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11-11-01 - Lázně Bělo..." sheetId="2" r:id="rId2"/>
    <sheet name="SO 111-11-01.1 - Lázně Bě..." sheetId="3" r:id="rId3"/>
    <sheet name="SO 112-11-01 - Lázně Bělo..." sheetId="4" r:id="rId4"/>
    <sheet name="SO 112-11-01 ÚRS - Lázně ..." sheetId="5" r:id="rId5"/>
    <sheet name="01 - Propustek v km 66,13..." sheetId="6" r:id="rId6"/>
    <sheet name="02 - Propustek km 68,052 ..." sheetId="7" r:id="rId7"/>
    <sheet name="03 - Propustek km 68,133 ..." sheetId="8" r:id="rId8"/>
    <sheet name="SO 115-11-01 - Lázně Bělo..." sheetId="9" r:id="rId9"/>
    <sheet name="SO 131-11-02 - Lázně Bělo..." sheetId="10" r:id="rId10"/>
    <sheet name="SO 131-11-03 - Lázně Bělo..." sheetId="11" r:id="rId11"/>
    <sheet name="SO 131-11-04 - Lázně Bělo..." sheetId="12" r:id="rId12"/>
    <sheet name="SO 131-11-05 - Lázně Bělo..." sheetId="13" r:id="rId13"/>
    <sheet name="SO 131-11-06 - Lázně Bělo..." sheetId="14" r:id="rId14"/>
    <sheet name="SO 131-11-07 - Lázně Bělo..." sheetId="15" r:id="rId15"/>
    <sheet name="SO 142-11-01-01 - Lázně B..." sheetId="16" r:id="rId16"/>
    <sheet name="SO 142-11-02-01 - Lázně B..." sheetId="17" r:id="rId17"/>
    <sheet name="SO 142-11-03-03 - Lázně B..." sheetId="18" r:id="rId18"/>
    <sheet name="SO 142-11-04-04 - Lázně B..." sheetId="19" r:id="rId19"/>
    <sheet name="SO 142-11-05-05 - Lázně B..." sheetId="20" r:id="rId20"/>
    <sheet name="SO 999.90.90 - Likvidace ..." sheetId="21" r:id="rId21"/>
    <sheet name="SO 999.98.98 - Všeobecný ..." sheetId="22" r:id="rId22"/>
    <sheet name="SO 999.99.99 - NEOCEŇOVAT..." sheetId="23" r:id="rId23"/>
    <sheet name="Pokyny pro vyplnění" sheetId="24" r:id="rId24"/>
  </sheets>
  <definedNames>
    <definedName name="_xlnm.Print_Area" localSheetId="0">'Rekapitulace stavby'!$D$4:$AO$36,'Rekapitulace stavby'!$C$42:$AQ$81</definedName>
    <definedName name="_xlnm.Print_Titles" localSheetId="0">'Rekapitulace stavby'!$52:$52</definedName>
    <definedName name="_xlnm._FilterDatabase" localSheetId="1" hidden="1">'SO 111-11-01 - Lázně Bělo...'!$C$87:$K$192</definedName>
    <definedName name="_xlnm.Print_Area" localSheetId="1">'SO 111-11-01 - Lázně Bělo...'!$C$4:$J$41,'SO 111-11-01 - Lázně Bělo...'!$C$47:$J$67,'SO 111-11-01 - Lázně Bělo...'!$C$73:$K$192</definedName>
    <definedName name="_xlnm.Print_Titles" localSheetId="1">'SO 111-11-01 - Lázně Bělo...'!$87:$87</definedName>
    <definedName name="_xlnm._FilterDatabase" localSheetId="2" hidden="1">'SO 111-11-01.1 - Lázně Bě...'!$C$87:$K$120</definedName>
    <definedName name="_xlnm.Print_Area" localSheetId="2">'SO 111-11-01.1 - Lázně Bě...'!$C$4:$J$41,'SO 111-11-01.1 - Lázně Bě...'!$C$47:$J$67,'SO 111-11-01.1 - Lázně Bě...'!$C$73:$K$120</definedName>
    <definedName name="_xlnm.Print_Titles" localSheetId="2">'SO 111-11-01.1 - Lázně Bě...'!$87:$87</definedName>
    <definedName name="_xlnm._FilterDatabase" localSheetId="3" hidden="1">'SO 112-11-01 - Lázně Bělo...'!$C$87:$K$170</definedName>
    <definedName name="_xlnm.Print_Area" localSheetId="3">'SO 112-11-01 - Lázně Bělo...'!$C$4:$J$41,'SO 112-11-01 - Lázně Bělo...'!$C$47:$J$67,'SO 112-11-01 - Lázně Bělo...'!$C$73:$K$170</definedName>
    <definedName name="_xlnm.Print_Titles" localSheetId="3">'SO 112-11-01 - Lázně Bělo...'!$87:$87</definedName>
    <definedName name="_xlnm._FilterDatabase" localSheetId="4" hidden="1">'SO 112-11-01 ÚRS - Lázně ...'!$C$90:$K$148</definedName>
    <definedName name="_xlnm.Print_Area" localSheetId="4">'SO 112-11-01 ÚRS - Lázně ...'!$C$4:$J$41,'SO 112-11-01 ÚRS - Lázně ...'!$C$47:$J$70,'SO 112-11-01 ÚRS - Lázně ...'!$C$76:$K$148</definedName>
    <definedName name="_xlnm.Print_Titles" localSheetId="4">'SO 112-11-01 ÚRS - Lázně ...'!$90:$90</definedName>
    <definedName name="_xlnm._FilterDatabase" localSheetId="5" hidden="1">'01 - Propustek v km 66,13...'!$C$96:$K$298</definedName>
    <definedName name="_xlnm.Print_Area" localSheetId="5">'01 - Propustek v km 66,13...'!$C$4:$J$43,'01 - Propustek v km 66,13...'!$C$49:$J$74,'01 - Propustek v km 66,13...'!$C$80:$K$298</definedName>
    <definedName name="_xlnm.Print_Titles" localSheetId="5">'01 - Propustek v km 66,13...'!$96:$96</definedName>
    <definedName name="_xlnm._FilterDatabase" localSheetId="6" hidden="1">'02 - Propustek km 68,052 ...'!$C$97:$K$287</definedName>
    <definedName name="_xlnm.Print_Area" localSheetId="6">'02 - Propustek km 68,052 ...'!$C$4:$J$43,'02 - Propustek km 68,052 ...'!$C$49:$J$75,'02 - Propustek km 68,052 ...'!$C$81:$K$287</definedName>
    <definedName name="_xlnm.Print_Titles" localSheetId="6">'02 - Propustek km 68,052 ...'!$97:$97</definedName>
    <definedName name="_xlnm._FilterDatabase" localSheetId="7" hidden="1">'03 - Propustek km 68,133 ...'!$C$97:$K$342</definedName>
    <definedName name="_xlnm.Print_Area" localSheetId="7">'03 - Propustek km 68,133 ...'!$C$4:$J$43,'03 - Propustek km 68,133 ...'!$C$49:$J$75,'03 - Propustek km 68,133 ...'!$C$81:$K$342</definedName>
    <definedName name="_xlnm.Print_Titles" localSheetId="7">'03 - Propustek km 68,133 ...'!$97:$97</definedName>
    <definedName name="_xlnm._FilterDatabase" localSheetId="8" hidden="1">'SO 115-11-01 - Lázně Bělo...'!$C$87:$K$209</definedName>
    <definedName name="_xlnm.Print_Area" localSheetId="8">'SO 115-11-01 - Lázně Bělo...'!$C$4:$J$41,'SO 115-11-01 - Lázně Bělo...'!$C$47:$J$67,'SO 115-11-01 - Lázně Bělo...'!$C$73:$K$209</definedName>
    <definedName name="_xlnm.Print_Titles" localSheetId="8">'SO 115-11-01 - Lázně Bělo...'!$87:$87</definedName>
    <definedName name="_xlnm._FilterDatabase" localSheetId="9" hidden="1">'SO 131-11-02 - Lázně Bělo...'!$C$87:$K$160</definedName>
    <definedName name="_xlnm.Print_Area" localSheetId="9">'SO 131-11-02 - Lázně Bělo...'!$C$4:$J$41,'SO 131-11-02 - Lázně Bělo...'!$C$47:$J$67,'SO 131-11-02 - Lázně Bělo...'!$C$73:$K$160</definedName>
    <definedName name="_xlnm.Print_Titles" localSheetId="9">'SO 131-11-02 - Lázně Bělo...'!$87:$87</definedName>
    <definedName name="_xlnm._FilterDatabase" localSheetId="10" hidden="1">'SO 131-11-03 - Lázně Bělo...'!$C$87:$K$178</definedName>
    <definedName name="_xlnm.Print_Area" localSheetId="10">'SO 131-11-03 - Lázně Bělo...'!$C$4:$J$41,'SO 131-11-03 - Lázně Bělo...'!$C$47:$J$67,'SO 131-11-03 - Lázně Bělo...'!$C$73:$K$178</definedName>
    <definedName name="_xlnm.Print_Titles" localSheetId="10">'SO 131-11-03 - Lázně Bělo...'!$87:$87</definedName>
    <definedName name="_xlnm._FilterDatabase" localSheetId="11" hidden="1">'SO 131-11-04 - Lázně Bělo...'!$C$87:$K$198</definedName>
    <definedName name="_xlnm.Print_Area" localSheetId="11">'SO 131-11-04 - Lázně Bělo...'!$C$4:$J$41,'SO 131-11-04 - Lázně Bělo...'!$C$47:$J$67,'SO 131-11-04 - Lázně Bělo...'!$C$73:$K$198</definedName>
    <definedName name="_xlnm.Print_Titles" localSheetId="11">'SO 131-11-04 - Lázně Bělo...'!$87:$87</definedName>
    <definedName name="_xlnm._FilterDatabase" localSheetId="12" hidden="1">'SO 131-11-05 - Lázně Bělo...'!$C$87:$K$179</definedName>
    <definedName name="_xlnm.Print_Area" localSheetId="12">'SO 131-11-05 - Lázně Bělo...'!$C$4:$J$41,'SO 131-11-05 - Lázně Bělo...'!$C$47:$J$67,'SO 131-11-05 - Lázně Bělo...'!$C$73:$K$179</definedName>
    <definedName name="_xlnm.Print_Titles" localSheetId="12">'SO 131-11-05 - Lázně Bělo...'!$87:$87</definedName>
    <definedName name="_xlnm._FilterDatabase" localSheetId="13" hidden="1">'SO 131-11-06 - Lázně Bělo...'!$C$87:$K$174</definedName>
    <definedName name="_xlnm.Print_Area" localSheetId="13">'SO 131-11-06 - Lázně Bělo...'!$C$4:$J$41,'SO 131-11-06 - Lázně Bělo...'!$C$47:$J$67,'SO 131-11-06 - Lázně Bělo...'!$C$73:$K$174</definedName>
    <definedName name="_xlnm.Print_Titles" localSheetId="13">'SO 131-11-06 - Lázně Bělo...'!$87:$87</definedName>
    <definedName name="_xlnm._FilterDatabase" localSheetId="14" hidden="1">'SO 131-11-07 - Lázně Bělo...'!$C$87:$K$193</definedName>
    <definedName name="_xlnm.Print_Area" localSheetId="14">'SO 131-11-07 - Lázně Bělo...'!$C$4:$J$41,'SO 131-11-07 - Lázně Bělo...'!$C$47:$J$67,'SO 131-11-07 - Lázně Bělo...'!$C$73:$K$193</definedName>
    <definedName name="_xlnm.Print_Titles" localSheetId="14">'SO 131-11-07 - Lázně Bělo...'!$87:$87</definedName>
    <definedName name="_xlnm._FilterDatabase" localSheetId="15" hidden="1">'SO 142-11-01-01 - Lázně B...'!$C$94:$K$446</definedName>
    <definedName name="_xlnm.Print_Area" localSheetId="15">'SO 142-11-01-01 - Lázně B...'!$C$4:$J$41,'SO 142-11-01-01 - Lázně B...'!$C$47:$J$74,'SO 142-11-01-01 - Lázně B...'!$C$80:$K$446</definedName>
    <definedName name="_xlnm.Print_Titles" localSheetId="15">'SO 142-11-01-01 - Lázně B...'!$94:$94</definedName>
    <definedName name="_xlnm._FilterDatabase" localSheetId="16" hidden="1">'SO 142-11-02-01 - Lázně B...'!$C$95:$K$380</definedName>
    <definedName name="_xlnm.Print_Area" localSheetId="16">'SO 142-11-02-01 - Lázně B...'!$C$4:$J$41,'SO 142-11-02-01 - Lázně B...'!$C$47:$J$75,'SO 142-11-02-01 - Lázně B...'!$C$81:$K$380</definedName>
    <definedName name="_xlnm.Print_Titles" localSheetId="16">'SO 142-11-02-01 - Lázně B...'!$95:$95</definedName>
    <definedName name="_xlnm._FilterDatabase" localSheetId="17" hidden="1">'SO 142-11-03-03 - Lázně B...'!$C$100:$K$477</definedName>
    <definedName name="_xlnm.Print_Area" localSheetId="17">'SO 142-11-03-03 - Lázně B...'!$C$4:$J$41,'SO 142-11-03-03 - Lázně B...'!$C$47:$J$80,'SO 142-11-03-03 - Lázně B...'!$C$86:$K$477</definedName>
    <definedName name="_xlnm.Print_Titles" localSheetId="17">'SO 142-11-03-03 - Lázně B...'!$100:$100</definedName>
    <definedName name="_xlnm._FilterDatabase" localSheetId="18" hidden="1">'SO 142-11-04-04 - Lázně B...'!$C$94:$K$362</definedName>
    <definedName name="_xlnm.Print_Area" localSheetId="18">'SO 142-11-04-04 - Lázně B...'!$C$4:$J$41,'SO 142-11-04-04 - Lázně B...'!$C$47:$J$74,'SO 142-11-04-04 - Lázně B...'!$C$80:$K$362</definedName>
    <definedName name="_xlnm.Print_Titles" localSheetId="18">'SO 142-11-04-04 - Lázně B...'!$94:$94</definedName>
    <definedName name="_xlnm._FilterDatabase" localSheetId="19" hidden="1">'SO 142-11-05-05 - Lázně B...'!$C$93:$K$326</definedName>
    <definedName name="_xlnm.Print_Area" localSheetId="19">'SO 142-11-05-05 - Lázně B...'!$C$4:$J$41,'SO 142-11-05-05 - Lázně B...'!$C$47:$J$73,'SO 142-11-05-05 - Lázně B...'!$C$79:$K$326</definedName>
    <definedName name="_xlnm.Print_Titles" localSheetId="19">'SO 142-11-05-05 - Lázně B...'!$93:$93</definedName>
    <definedName name="_xlnm._FilterDatabase" localSheetId="20" hidden="1">'SO 999.90.90 - Likvidace ...'!$C$80:$K$172</definedName>
    <definedName name="_xlnm.Print_Area" localSheetId="20">'SO 999.90.90 - Likvidace ...'!$C$4:$J$39,'SO 999.90.90 - Likvidace ...'!$C$45:$J$62,'SO 999.90.90 - Likvidace ...'!$C$68:$K$172</definedName>
    <definedName name="_xlnm.Print_Titles" localSheetId="20">'SO 999.90.90 - Likvidace ...'!$80:$80</definedName>
    <definedName name="_xlnm._FilterDatabase" localSheetId="21" hidden="1">'SO 999.98.98 - Všeobecný ...'!$C$80:$K$123</definedName>
    <definedName name="_xlnm.Print_Area" localSheetId="21">'SO 999.98.98 - Všeobecný ...'!$C$4:$J$39,'SO 999.98.98 - Všeobecný ...'!$C$45:$J$62,'SO 999.98.98 - Všeobecný ...'!$C$68:$K$123</definedName>
    <definedName name="_xlnm.Print_Titles" localSheetId="21">'SO 999.98.98 - Všeobecný ...'!$80:$80</definedName>
    <definedName name="_xlnm._FilterDatabase" localSheetId="22" hidden="1">'SO 999.99.99 - NEOCEŇOVAT...'!$C$78:$K$82</definedName>
    <definedName name="_xlnm.Print_Area" localSheetId="22">'SO 999.99.99 - NEOCEŇOVAT...'!$C$4:$J$39,'SO 999.99.99 - NEOCEŇOVAT...'!$C$45:$J$60,'SO 999.99.99 - NEOCEŇOVAT...'!$C$66:$K$82</definedName>
    <definedName name="_xlnm.Print_Titles" localSheetId="22">'SO 999.99.99 - NEOCEŇOVAT...'!$78:$78</definedName>
    <definedName name="_xlnm.Print_Area" localSheetId="2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3" l="1" r="J37"/>
  <c r="J36"/>
  <c i="1" r="AY80"/>
  <c i="23" r="J35"/>
  <c i="1" r="AX80"/>
  <c i="23" r="BI82"/>
  <c r="BH82"/>
  <c r="BG82"/>
  <c r="BF82"/>
  <c r="T82"/>
  <c r="R82"/>
  <c r="P82"/>
  <c r="BI81"/>
  <c r="BH81"/>
  <c r="BG81"/>
  <c r="BF81"/>
  <c r="T81"/>
  <c r="R81"/>
  <c r="P81"/>
  <c r="BI80"/>
  <c r="BH80"/>
  <c r="BG80"/>
  <c r="BF80"/>
  <c r="T80"/>
  <c r="R80"/>
  <c r="P80"/>
  <c r="J76"/>
  <c r="J75"/>
  <c r="F75"/>
  <c r="F73"/>
  <c r="E71"/>
  <c r="J55"/>
  <c r="J54"/>
  <c r="F54"/>
  <c r="F52"/>
  <c r="E50"/>
  <c r="J18"/>
  <c r="E18"/>
  <c r="F76"/>
  <c r="J17"/>
  <c r="J12"/>
  <c r="J73"/>
  <c r="E7"/>
  <c r="E69"/>
  <c i="22" r="J37"/>
  <c r="J36"/>
  <c i="1" r="AY79"/>
  <c i="22" r="J35"/>
  <c i="1" r="AX79"/>
  <c i="2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7"/>
  <c r="BH87"/>
  <c r="BG87"/>
  <c r="BF87"/>
  <c r="T87"/>
  <c r="R87"/>
  <c r="P87"/>
  <c r="BI85"/>
  <c r="BH85"/>
  <c r="BG85"/>
  <c r="BF85"/>
  <c r="T85"/>
  <c r="R85"/>
  <c r="P85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1" r="J37"/>
  <c r="J36"/>
  <c i="1" r="AY78"/>
  <c i="21" r="J35"/>
  <c i="1" r="AX78"/>
  <c i="21"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98"/>
  <c r="BH98"/>
  <c r="BG98"/>
  <c r="BF98"/>
  <c r="T98"/>
  <c r="R98"/>
  <c r="P98"/>
  <c r="BI87"/>
  <c r="BH87"/>
  <c r="BG87"/>
  <c r="BF87"/>
  <c r="T87"/>
  <c r="R87"/>
  <c r="P87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75"/>
  <c r="E7"/>
  <c r="E71"/>
  <c i="20" r="J39"/>
  <c r="J38"/>
  <c i="1" r="AY77"/>
  <c i="20" r="J37"/>
  <c i="1" r="AX77"/>
  <c i="20" r="BI324"/>
  <c r="BH324"/>
  <c r="BG324"/>
  <c r="BF324"/>
  <c r="T324"/>
  <c r="T323"/>
  <c r="R324"/>
  <c r="R323"/>
  <c r="P324"/>
  <c r="P323"/>
  <c r="BI321"/>
  <c r="BH321"/>
  <c r="BG321"/>
  <c r="BF321"/>
  <c r="T321"/>
  <c r="R321"/>
  <c r="P321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50"/>
  <c i="19" r="J39"/>
  <c r="J38"/>
  <c i="1" r="AY76"/>
  <c i="19" r="J37"/>
  <c i="1" r="AX76"/>
  <c i="19" r="BI360"/>
  <c r="BH360"/>
  <c r="BG360"/>
  <c r="BF360"/>
  <c r="T360"/>
  <c r="T359"/>
  <c r="R360"/>
  <c r="R359"/>
  <c r="P360"/>
  <c r="P359"/>
  <c r="BI355"/>
  <c r="BH355"/>
  <c r="BG355"/>
  <c r="BF355"/>
  <c r="T355"/>
  <c r="R355"/>
  <c r="P355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T278"/>
  <c r="R279"/>
  <c r="R278"/>
  <c r="P279"/>
  <c r="P278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50"/>
  <c i="18" r="J39"/>
  <c r="J38"/>
  <c i="1" r="AY75"/>
  <c i="18" r="J37"/>
  <c i="1" r="AX75"/>
  <c i="18" r="BI475"/>
  <c r="BH475"/>
  <c r="BG475"/>
  <c r="BF475"/>
  <c r="T475"/>
  <c r="T474"/>
  <c r="R475"/>
  <c r="R474"/>
  <c r="P475"/>
  <c r="P474"/>
  <c r="BI469"/>
  <c r="BH469"/>
  <c r="BG469"/>
  <c r="BF469"/>
  <c r="T469"/>
  <c r="T468"/>
  <c r="T467"/>
  <c r="R469"/>
  <c r="R468"/>
  <c r="R467"/>
  <c r="P469"/>
  <c r="P468"/>
  <c r="P467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3"/>
  <c r="BH433"/>
  <c r="BG433"/>
  <c r="BF433"/>
  <c r="T433"/>
  <c r="R433"/>
  <c r="P433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07"/>
  <c r="BH407"/>
  <c r="BG407"/>
  <c r="BF407"/>
  <c r="T407"/>
  <c r="R407"/>
  <c r="P407"/>
  <c r="BI395"/>
  <c r="BH395"/>
  <c r="BG395"/>
  <c r="BF395"/>
  <c r="T395"/>
  <c r="R395"/>
  <c r="P395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1"/>
  <c r="BH301"/>
  <c r="BG301"/>
  <c r="BF301"/>
  <c r="T301"/>
  <c r="R301"/>
  <c r="P301"/>
  <c r="BI296"/>
  <c r="BH296"/>
  <c r="BG296"/>
  <c r="BF296"/>
  <c r="T296"/>
  <c r="T295"/>
  <c r="R296"/>
  <c r="R295"/>
  <c r="P296"/>
  <c r="P295"/>
  <c r="BI291"/>
  <c r="BH291"/>
  <c r="BG291"/>
  <c r="BF291"/>
  <c r="T291"/>
  <c r="T290"/>
  <c r="R291"/>
  <c r="R290"/>
  <c r="P291"/>
  <c r="P290"/>
  <c r="BI284"/>
  <c r="BH284"/>
  <c r="BG284"/>
  <c r="BF284"/>
  <c r="T284"/>
  <c r="T274"/>
  <c r="R284"/>
  <c r="R274"/>
  <c r="P284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211"/>
  <c r="BH211"/>
  <c r="BG211"/>
  <c r="BF211"/>
  <c r="T211"/>
  <c r="R211"/>
  <c r="P211"/>
  <c r="BI204"/>
  <c r="BH204"/>
  <c r="BG204"/>
  <c r="BF204"/>
  <c r="T204"/>
  <c r="R204"/>
  <c r="P204"/>
  <c r="BI202"/>
  <c r="BH202"/>
  <c r="BG202"/>
  <c r="BF202"/>
  <c r="T202"/>
  <c r="R202"/>
  <c r="P202"/>
  <c r="BI194"/>
  <c r="BH194"/>
  <c r="BG194"/>
  <c r="BF194"/>
  <c r="T194"/>
  <c r="R194"/>
  <c r="P194"/>
  <c r="BI188"/>
  <c r="BH188"/>
  <c r="BG188"/>
  <c r="BF188"/>
  <c r="T188"/>
  <c r="R188"/>
  <c r="P188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9"/>
  <c r="J58"/>
  <c r="F58"/>
  <c r="F56"/>
  <c r="E54"/>
  <c r="J20"/>
  <c r="E20"/>
  <c r="F98"/>
  <c r="J19"/>
  <c r="J14"/>
  <c r="J95"/>
  <c r="E7"/>
  <c r="E89"/>
  <c i="17" r="J39"/>
  <c r="J38"/>
  <c i="1" r="AY74"/>
  <c i="17" r="J37"/>
  <c i="1" r="AX74"/>
  <c i="17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46"/>
  <c r="BH346"/>
  <c r="BG346"/>
  <c r="BF346"/>
  <c r="T346"/>
  <c r="R346"/>
  <c r="P346"/>
  <c r="BI337"/>
  <c r="BH337"/>
  <c r="BG337"/>
  <c r="BF337"/>
  <c r="T337"/>
  <c r="R337"/>
  <c r="P337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T275"/>
  <c r="R276"/>
  <c r="R275"/>
  <c r="P276"/>
  <c r="P275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0"/>
  <c r="BH210"/>
  <c r="BG210"/>
  <c r="BF210"/>
  <c r="T210"/>
  <c r="R210"/>
  <c r="P210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4"/>
  <c r="BH124"/>
  <c r="BG124"/>
  <c r="BF124"/>
  <c r="T124"/>
  <c r="R124"/>
  <c r="P124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16" r="J39"/>
  <c r="J38"/>
  <c i="1" r="AY73"/>
  <c i="16" r="J37"/>
  <c i="1" r="AX73"/>
  <c i="16" r="BI444"/>
  <c r="BH444"/>
  <c r="BG444"/>
  <c r="BF444"/>
  <c r="T444"/>
  <c r="T443"/>
  <c r="R444"/>
  <c r="R443"/>
  <c r="P444"/>
  <c r="P443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27"/>
  <c r="BH427"/>
  <c r="BG427"/>
  <c r="BF427"/>
  <c r="T427"/>
  <c r="R427"/>
  <c r="P427"/>
  <c r="BI422"/>
  <c r="BH422"/>
  <c r="BG422"/>
  <c r="BF422"/>
  <c r="T422"/>
  <c r="R422"/>
  <c r="P422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398"/>
  <c r="BH398"/>
  <c r="BG398"/>
  <c r="BF398"/>
  <c r="T398"/>
  <c r="R398"/>
  <c r="P398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9"/>
  <c r="BH349"/>
  <c r="BG349"/>
  <c r="BF349"/>
  <c r="T349"/>
  <c r="R349"/>
  <c r="P349"/>
  <c r="BI342"/>
  <c r="BH342"/>
  <c r="BG342"/>
  <c r="BF342"/>
  <c r="T342"/>
  <c r="R342"/>
  <c r="P342"/>
  <c r="BI334"/>
  <c r="BH334"/>
  <c r="BG334"/>
  <c r="BF334"/>
  <c r="T334"/>
  <c r="R334"/>
  <c r="P334"/>
  <c r="BI327"/>
  <c r="BH327"/>
  <c r="BG327"/>
  <c r="BF327"/>
  <c r="T327"/>
  <c r="R327"/>
  <c r="P327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75"/>
  <c r="BH275"/>
  <c r="BG275"/>
  <c r="BF275"/>
  <c r="T275"/>
  <c r="R275"/>
  <c r="P275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83"/>
  <c i="15" r="J39"/>
  <c r="J38"/>
  <c i="1" r="AY71"/>
  <c i="15" r="J37"/>
  <c i="1" r="AX71"/>
  <c i="15"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3"/>
  <c r="BH173"/>
  <c r="BG173"/>
  <c r="BF173"/>
  <c r="T173"/>
  <c r="R173"/>
  <c r="P173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14" r="J39"/>
  <c r="J38"/>
  <c i="1" r="AY70"/>
  <c i="14" r="J37"/>
  <c i="1" r="AX70"/>
  <c i="14"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13" r="J39"/>
  <c r="J38"/>
  <c i="1" r="AY69"/>
  <c i="13" r="J37"/>
  <c i="1" r="AX69"/>
  <c i="13"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50"/>
  <c i="12" r="J39"/>
  <c r="J38"/>
  <c i="1" r="AY68"/>
  <c i="12" r="J37"/>
  <c i="1" r="AX68"/>
  <c i="12"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11" r="J39"/>
  <c r="J38"/>
  <c i="1" r="AY67"/>
  <c i="11" r="J37"/>
  <c i="1" r="AX67"/>
  <c i="11"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0" r="J39"/>
  <c r="J38"/>
  <c i="1" r="AY66"/>
  <c i="10" r="J37"/>
  <c i="1" r="AX66"/>
  <c i="10"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9" r="J39"/>
  <c r="J38"/>
  <c i="1" r="AY64"/>
  <c i="9" r="J37"/>
  <c i="1" r="AX64"/>
  <c i="9" r="BI206"/>
  <c r="BH206"/>
  <c r="BG206"/>
  <c r="BF206"/>
  <c r="T206"/>
  <c r="R206"/>
  <c r="P206"/>
  <c r="BI203"/>
  <c r="BH203"/>
  <c r="BG203"/>
  <c r="BF203"/>
  <c r="T203"/>
  <c r="R203"/>
  <c r="P203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8" r="J41"/>
  <c r="J40"/>
  <c i="1" r="AY63"/>
  <c i="8" r="J39"/>
  <c i="1" r="AX63"/>
  <c i="8"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6"/>
  <c r="BH196"/>
  <c r="BG196"/>
  <c r="BF196"/>
  <c r="T196"/>
  <c r="T195"/>
  <c r="R196"/>
  <c r="R195"/>
  <c r="P196"/>
  <c r="P195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60"/>
  <c r="E7"/>
  <c r="E52"/>
  <c i="7" r="J41"/>
  <c r="J40"/>
  <c i="1" r="AY62"/>
  <c i="7" r="J39"/>
  <c i="1" r="AX62"/>
  <c i="7" r="BI285"/>
  <c r="BH285"/>
  <c r="BG285"/>
  <c r="BF285"/>
  <c r="T285"/>
  <c r="T284"/>
  <c r="R285"/>
  <c r="R284"/>
  <c r="P285"/>
  <c r="P284"/>
  <c r="BI282"/>
  <c r="BH282"/>
  <c r="BG282"/>
  <c r="BF282"/>
  <c r="T282"/>
  <c r="R282"/>
  <c r="P282"/>
  <c r="BI280"/>
  <c r="BH280"/>
  <c r="BG280"/>
  <c r="BF280"/>
  <c r="T280"/>
  <c r="R280"/>
  <c r="P280"/>
  <c r="BI274"/>
  <c r="BH274"/>
  <c r="BG274"/>
  <c r="BF274"/>
  <c r="T274"/>
  <c r="R274"/>
  <c r="P274"/>
  <c r="BI269"/>
  <c r="BH269"/>
  <c r="BG269"/>
  <c r="BF269"/>
  <c r="T269"/>
  <c r="R269"/>
  <c r="P269"/>
  <c r="BI263"/>
  <c r="BH263"/>
  <c r="BG263"/>
  <c r="BF263"/>
  <c r="T263"/>
  <c r="R263"/>
  <c r="P263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T180"/>
  <c r="R181"/>
  <c r="R180"/>
  <c r="P181"/>
  <c r="P180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84"/>
  <c i="6" r="J41"/>
  <c r="J40"/>
  <c i="1" r="AY61"/>
  <c i="6" r="J39"/>
  <c i="1" r="AX61"/>
  <c i="6" r="BI297"/>
  <c r="BH297"/>
  <c r="BG297"/>
  <c r="BF297"/>
  <c r="T297"/>
  <c r="R297"/>
  <c r="P297"/>
  <c r="BI295"/>
  <c r="BH295"/>
  <c r="BG295"/>
  <c r="BF295"/>
  <c r="T295"/>
  <c r="R295"/>
  <c r="P295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T186"/>
  <c r="R187"/>
  <c r="R186"/>
  <c r="P187"/>
  <c r="P186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91"/>
  <c r="E7"/>
  <c r="E83"/>
  <c i="5" r="J39"/>
  <c r="J38"/>
  <c i="1" r="AY60"/>
  <c i="5" r="J37"/>
  <c i="1" r="AX60"/>
  <c i="5"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T116"/>
  <c r="R117"/>
  <c r="R116"/>
  <c r="P117"/>
  <c r="P116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79"/>
  <c i="4" r="J39"/>
  <c r="J38"/>
  <c i="1" r="AY58"/>
  <c i="4" r="J37"/>
  <c i="1" r="AX58"/>
  <c i="4"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3" r="J39"/>
  <c r="J38"/>
  <c i="1" r="AY57"/>
  <c i="3" r="J37"/>
  <c i="1" r="AX57"/>
  <c i="3"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05"/>
  <c r="BH105"/>
  <c r="BG105"/>
  <c r="BF105"/>
  <c r="T105"/>
  <c r="R105"/>
  <c r="P105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2" r="J39"/>
  <c r="J38"/>
  <c i="1" r="AY56"/>
  <c i="2" r="J37"/>
  <c i="1" r="AX56"/>
  <c i="2"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" r="L50"/>
  <c r="AM50"/>
  <c r="AM49"/>
  <c r="L49"/>
  <c r="AM47"/>
  <c r="L47"/>
  <c r="L45"/>
  <c r="L44"/>
  <c i="18" r="BK421"/>
  <c r="BK301"/>
  <c i="17" r="BK281"/>
  <c r="J161"/>
  <c i="16" r="BK398"/>
  <c i="15" r="BK145"/>
  <c i="13" r="BK152"/>
  <c i="12" r="J126"/>
  <c i="11" r="J110"/>
  <c i="10" r="J92"/>
  <c i="17" r="J286"/>
  <c i="16" r="BK286"/>
  <c i="15" r="BK183"/>
  <c i="13" r="J134"/>
  <c i="12" r="J145"/>
  <c i="9" r="BK176"/>
  <c r="J142"/>
  <c i="8" r="BK172"/>
  <c i="7" r="J146"/>
  <c i="4" r="BK145"/>
  <c i="19" r="BK199"/>
  <c i="18" r="BK242"/>
  <c i="17" r="J310"/>
  <c i="16" r="J215"/>
  <c i="14" r="BK95"/>
  <c i="13" r="BK115"/>
  <c r="BK98"/>
  <c i="10" r="J109"/>
  <c i="9" r="BK152"/>
  <c r="J127"/>
  <c i="8" r="J234"/>
  <c i="7" r="J247"/>
  <c i="6" r="J216"/>
  <c i="3" r="BK119"/>
  <c i="21" r="BK155"/>
  <c r="BK87"/>
  <c i="20" r="BK202"/>
  <c i="19" r="J299"/>
  <c i="18" r="BK475"/>
  <c r="BK368"/>
  <c r="BK118"/>
  <c i="17" r="BK236"/>
  <c i="16" r="J184"/>
  <c i="15" r="J131"/>
  <c i="14" r="BK137"/>
  <c r="J92"/>
  <c i="13" r="BK131"/>
  <c i="12" r="BK100"/>
  <c i="9" r="J166"/>
  <c i="8" r="BK318"/>
  <c r="J118"/>
  <c i="6" r="J146"/>
  <c i="2" r="BK110"/>
  <c i="20" r="BK274"/>
  <c r="J174"/>
  <c i="19" r="J341"/>
  <c r="BK252"/>
  <c r="J98"/>
  <c i="18" r="J301"/>
  <c r="J234"/>
  <c r="BK104"/>
  <c i="16" r="BK342"/>
  <c r="BK215"/>
  <c i="15" r="BK142"/>
  <c i="14" r="J151"/>
  <c i="13" r="BK118"/>
  <c i="12" r="BK112"/>
  <c i="11" r="J98"/>
  <c i="9" r="J192"/>
  <c r="J135"/>
  <c i="8" r="J291"/>
  <c i="7" r="J252"/>
  <c i="5" r="BK147"/>
  <c i="4" r="BK129"/>
  <c i="3" r="J117"/>
  <c i="20" r="J298"/>
  <c r="BK251"/>
  <c r="BK165"/>
  <c r="J113"/>
  <c i="19" r="J325"/>
  <c r="BK151"/>
  <c i="18" r="BK362"/>
  <c r="J204"/>
  <c i="17" r="J208"/>
  <c i="16" r="J427"/>
  <c r="J172"/>
  <c i="13" r="J176"/>
  <c i="12" r="J123"/>
  <c i="11" r="BK95"/>
  <c i="10" r="BK115"/>
  <c i="8" r="BK131"/>
  <c i="6" r="BK236"/>
  <c i="4" r="J117"/>
  <c i="1" r="AS59"/>
  <c i="19" r="J265"/>
  <c i="18" r="J378"/>
  <c i="17" r="J210"/>
  <c i="16" r="BK275"/>
  <c i="15" r="J173"/>
  <c i="13" r="J118"/>
  <c i="10" r="J112"/>
  <c i="9" r="BK126"/>
  <c i="8" r="J186"/>
  <c i="6" r="BK262"/>
  <c i="16" r="J295"/>
  <c i="14" r="BK127"/>
  <c i="13" r="J108"/>
  <c i="12" r="J116"/>
  <c i="10" r="BK112"/>
  <c i="9" r="BK115"/>
  <c i="8" r="BK279"/>
  <c i="7" r="J241"/>
  <c i="6" r="J203"/>
  <c i="5" r="BK98"/>
  <c i="2" r="BK134"/>
  <c i="22" r="BK113"/>
  <c r="BK110"/>
  <c r="J105"/>
  <c r="J93"/>
  <c r="BK83"/>
  <c i="21" r="BK152"/>
  <c i="20" r="BK264"/>
  <c r="J144"/>
  <c i="19" r="J269"/>
  <c r="J117"/>
  <c i="17" r="J378"/>
  <c r="BK261"/>
  <c r="BK181"/>
  <c i="16" r="J327"/>
  <c r="BK207"/>
  <c i="15" r="BK109"/>
  <c i="13" r="BK94"/>
  <c i="11" r="J155"/>
  <c r="J93"/>
  <c i="9" r="J184"/>
  <c i="8" r="J222"/>
  <c i="7" r="J191"/>
  <c i="6" r="J115"/>
  <c i="3" r="J114"/>
  <c i="20" r="BK163"/>
  <c i="19" r="BK241"/>
  <c i="18" r="J373"/>
  <c r="J238"/>
  <c i="17" r="J236"/>
  <c i="16" r="BK142"/>
  <c i="15" r="BK116"/>
  <c i="14" r="BK162"/>
  <c i="12" r="BK165"/>
  <c i="11" r="BK175"/>
  <c r="J113"/>
  <c i="10" r="BK151"/>
  <c i="9" r="J131"/>
  <c i="8" r="J202"/>
  <c i="6" r="BK247"/>
  <c i="3" r="BK96"/>
  <c i="19" r="J103"/>
  <c i="17" r="J361"/>
  <c i="16" r="J441"/>
  <c r="J300"/>
  <c i="15" r="BK95"/>
  <c i="13" r="J104"/>
  <c i="11" r="J120"/>
  <c i="10" r="J96"/>
  <c i="8" r="J296"/>
  <c i="7" r="J235"/>
  <c i="6" r="BK297"/>
  <c r="J148"/>
  <c i="5" r="J94"/>
  <c i="9" r="BK169"/>
  <c r="BK110"/>
  <c i="11" r="J95"/>
  <c i="9" r="J179"/>
  <c r="BK137"/>
  <c i="8" r="BK238"/>
  <c i="7" r="BK215"/>
  <c i="5" r="BK102"/>
  <c i="1" r="AS72"/>
  <c i="19" r="BK307"/>
  <c r="J132"/>
  <c i="18" r="BK316"/>
  <c i="17" r="J319"/>
  <c r="J141"/>
  <c i="16" r="BK165"/>
  <c i="15" r="J140"/>
  <c i="14" r="BK124"/>
  <c i="13" r="BK158"/>
  <c i="12" r="BK93"/>
  <c i="10" r="BK107"/>
  <c i="2" r="BK189"/>
  <c i="23" r="BK81"/>
  <c i="20" r="J234"/>
  <c r="J127"/>
  <c i="19" r="BK355"/>
  <c r="J291"/>
  <c r="BK184"/>
  <c i="18" r="BK344"/>
  <c r="BK250"/>
  <c i="11" r="J107"/>
  <c i="9" r="BK206"/>
  <c r="J129"/>
  <c r="J102"/>
  <c i="19" r="BK237"/>
  <c i="18" r="J444"/>
  <c r="BK350"/>
  <c r="J173"/>
  <c i="17" r="BK145"/>
  <c i="16" r="BK256"/>
  <c i="15" r="J133"/>
  <c i="14" r="BK92"/>
  <c i="13" r="J97"/>
  <c i="11" r="BK110"/>
  <c i="9" r="J147"/>
  <c i="8" r="BK340"/>
  <c i="7" r="J148"/>
  <c i="6" r="BK216"/>
  <c i="4" r="J101"/>
  <c i="21" r="J168"/>
  <c r="BK117"/>
  <c i="20" r="J290"/>
  <c r="J194"/>
  <c i="19" r="BK208"/>
  <c i="18" r="J469"/>
  <c r="BK260"/>
  <c i="17" r="J112"/>
  <c i="16" r="J263"/>
  <c i="14" r="J165"/>
  <c i="13" r="J137"/>
  <c i="11" r="BK132"/>
  <c i="9" r="BK172"/>
  <c i="8" r="J258"/>
  <c i="6" r="J187"/>
  <c i="3" r="J97"/>
  <c i="20" r="BK313"/>
  <c r="J251"/>
  <c i="19" r="BK284"/>
  <c r="J241"/>
  <c i="18" r="BK448"/>
  <c r="BK133"/>
  <c i="17" r="BK324"/>
  <c i="16" r="J439"/>
  <c i="15" r="BK124"/>
  <c i="13" r="J111"/>
  <c i="12" r="J109"/>
  <c i="9" r="BK196"/>
  <c r="J113"/>
  <c i="7" r="BK269"/>
  <c i="6" r="J208"/>
  <c i="5" r="J134"/>
  <c i="2" r="J101"/>
  <c i="22" r="J117"/>
  <c r="J110"/>
  <c r="J101"/>
  <c r="BK93"/>
  <c r="BK85"/>
  <c i="21" r="BK144"/>
  <c r="BK105"/>
  <c i="20" r="J154"/>
  <c i="19" r="J295"/>
  <c r="J158"/>
  <c i="17" r="BK375"/>
  <c r="BK265"/>
  <c i="16" r="BK367"/>
  <c r="J286"/>
  <c i="15" r="J118"/>
  <c i="14" r="J157"/>
  <c i="12" r="BK113"/>
  <c i="11" r="BK126"/>
  <c i="10" r="J157"/>
  <c r="J91"/>
  <c i="20" r="J163"/>
  <c i="19" r="BK256"/>
  <c i="18" r="J430"/>
  <c r="J167"/>
  <c i="17" r="J298"/>
  <c i="16" r="J275"/>
  <c r="J112"/>
  <c i="13" r="J169"/>
  <c i="12" r="BK123"/>
  <c i="10" r="BK154"/>
  <c i="8" r="J340"/>
  <c r="J136"/>
  <c i="5" r="J117"/>
  <c i="2" r="J137"/>
  <c i="18" r="BK384"/>
  <c r="J320"/>
  <c r="BK173"/>
  <c i="17" r="J197"/>
  <c r="J119"/>
  <c i="15" r="J190"/>
  <c i="14" r="J104"/>
  <c i="11" r="J171"/>
  <c r="J96"/>
  <c i="9" r="J115"/>
  <c i="8" r="BK202"/>
  <c i="6" r="J176"/>
  <c i="4" r="BK117"/>
  <c i="2" r="J119"/>
  <c i="18" r="J308"/>
  <c i="17" r="BK288"/>
  <c i="16" r="J353"/>
  <c i="15" r="J152"/>
  <c i="13" r="J107"/>
  <c i="11" r="BK135"/>
  <c i="9" r="J121"/>
  <c i="8" r="J123"/>
  <c i="5" r="J142"/>
  <c i="20" r="BK253"/>
  <c i="19" r="BK167"/>
  <c i="18" r="J194"/>
  <c i="17" r="BK124"/>
  <c i="16" r="BK248"/>
  <c i="14" r="BK148"/>
  <c i="13" r="J155"/>
  <c r="J93"/>
  <c i="12" r="J93"/>
  <c i="6" r="J169"/>
  <c i="3" r="J115"/>
  <c i="21" r="J130"/>
  <c i="20" r="BK219"/>
  <c i="19" r="BK335"/>
  <c r="J138"/>
  <c i="18" r="J438"/>
  <c r="J122"/>
  <c i="17" r="J115"/>
  <c i="16" r="BK132"/>
  <c i="15" r="BK107"/>
  <c i="14" r="BK114"/>
  <c i="13" r="BK128"/>
  <c i="12" r="BK171"/>
  <c i="9" r="J180"/>
  <c r="J94"/>
  <c i="8" r="J226"/>
  <c i="6" r="J226"/>
  <c i="2" r="J116"/>
  <c i="23" r="J80"/>
  <c i="20" r="BK194"/>
  <c i="19" r="BK360"/>
  <c r="J298"/>
  <c r="BK132"/>
  <c i="18" r="J284"/>
  <c r="BK177"/>
  <c i="17" r="BK155"/>
  <c i="16" r="BK260"/>
  <c i="15" r="J179"/>
  <c i="14" r="BK168"/>
  <c i="12" r="J195"/>
  <c i="11" r="J141"/>
  <c r="J100"/>
  <c i="9" r="J188"/>
  <c r="BK114"/>
  <c i="8" r="J131"/>
  <c i="6" r="J100"/>
  <c i="4" r="BK113"/>
  <c i="20" r="BK324"/>
  <c r="BK259"/>
  <c r="BK170"/>
  <c r="BK109"/>
  <c i="19" r="J223"/>
  <c r="BK98"/>
  <c i="18" r="J328"/>
  <c r="J163"/>
  <c i="17" r="BK99"/>
  <c i="16" r="J226"/>
  <c i="14" r="J133"/>
  <c i="13" r="J125"/>
  <c i="11" r="BK107"/>
  <c i="10" r="BK97"/>
  <c i="8" r="J337"/>
  <c i="6" r="J288"/>
  <c i="5" r="BK94"/>
  <c i="2" r="J159"/>
  <c i="21" r="J152"/>
  <c r="BK98"/>
  <c i="20" r="J282"/>
  <c r="J101"/>
  <c i="18" r="J455"/>
  <c r="BK230"/>
  <c i="16" r="J367"/>
  <c r="BK237"/>
  <c i="14" r="J127"/>
  <c i="12" r="J157"/>
  <c i="10" r="BK94"/>
  <c i="8" r="BK230"/>
  <c i="6" r="J109"/>
  <c i="2" r="J136"/>
  <c i="20" r="J264"/>
  <c r="BK105"/>
  <c i="19" r="J252"/>
  <c i="18" r="J433"/>
  <c i="17" r="BK378"/>
  <c r="J276"/>
  <c i="16" r="BK422"/>
  <c i="15" r="BK159"/>
  <c i="13" r="BK120"/>
  <c i="12" r="J187"/>
  <c i="10" r="BK105"/>
  <c i="9" r="J114"/>
  <c i="8" r="J238"/>
  <c i="7" r="BK154"/>
  <c i="6" r="BK109"/>
  <c i="4" r="BK107"/>
  <c i="22" r="J120"/>
  <c r="BK107"/>
  <c r="J100"/>
  <c r="J92"/>
  <c r="J87"/>
  <c i="21" r="J163"/>
  <c r="J111"/>
  <c i="20" r="J238"/>
  <c r="BK149"/>
  <c i="19" r="BK289"/>
  <c r="J155"/>
  <c i="18" r="J138"/>
  <c i="17" r="J306"/>
  <c r="J190"/>
  <c i="16" r="J308"/>
  <c r="J98"/>
  <c i="15" r="J104"/>
  <c i="12" r="J191"/>
  <c i="11" r="J144"/>
  <c r="J111"/>
  <c i="10" r="J98"/>
  <c i="7" r="BK247"/>
  <c r="BK148"/>
  <c i="4" r="J124"/>
  <c i="2" r="J152"/>
  <c i="19" r="J330"/>
  <c r="BK179"/>
  <c i="18" r="BK312"/>
  <c i="17" r="J292"/>
  <c i="16" r="BK263"/>
  <c i="15" r="J95"/>
  <c i="13" r="BK104"/>
  <c i="12" r="BK139"/>
  <c i="11" r="J135"/>
  <c i="10" r="BK98"/>
  <c i="8" r="BK313"/>
  <c i="6" r="BK288"/>
  <c i="3" r="BK116"/>
  <c i="2" r="J143"/>
  <c i="18" r="J126"/>
  <c i="17" r="J256"/>
  <c i="16" r="J304"/>
  <c i="15" r="J128"/>
  <c i="13" r="BK122"/>
  <c i="11" r="BK144"/>
  <c i="10" r="J95"/>
  <c i="8" r="J318"/>
  <c r="BK210"/>
  <c i="7" r="BK138"/>
  <c i="6" r="BK100"/>
  <c i="2" r="BK123"/>
  <c i="20" r="BK234"/>
  <c i="19" r="J213"/>
  <c i="18" r="J425"/>
  <c i="17" r="J375"/>
  <c r="BK241"/>
  <c i="16" r="BK196"/>
  <c r="BK122"/>
  <c i="14" r="BK107"/>
  <c i="12" r="BK191"/>
  <c r="BK96"/>
  <c i="9" r="BK131"/>
  <c i="8" r="BK158"/>
  <c i="7" r="J230"/>
  <c i="6" r="BK208"/>
  <c i="3" r="BK115"/>
  <c i="2" r="J134"/>
  <c i="22" r="F35"/>
  <c i="13" r="J106"/>
  <c i="11" r="BK117"/>
  <c i="10" r="BK96"/>
  <c i="8" r="J254"/>
  <c i="7" r="BK187"/>
  <c i="6" r="J136"/>
  <c i="3" r="J119"/>
  <c i="2" r="BK101"/>
  <c i="17" r="BK306"/>
  <c r="J108"/>
  <c i="16" r="J207"/>
  <c i="15" r="BK118"/>
  <c i="12" r="BK135"/>
  <c i="9" r="BK181"/>
  <c r="BK138"/>
  <c i="8" r="BK146"/>
  <c i="7" r="BK119"/>
  <c i="4" r="BK158"/>
  <c i="20" r="J198"/>
  <c i="19" r="J273"/>
  <c i="18" r="J246"/>
  <c i="17" r="BK313"/>
  <c i="16" r="J342"/>
  <c i="15" r="BK94"/>
  <c i="14" r="BK93"/>
  <c i="13" r="BK101"/>
  <c i="10" r="BK110"/>
  <c i="9" r="J143"/>
  <c i="8" r="BK287"/>
  <c i="7" r="J263"/>
  <c i="6" r="J198"/>
  <c i="4" r="BK141"/>
  <c i="21" r="J144"/>
  <c r="J83"/>
  <c i="20" r="BK117"/>
  <c i="19" r="BK298"/>
  <c r="J112"/>
  <c i="18" r="J362"/>
  <c r="J202"/>
  <c i="17" r="BK228"/>
  <c i="16" r="BK107"/>
  <c i="15" r="BK103"/>
  <c i="14" r="J117"/>
  <c i="13" r="BK169"/>
  <c r="BK111"/>
  <c i="11" r="J126"/>
  <c i="9" r="J133"/>
  <c i="8" r="BK337"/>
  <c r="BK141"/>
  <c i="7" r="BK123"/>
  <c i="4" r="J107"/>
  <c i="23" r="BK82"/>
  <c i="22" r="J34"/>
  <c i="17" r="J128"/>
  <c i="16" r="BK220"/>
  <c i="15" r="J159"/>
  <c i="14" r="J162"/>
  <c i="13" r="J96"/>
  <c i="12" r="J91"/>
  <c i="11" r="BK115"/>
  <c i="10" r="BK109"/>
  <c i="9" r="BK156"/>
  <c r="BK107"/>
  <c i="8" r="J287"/>
  <c i="7" r="J128"/>
  <c i="5" r="BK142"/>
  <c i="4" r="J120"/>
  <c i="2" r="BK159"/>
  <c i="20" r="J252"/>
  <c r="J184"/>
  <c r="BK135"/>
  <c i="18" r="BK222"/>
  <c i="17" r="BK150"/>
  <c i="16" r="J274"/>
  <c r="J220"/>
  <c i="15" r="BK106"/>
  <c i="13" r="J152"/>
  <c i="12" r="BK109"/>
  <c i="10" r="J128"/>
  <c i="9" r="BK121"/>
  <c i="7" r="J119"/>
  <c i="6" r="BK221"/>
  <c i="4" r="BK103"/>
  <c i="23" r="F34"/>
  <c i="20" r="J213"/>
  <c i="19" r="BK213"/>
  <c i="18" r="BK419"/>
  <c r="J215"/>
  <c i="16" r="BK393"/>
  <c r="BK240"/>
  <c i="15" r="BK91"/>
  <c i="14" r="J93"/>
  <c i="12" r="J114"/>
  <c i="10" r="BK92"/>
  <c i="9" r="BK124"/>
  <c i="8" r="BK114"/>
  <c i="6" r="J236"/>
  <c i="4" r="J92"/>
  <c i="20" r="BK286"/>
  <c r="BK184"/>
  <c i="19" r="BK303"/>
  <c r="BK246"/>
  <c i="18" r="J395"/>
  <c r="J250"/>
  <c i="17" r="J355"/>
  <c i="16" r="J444"/>
  <c r="J240"/>
  <c i="13" r="BK123"/>
  <c r="BK93"/>
  <c i="12" r="J101"/>
  <c i="10" r="BK91"/>
  <c i="9" r="BK91"/>
  <c i="7" r="J280"/>
  <c r="BK101"/>
  <c i="5" r="J102"/>
  <c i="2" r="J185"/>
  <c i="22" r="J123"/>
  <c r="J111"/>
  <c r="BK103"/>
  <c r="BK94"/>
  <c r="BK90"/>
  <c i="21" r="J171"/>
  <c r="J137"/>
  <c i="20" r="J266"/>
  <c r="BK121"/>
  <c i="19" r="J218"/>
  <c i="18" r="BK163"/>
  <c i="17" r="J368"/>
  <c r="BK210"/>
  <c i="16" r="BK360"/>
  <c i="15" r="J162"/>
  <c i="13" r="J98"/>
  <c i="11" r="BK167"/>
  <c r="BK124"/>
  <c i="10" r="BK127"/>
  <c i="9" r="BK166"/>
  <c i="12" r="J128"/>
  <c i="16" r="J107"/>
  <c i="2" r="J120"/>
  <c i="20" r="J307"/>
  <c i="19" r="BK265"/>
  <c i="18" r="J451"/>
  <c r="J260"/>
  <c i="17" r="J246"/>
  <c i="16" r="J165"/>
  <c i="14" r="BK117"/>
  <c i="12" r="BK154"/>
  <c i="11" r="BK91"/>
  <c i="9" r="J117"/>
  <c i="8" r="BK156"/>
  <c i="2" r="J178"/>
  <c i="17" r="J295"/>
  <c r="J124"/>
  <c i="15" r="BK165"/>
  <c i="13" r="BK140"/>
  <c i="11" r="J123"/>
  <c i="9" r="J162"/>
  <c i="7" r="BK200"/>
  <c i="6" r="BK187"/>
  <c i="4" r="J137"/>
  <c i="2" r="J132"/>
  <c i="18" r="BK204"/>
  <c i="17" r="BK190"/>
  <c i="16" r="J200"/>
  <c i="14" r="J120"/>
  <c i="12" r="BK131"/>
  <c i="9" r="J148"/>
  <c i="8" r="J279"/>
  <c i="7" r="BK282"/>
  <c i="6" r="BK141"/>
  <c i="20" r="BK266"/>
  <c r="BK154"/>
  <c i="18" r="BK425"/>
  <c r="BK138"/>
  <c i="17" r="J103"/>
  <c i="16" r="J211"/>
  <c i="14" r="BK145"/>
  <c i="11" r="BK129"/>
  <c i="10" r="BK95"/>
  <c i="9" r="BK151"/>
  <c r="BK125"/>
  <c i="7" r="BK280"/>
  <c r="J195"/>
  <c i="5" r="J138"/>
  <c i="2" r="BK155"/>
  <c i="21" r="J117"/>
  <c i="20" r="BK293"/>
  <c i="19" r="J355"/>
  <c r="J143"/>
  <c i="18" r="BK444"/>
  <c r="BK151"/>
  <c i="16" r="J415"/>
  <c r="BK98"/>
  <c i="14" r="BK151"/>
  <c i="13" r="BK173"/>
  <c r="J115"/>
  <c i="11" r="BK171"/>
  <c i="9" r="J125"/>
  <c i="8" r="BK335"/>
  <c i="7" r="BK146"/>
  <c i="4" r="BK91"/>
  <c i="2" r="J91"/>
  <c i="23" r="BK80"/>
  <c i="20" r="BK225"/>
  <c r="J105"/>
  <c i="19" r="J311"/>
  <c r="J171"/>
  <c i="18" r="BK330"/>
  <c r="J242"/>
  <c r="J109"/>
  <c i="17" r="J137"/>
  <c i="16" r="J233"/>
  <c i="15" r="BK190"/>
  <c i="14" r="BK172"/>
  <c i="13" r="J128"/>
  <c i="12" r="BK117"/>
  <c i="11" r="BK123"/>
  <c r="J91"/>
  <c i="9" r="BK159"/>
  <c r="J112"/>
  <c i="8" r="BK246"/>
  <c i="6" r="J232"/>
  <c i="4" r="BK133"/>
  <c r="J110"/>
  <c i="20" r="BK307"/>
  <c r="BK278"/>
  <c r="J158"/>
  <c r="BK101"/>
  <c i="19" r="BK218"/>
  <c i="18" r="J448"/>
  <c r="BK373"/>
  <c r="BK215"/>
  <c i="17" r="J228"/>
  <c i="16" r="BK439"/>
  <c r="J248"/>
  <c i="15" r="J124"/>
  <c i="13" r="BK164"/>
  <c i="12" r="BK115"/>
  <c i="10" r="J134"/>
  <c i="9" r="J145"/>
  <c i="8" r="J196"/>
  <c i="6" r="BK277"/>
  <c r="BK212"/>
  <c i="4" r="BK97"/>
  <c i="21" r="BK158"/>
  <c r="J87"/>
  <c i="20" r="BK270"/>
  <c i="19" r="BK291"/>
  <c i="18" r="J441"/>
  <c r="BK202"/>
  <c i="17" r="J99"/>
  <c i="16" r="BK266"/>
  <c r="BK178"/>
  <c i="14" r="BK101"/>
  <c i="12" r="BK95"/>
  <c i="9" r="BK170"/>
  <c r="J110"/>
  <c i="7" r="J101"/>
  <c i="4" r="BK110"/>
  <c i="2" r="J129"/>
  <c i="20" r="J189"/>
  <c i="19" r="BK311"/>
  <c r="J162"/>
  <c i="18" r="J407"/>
  <c r="J255"/>
  <c i="17" r="BK119"/>
  <c i="16" r="BK415"/>
  <c r="BK102"/>
  <c i="14" r="J124"/>
  <c i="13" r="BK96"/>
  <c i="12" r="J106"/>
  <c i="9" r="J171"/>
  <c i="8" r="BK291"/>
  <c i="7" r="BK263"/>
  <c i="6" r="J141"/>
  <c i="4" r="J161"/>
  <c i="2" r="J131"/>
  <c i="22" r="BK117"/>
  <c r="BK111"/>
  <c r="BK101"/>
  <c r="J94"/>
  <c r="J90"/>
  <c i="21" r="J158"/>
  <c i="20" r="BK321"/>
  <c r="BK189"/>
  <c r="BK113"/>
  <c i="19" r="J208"/>
  <c i="18" r="J151"/>
  <c i="17" r="BK310"/>
  <c r="BK220"/>
  <c i="16" r="J323"/>
  <c i="15" r="BK120"/>
  <c i="13" r="J117"/>
  <c i="12" r="BK92"/>
  <c i="11" r="J117"/>
  <c i="10" r="J115"/>
  <c i="9" r="BK179"/>
  <c i="7" r="BK252"/>
  <c i="6" r="J155"/>
  <c i="3" r="J105"/>
  <c i="20" r="BK123"/>
  <c i="19" r="J237"/>
  <c i="18" r="BK395"/>
  <c i="17" r="BK295"/>
  <c i="16" r="BK282"/>
  <c i="15" r="BK113"/>
  <c i="14" r="BK96"/>
  <c i="12" r="BK159"/>
  <c i="11" r="J138"/>
  <c i="10" r="BK157"/>
  <c i="9" r="BK203"/>
  <c i="8" r="J262"/>
  <c i="6" r="BK257"/>
  <c i="4" r="BK127"/>
  <c i="2" r="BK181"/>
  <c i="18" r="BK167"/>
  <c i="17" r="J324"/>
  <c i="16" r="J378"/>
  <c r="BK112"/>
  <c i="14" r="J121"/>
  <c i="12" r="J151"/>
  <c i="10" r="BK119"/>
  <c i="9" r="J130"/>
  <c i="8" r="J271"/>
  <c r="J172"/>
  <c i="6" r="J284"/>
  <c i="5" r="BK134"/>
  <c i="2" r="J104"/>
  <c i="22" r="F36"/>
  <c i="14" r="J137"/>
  <c i="13" r="BK107"/>
  <c i="12" r="BK101"/>
  <c i="9" r="J172"/>
  <c i="8" r="J242"/>
  <c i="7" r="BK274"/>
  <c i="2" r="BK143"/>
  <c r="BK104"/>
  <c i="18" r="J344"/>
  <c r="BK188"/>
  <c i="17" r="J220"/>
  <c r="BK128"/>
  <c i="15" r="J183"/>
  <c i="14" r="J101"/>
  <c i="11" r="J175"/>
  <c i="10" r="J102"/>
  <c i="8" r="BK271"/>
  <c i="7" r="J282"/>
  <c i="6" r="J212"/>
  <c i="4" r="J145"/>
  <c i="2" r="J133"/>
  <c i="22" r="F37"/>
  <c i="9" r="J170"/>
  <c r="J150"/>
  <c r="J128"/>
  <c i="8" r="J313"/>
  <c r="BK218"/>
  <c i="7" r="J274"/>
  <c i="6" r="J221"/>
  <c i="4" r="J150"/>
  <c i="20" r="BK207"/>
  <c i="18" r="BK407"/>
  <c r="J129"/>
  <c i="16" r="BK353"/>
  <c r="J117"/>
  <c i="12" r="J171"/>
  <c i="11" r="BK96"/>
  <c i="9" r="BK188"/>
  <c r="BK150"/>
  <c r="BK117"/>
  <c i="7" r="BK258"/>
  <c i="6" r="J241"/>
  <c i="5" r="J98"/>
  <c i="2" r="J94"/>
  <c i="21" r="J105"/>
  <c i="20" r="J207"/>
  <c i="19" r="BK315"/>
  <c i="18" r="BK469"/>
  <c r="BK296"/>
  <c i="17" r="BK251"/>
  <c r="BK112"/>
  <c i="16" r="BK159"/>
  <c i="15" r="J120"/>
  <c i="14" r="BK121"/>
  <c i="13" r="J164"/>
  <c i="12" r="BK114"/>
  <c i="10" r="BK125"/>
  <c i="9" r="J98"/>
  <c i="8" r="J230"/>
  <c r="BK101"/>
  <c i="19" r="BK273"/>
  <c r="BK147"/>
  <c i="18" r="BK335"/>
  <c r="J211"/>
  <c i="17" r="BK292"/>
  <c i="16" r="J383"/>
  <c r="BK226"/>
  <c i="15" r="BK92"/>
  <c i="14" r="J91"/>
  <c i="13" r="J94"/>
  <c i="11" r="J121"/>
  <c r="J97"/>
  <c i="9" r="J206"/>
  <c r="J137"/>
  <c r="J105"/>
  <c i="8" r="BK165"/>
  <c i="6" r="J126"/>
  <c i="4" r="J127"/>
  <c i="23" r="F37"/>
  <c i="19" r="J303"/>
  <c i="18" r="BK451"/>
  <c r="J330"/>
  <c i="17" r="BK232"/>
  <c i="16" r="J398"/>
  <c i="15" r="J142"/>
  <c r="BK104"/>
  <c i="13" r="BK155"/>
  <c i="12" r="J131"/>
  <c i="11" r="BK98"/>
  <c i="9" r="BK127"/>
  <c i="8" r="BK329"/>
  <c i="6" r="BK271"/>
  <c r="J104"/>
  <c i="4" r="J91"/>
  <c i="21" r="BK163"/>
  <c r="J121"/>
  <c i="20" r="J302"/>
  <c r="BK158"/>
  <c i="19" r="BK158"/>
  <c i="18" r="BK341"/>
  <c r="J104"/>
  <c i="16" r="J312"/>
  <c r="BK127"/>
  <c i="14" r="BK100"/>
  <c i="12" r="BK94"/>
  <c i="9" r="BK141"/>
  <c r="BK112"/>
  <c i="7" r="J200"/>
  <c i="5" r="BK117"/>
  <c i="23" r="J34"/>
  <c i="19" r="J289"/>
  <c r="BK176"/>
  <c i="18" r="J419"/>
  <c i="17" r="J357"/>
  <c r="BK115"/>
  <c i="16" r="BK274"/>
  <c i="13" r="BK134"/>
  <c r="BK92"/>
  <c i="11" r="BK119"/>
  <c i="9" r="BK168"/>
  <c r="BK102"/>
  <c i="7" r="BK235"/>
  <c i="6" r="BK226"/>
  <c r="BK104"/>
  <c i="2" r="J181"/>
  <c i="22" r="BK120"/>
  <c r="J112"/>
  <c r="J103"/>
  <c r="BK92"/>
  <c r="J85"/>
  <c i="21" r="BK148"/>
  <c i="20" r="J286"/>
  <c r="J170"/>
  <c i="19" r="BK341"/>
  <c r="BK189"/>
  <c i="18" r="BK430"/>
  <c i="17" r="BK298"/>
  <c r="J175"/>
  <c i="16" r="J290"/>
  <c r="J142"/>
  <c i="14" r="J110"/>
  <c i="12" r="BK128"/>
  <c i="11" r="BK118"/>
  <c i="10" r="BK146"/>
  <c i="9" r="J203"/>
  <c i="8" r="BK136"/>
  <c i="7" r="BK142"/>
  <c i="6" r="BK118"/>
  <c i="4" r="J113"/>
  <c i="20" r="BK319"/>
  <c i="19" r="BK325"/>
  <c r="J108"/>
  <c i="18" r="J275"/>
  <c i="17" r="J155"/>
  <c i="15" r="BK140"/>
  <c r="J109"/>
  <c i="14" r="BK139"/>
  <c i="12" r="J177"/>
  <c r="J112"/>
  <c i="11" r="BK121"/>
  <c i="10" r="J94"/>
  <c i="9" r="BK145"/>
  <c i="8" r="BK196"/>
  <c i="6" r="BK176"/>
  <c i="3" r="J91"/>
  <c i="18" r="BK265"/>
  <c i="17" r="BK302"/>
  <c i="16" r="J316"/>
  <c i="15" r="BK149"/>
  <c i="13" r="J143"/>
  <c i="12" r="J139"/>
  <c i="11" r="BK100"/>
  <c i="9" r="BK101"/>
  <c i="8" r="J246"/>
  <c i="7" r="BK191"/>
  <c i="6" r="BK198"/>
  <c i="2" r="J174"/>
  <c i="20" r="BK238"/>
  <c r="J121"/>
  <c i="19" r="J167"/>
  <c i="18" r="J335"/>
  <c r="J118"/>
  <c i="17" r="BK346"/>
  <c i="16" r="BK388"/>
  <c r="BK147"/>
  <c i="14" r="J139"/>
  <c i="12" r="BK195"/>
  <c i="11" r="BK122"/>
  <c i="10" r="BK102"/>
  <c i="8" r="J324"/>
  <c r="BK118"/>
  <c i="7" r="J115"/>
  <c i="4" r="BK121"/>
  <c i="2" r="BK170"/>
  <c r="BK129"/>
  <c i="17" r="J265"/>
  <c r="J157"/>
  <c i="16" r="J237"/>
  <c i="15" r="J149"/>
  <c i="12" r="J165"/>
  <c i="11" r="J122"/>
  <c i="9" r="J164"/>
  <c i="8" r="J206"/>
  <c i="6" r="J162"/>
  <c i="4" r="BK101"/>
  <c i="2" r="BK126"/>
  <c i="18" r="BK211"/>
  <c i="17" r="BK161"/>
  <c i="16" r="J190"/>
  <c i="14" r="BK98"/>
  <c i="12" r="BK151"/>
  <c i="9" r="J177"/>
  <c r="BK147"/>
  <c i="8" r="BK275"/>
  <c i="7" r="BK225"/>
  <c i="6" r="J121"/>
  <c i="20" r="J293"/>
  <c i="19" r="BK299"/>
  <c i="18" r="J291"/>
  <c r="J133"/>
  <c i="16" r="J360"/>
  <c i="15" r="J93"/>
  <c i="12" r="J94"/>
  <c i="11" r="J92"/>
  <c i="9" r="BK177"/>
  <c r="BK128"/>
  <c i="7" r="BK285"/>
  <c r="BK115"/>
  <c i="5" r="BK104"/>
  <c i="2" r="BK174"/>
  <c i="21" r="BK137"/>
  <c i="20" r="J313"/>
  <c i="19" r="J360"/>
  <c r="J284"/>
  <c i="18" r="J475"/>
  <c r="BK347"/>
  <c i="17" r="BK286"/>
  <c i="16" r="BK405"/>
  <c i="15" r="J145"/>
  <c i="14" r="J145"/>
  <c r="BK110"/>
  <c i="13" r="J120"/>
  <c i="11" r="BK138"/>
  <c i="9" r="J168"/>
  <c r="J91"/>
  <c i="8" r="J146"/>
  <c i="7" r="J166"/>
  <c i="4" r="J153"/>
  <c i="23" r="J82"/>
  <c i="20" r="J230"/>
  <c r="J97"/>
  <c i="19" r="BK330"/>
  <c r="BK223"/>
  <c i="18" r="BK337"/>
  <c r="BK246"/>
  <c r="J113"/>
  <c i="17" r="J150"/>
  <c i="16" r="BK290"/>
  <c r="BK153"/>
  <c i="15" r="J91"/>
  <c i="14" r="BK113"/>
  <c i="12" r="J115"/>
  <c i="11" r="J129"/>
  <c r="BK106"/>
  <c i="10" r="J105"/>
  <c i="9" r="J155"/>
  <c r="J109"/>
  <c i="7" r="J258"/>
  <c i="6" r="J194"/>
  <c i="4" r="BK137"/>
  <c i="22" r="F34"/>
  <c i="19" r="J349"/>
  <c r="BK155"/>
  <c i="18" r="J463"/>
  <c r="BK441"/>
  <c r="BK234"/>
  <c i="17" r="J241"/>
  <c r="BK108"/>
  <c i="16" r="BK316"/>
  <c r="J132"/>
  <c i="15" r="J92"/>
  <c i="13" r="J124"/>
  <c i="12" r="J97"/>
  <c i="10" r="J125"/>
  <c i="9" r="J124"/>
  <c i="8" r="J302"/>
  <c i="6" r="BK284"/>
  <c i="5" r="J147"/>
  <c i="21" r="BK171"/>
  <c r="BK130"/>
  <c i="20" r="J319"/>
  <c r="J179"/>
  <c i="19" r="BK127"/>
  <c i="18" r="BK280"/>
  <c i="17" r="J216"/>
  <c i="16" r="J256"/>
  <c i="14" r="BK133"/>
  <c i="12" r="J159"/>
  <c i="10" r="J116"/>
  <c i="9" r="BK130"/>
  <c i="8" r="BK234"/>
  <c i="7" r="J105"/>
  <c i="5" r="BK125"/>
  <c i="20" r="BK298"/>
  <c r="J219"/>
  <c r="BK97"/>
  <c i="19" r="J189"/>
  <c i="18" r="J358"/>
  <c i="17" r="J365"/>
  <c r="J251"/>
  <c i="16" r="BK433"/>
  <c r="J147"/>
  <c i="13" r="J122"/>
  <c i="12" r="BK177"/>
  <c i="11" r="BK151"/>
  <c i="9" r="BK165"/>
  <c i="8" r="BK242"/>
  <c i="7" r="BK230"/>
  <c i="6" r="BK162"/>
  <c i="4" r="J158"/>
  <c i="2" r="BK91"/>
  <c i="22" r="J113"/>
  <c r="BK105"/>
  <c r="BK97"/>
  <c r="BK87"/>
  <c i="21" r="J155"/>
  <c r="J98"/>
  <c i="20" r="BK213"/>
  <c i="19" r="BK347"/>
  <c r="J184"/>
  <c i="18" r="BK155"/>
  <c i="17" r="J313"/>
  <c i="16" r="BK371"/>
  <c r="J281"/>
  <c i="15" r="J111"/>
  <c i="13" r="J101"/>
  <c i="12" r="J95"/>
  <c i="11" r="BK113"/>
  <c i="10" r="BK99"/>
  <c i="8" r="J283"/>
  <c i="7" r="BK220"/>
  <c i="6" r="BK295"/>
  <c i="4" r="J121"/>
  <c i="3" r="BK94"/>
  <c i="20" r="J131"/>
  <c i="19" r="J315"/>
  <c r="BK194"/>
  <c i="18" r="J350"/>
  <c r="BK181"/>
  <c i="17" r="BK246"/>
  <c i="15" r="BK173"/>
  <c r="J100"/>
  <c i="14" r="BK99"/>
  <c i="12" r="BK182"/>
  <c r="BK126"/>
  <c i="11" r="BK120"/>
  <c i="10" r="J154"/>
  <c i="9" r="J196"/>
  <c i="8" r="BK296"/>
  <c r="J151"/>
  <c i="6" r="BK148"/>
  <c i="2" r="BK185"/>
  <c i="18" r="J177"/>
  <c i="17" r="BK337"/>
  <c i="16" r="BK327"/>
  <c r="J122"/>
  <c i="15" r="BK148"/>
  <c i="14" r="J100"/>
  <c i="12" r="BK91"/>
  <c i="10" r="BK122"/>
  <c i="9" r="J159"/>
  <c i="8" r="J335"/>
  <c r="J214"/>
  <c i="7" r="BK181"/>
  <c i="6" r="BK251"/>
  <c i="2" r="J155"/>
  <c i="20" r="J259"/>
  <c i="19" r="J246"/>
  <c i="18" r="BK438"/>
  <c r="BK224"/>
  <c i="17" r="BK355"/>
  <c i="16" r="J269"/>
  <c r="J127"/>
  <c i="14" r="J98"/>
  <c i="12" r="BK187"/>
  <c i="11" r="BK94"/>
  <c i="9" r="J141"/>
  <c i="8" r="J165"/>
  <c i="3" r="BK114"/>
  <c i="2" r="J106"/>
  <c i="18" r="J341"/>
  <c r="BK194"/>
  <c i="17" r="BK276"/>
  <c r="J169"/>
  <c i="16" r="J433"/>
  <c i="15" r="BK179"/>
  <c i="14" r="J114"/>
  <c i="12" r="BK148"/>
  <c i="11" r="J124"/>
  <c i="9" r="J165"/>
  <c i="8" r="BK127"/>
  <c i="7" r="BK105"/>
  <c i="4" r="J141"/>
  <c i="2" r="J130"/>
  <c i="18" r="BK238"/>
  <c i="17" r="BK175"/>
  <c i="16" r="J252"/>
  <c i="15" r="J98"/>
  <c i="12" r="J148"/>
  <c i="9" r="BK182"/>
  <c r="BK143"/>
  <c i="8" r="J158"/>
  <c i="7" r="J172"/>
  <c i="5" r="J125"/>
  <c i="20" r="BK247"/>
  <c i="19" r="BK295"/>
  <c i="18" r="BK378"/>
  <c r="BK122"/>
  <c i="16" r="BK308"/>
  <c i="9" r="BK164"/>
  <c i="19" r="J203"/>
  <c i="13" r="BK146"/>
  <c i="6" r="BK146"/>
  <c i="20" r="BK131"/>
  <c i="19" r="J179"/>
  <c i="18" r="BK275"/>
  <c i="17" r="J302"/>
  <c i="16" r="BK200"/>
  <c r="BK138"/>
  <c i="14" r="BK104"/>
  <c i="12" r="BK157"/>
  <c i="10" r="J140"/>
  <c i="9" r="J107"/>
  <c i="8" r="BK151"/>
  <c i="7" r="J133"/>
  <c i="6" r="BK131"/>
  <c i="3" r="BK91"/>
  <c i="2" r="J97"/>
  <c i="18" r="J324"/>
  <c r="J159"/>
  <c i="17" r="BK165"/>
  <c i="16" r="J282"/>
  <c i="15" r="J103"/>
  <c i="13" r="BK143"/>
  <c i="12" r="J117"/>
  <c i="9" r="BK178"/>
  <c i="8" r="BK258"/>
  <c i="7" r="BK128"/>
  <c i="5" r="BK122"/>
  <c i="3" r="BK97"/>
  <c i="2" r="J123"/>
  <c i="18" r="BK358"/>
  <c i="17" r="BK224"/>
  <c i="16" r="BK383"/>
  <c r="J153"/>
  <c i="13" r="BK124"/>
  <c i="12" r="BK97"/>
  <c i="23" r="F35"/>
  <c i="19" r="BK171"/>
  <c i="18" r="BK455"/>
  <c r="J270"/>
  <c i="17" r="J232"/>
  <c i="16" r="J349"/>
  <c i="15" r="BK162"/>
  <c i="14" r="J148"/>
  <c r="BK91"/>
  <c i="13" r="J121"/>
  <c i="12" r="J92"/>
  <c i="9" r="J169"/>
  <c i="8" r="J114"/>
  <c i="6" r="BK126"/>
  <c i="2" r="BK113"/>
  <c i="23" r="J81"/>
  <c i="20" r="BK243"/>
  <c r="J149"/>
  <c i="19" r="BK351"/>
  <c r="J256"/>
  <c r="BK122"/>
  <c i="18" r="BK255"/>
  <c r="BK169"/>
  <c i="17" r="BK141"/>
  <c i="16" r="BK295"/>
  <c i="15" r="J186"/>
  <c i="13" r="J173"/>
  <c i="12" r="J96"/>
  <c i="10" r="J122"/>
  <c i="9" r="J118"/>
  <c i="8" r="J127"/>
  <c i="6" r="BK232"/>
  <c i="4" r="BK153"/>
  <c i="2" r="BK133"/>
  <c i="21" r="J148"/>
  <c r="BK83"/>
  <c i="20" r="J253"/>
  <c r="BK140"/>
  <c i="19" r="BK143"/>
  <c i="18" r="BK324"/>
  <c i="17" r="J270"/>
  <c i="16" r="BK281"/>
  <c r="BK233"/>
  <c i="14" r="J99"/>
  <c i="12" r="J154"/>
  <c i="10" r="J110"/>
  <c i="9" r="BK129"/>
  <c r="BK97"/>
  <c i="6" r="BK115"/>
  <c i="2" r="J140"/>
  <c i="20" r="J321"/>
  <c r="J202"/>
  <c r="BK144"/>
  <c i="19" r="BK279"/>
  <c r="BK108"/>
  <c i="18" r="BK354"/>
  <c i="17" r="BK256"/>
  <c i="16" r="J405"/>
  <c i="14" r="BK94"/>
  <c i="12" r="J168"/>
  <c i="10" r="J97"/>
  <c i="9" r="BK116"/>
  <c i="8" r="BK283"/>
  <c i="7" r="J220"/>
  <c i="6" r="BK155"/>
  <c i="4" r="J114"/>
  <c i="23" r="F36"/>
  <c i="22" r="BK100"/>
  <c r="BK91"/>
  <c i="21" r="BK168"/>
  <c r="BK121"/>
  <c i="20" r="BK230"/>
  <c r="J123"/>
  <c i="19" r="J230"/>
  <c i="18" r="BK320"/>
  <c i="17" r="J329"/>
  <c i="16" r="J393"/>
  <c r="BK304"/>
  <c i="15" r="BK151"/>
  <c i="14" r="J113"/>
  <c i="12" r="J182"/>
  <c i="11" r="BK141"/>
  <c i="10" r="J151"/>
  <c i="9" r="BK180"/>
  <c i="8" r="BK105"/>
  <c i="6" r="J266"/>
  <c i="4" r="J129"/>
  <c i="2" r="BK178"/>
  <c i="19" r="J351"/>
  <c r="BK162"/>
  <c i="18" r="BK308"/>
  <c r="J142"/>
  <c i="15" r="BK137"/>
  <c r="BK98"/>
  <c i="13" r="BK117"/>
  <c i="12" r="BK145"/>
  <c i="11" r="J151"/>
  <c r="BK102"/>
  <c i="9" r="J178"/>
  <c i="8" r="BK206"/>
  <c i="6" r="J262"/>
  <c i="4" r="BK124"/>
  <c i="2" r="BK161"/>
  <c i="18" r="BK129"/>
  <c i="17" r="BK319"/>
  <c i="16" r="BK117"/>
  <c i="15" r="J94"/>
  <c i="13" r="J92"/>
  <c i="11" r="J102"/>
  <c i="9" r="J156"/>
  <c i="8" r="BK324"/>
  <c r="J218"/>
  <c i="7" r="J187"/>
  <c i="6" r="J257"/>
  <c i="5" r="BK130"/>
  <c i="2" r="BK119"/>
  <c i="20" r="BK198"/>
  <c i="19" r="BK260"/>
  <c r="BK112"/>
  <c i="18" r="J265"/>
  <c i="17" r="J372"/>
  <c r="J224"/>
  <c i="14" r="J96"/>
  <c i="12" r="J122"/>
  <c i="10" r="J119"/>
  <c i="8" r="BK307"/>
  <c i="7" r="BK195"/>
  <c r="J110"/>
  <c i="4" r="J97"/>
  <c i="2" r="BK130"/>
  <c i="18" r="J368"/>
  <c r="BK291"/>
  <c i="17" r="BK270"/>
  <c r="BK137"/>
  <c i="16" r="J159"/>
  <c i="15" r="BK100"/>
  <c i="9" r="BK118"/>
  <c i="8" r="J210"/>
  <c i="7" r="J123"/>
  <c i="6" r="J131"/>
  <c i="3" r="BK105"/>
  <c i="2" r="BK106"/>
  <c i="17" r="BK357"/>
  <c r="J188"/>
  <c i="16" r="BK312"/>
  <c i="15" r="BK156"/>
  <c i="13" r="BK102"/>
  <c i="11" r="J94"/>
  <c i="9" r="BK133"/>
  <c i="8" r="J179"/>
  <c i="7" r="J181"/>
  <c i="5" r="J130"/>
  <c i="20" r="BK302"/>
  <c r="J109"/>
  <c i="18" r="BK284"/>
  <c r="BK126"/>
  <c i="16" r="BK334"/>
  <c i="15" r="BK128"/>
  <c i="8" r="J141"/>
  <c i="7" r="BK205"/>
  <c i="6" r="J247"/>
  <c i="4" r="BK114"/>
  <c i="2" r="BK131"/>
  <c i="19" r="J320"/>
  <c r="BK138"/>
  <c i="18" r="J280"/>
  <c i="17" r="J288"/>
  <c i="16" r="J266"/>
  <c i="15" r="BK131"/>
  <c r="BK93"/>
  <c i="13" r="J102"/>
  <c i="12" r="J113"/>
  <c i="11" r="J106"/>
  <c i="10" r="BK116"/>
  <c i="9" r="BK94"/>
  <c i="6" r="J297"/>
  <c i="3" r="BK117"/>
  <c i="2" r="BK152"/>
  <c i="17" r="J346"/>
  <c r="J145"/>
  <c i="16" r="BK269"/>
  <c i="15" r="J96"/>
  <c i="13" r="BK95"/>
  <c i="10" r="J99"/>
  <c i="9" r="J116"/>
  <c i="8" r="BK254"/>
  <c i="7" r="BK210"/>
  <c i="6" r="J271"/>
  <c i="5" r="BK113"/>
  <c i="2" r="BK120"/>
  <c i="19" r="J194"/>
  <c i="18" r="J337"/>
  <c i="17" r="BK368"/>
  <c r="BK157"/>
  <c i="16" r="BK172"/>
  <c r="J102"/>
  <c i="14" r="J95"/>
  <c i="11" r="J162"/>
  <c i="10" r="J93"/>
  <c i="8" r="BK250"/>
  <c r="BK123"/>
  <c i="6" r="BK203"/>
  <c i="2" r="BK140"/>
  <c i="1" r="AS65"/>
  <c i="17" r="J181"/>
  <c i="16" r="BK427"/>
  <c i="15" r="J148"/>
  <c i="13" r="J146"/>
  <c i="11" r="BK125"/>
  <c i="9" r="J181"/>
  <c i="8" r="BK262"/>
  <c i="7" r="BK133"/>
  <c i="6" r="BK169"/>
  <c i="4" r="J103"/>
  <c i="2" r="BK137"/>
  <c i="17" r="BK365"/>
  <c r="BK197"/>
  <c i="16" r="J334"/>
  <c i="15" r="J116"/>
  <c i="13" r="J123"/>
  <c i="9" r="BK184"/>
  <c r="J152"/>
  <c r="BK109"/>
  <c i="8" r="J156"/>
  <c i="7" r="BK160"/>
  <c i="5" r="J104"/>
  <c i="20" r="BK174"/>
  <c i="19" r="J147"/>
  <c i="18" r="J188"/>
  <c i="17" r="BK216"/>
  <c i="16" r="J260"/>
  <c i="14" r="J172"/>
  <c i="13" r="J158"/>
  <c i="11" r="BK93"/>
  <c i="9" r="J101"/>
  <c i="7" r="J154"/>
  <c i="6" r="J251"/>
  <c i="4" r="J133"/>
  <c i="3" r="J96"/>
  <c i="20" r="J270"/>
  <c i="19" r="J307"/>
  <c r="J151"/>
  <c i="18" r="J296"/>
  <c r="J155"/>
  <c i="16" r="BK323"/>
  <c i="15" r="BK133"/>
  <c r="BK96"/>
  <c i="13" r="BK125"/>
  <c i="12" r="BK168"/>
  <c i="11" r="J167"/>
  <c r="BK111"/>
  <c i="10" r="BK140"/>
  <c i="9" r="BK192"/>
  <c i="8" r="BK266"/>
  <c r="J101"/>
  <c i="5" r="J113"/>
  <c i="3" r="J94"/>
  <c i="2" r="BK136"/>
  <c i="18" r="BK142"/>
  <c i="17" r="BK329"/>
  <c i="16" r="BK409"/>
  <c r="J244"/>
  <c i="15" r="J151"/>
  <c i="14" r="J107"/>
  <c i="12" r="BK122"/>
  <c i="10" r="BK128"/>
  <c i="9" r="BK155"/>
  <c i="8" r="J329"/>
  <c r="BK179"/>
  <c i="7" r="BK172"/>
  <c i="6" r="BK241"/>
  <c i="5" r="J109"/>
  <c i="2" r="BK116"/>
  <c i="20" r="BK127"/>
  <c r="J117"/>
  <c i="19" r="BK103"/>
  <c i="18" r="BK270"/>
  <c r="BK109"/>
  <c i="17" r="BK169"/>
  <c i="16" r="J178"/>
  <c i="14" r="J134"/>
  <c i="13" r="BK176"/>
  <c i="12" r="J135"/>
  <c i="10" r="J137"/>
  <c i="8" r="BK214"/>
  <c i="7" r="J160"/>
  <c i="4" r="BK120"/>
  <c i="2" r="J147"/>
  <c r="J113"/>
  <c i="18" r="J354"/>
  <c r="J224"/>
  <c i="17" r="J201"/>
  <c i="16" r="J422"/>
  <c i="15" r="BK186"/>
  <c i="14" r="BK130"/>
  <c i="13" r="J112"/>
  <c i="11" r="BK162"/>
  <c i="10" r="J146"/>
  <c i="8" r="BK302"/>
  <c i="7" r="J205"/>
  <c r="BK110"/>
  <c i="4" r="BK150"/>
  <c i="2" r="J170"/>
  <c r="BK97"/>
  <c i="17" r="J337"/>
  <c r="J165"/>
  <c i="16" r="J196"/>
  <c i="14" r="BK157"/>
  <c i="13" r="BK91"/>
  <c i="11" r="J115"/>
  <c i="9" r="J151"/>
  <c r="BK98"/>
  <c i="8" r="BK186"/>
  <c i="7" r="BK166"/>
  <c i="4" r="J166"/>
  <c i="20" r="J243"/>
  <c i="19" r="J260"/>
  <c i="18" r="J169"/>
  <c i="16" r="BK378"/>
  <c r="J138"/>
  <c i="14" r="J94"/>
  <c i="13" r="BK108"/>
  <c i="10" r="BK137"/>
  <c i="9" r="J176"/>
  <c r="BK135"/>
  <c i="8" r="J266"/>
  <c i="7" r="J269"/>
  <c r="J210"/>
  <c i="6" r="BK121"/>
  <c i="2" r="J161"/>
  <c i="21" r="BK111"/>
  <c i="20" r="BK179"/>
  <c i="19" r="BK230"/>
  <c i="18" r="J459"/>
  <c r="BK328"/>
  <c i="17" r="J261"/>
  <c i="16" r="BK441"/>
  <c i="15" r="J165"/>
  <c r="J106"/>
  <c i="14" r="BK120"/>
  <c i="13" r="BK137"/>
  <c r="BK106"/>
  <c i="11" r="J119"/>
  <c i="9" r="BK142"/>
  <c i="8" r="J275"/>
  <c r="BK110"/>
  <c i="5" r="J122"/>
  <c i="2" r="BK94"/>
  <c i="20" r="J247"/>
  <c r="J165"/>
  <c i="19" r="J347"/>
  <c r="BK269"/>
  <c r="BK117"/>
  <c i="18" r="J316"/>
  <c r="J230"/>
  <c i="17" r="BK208"/>
  <c i="16" r="BK300"/>
  <c r="BK211"/>
  <c i="15" r="J113"/>
  <c i="13" r="J140"/>
  <c i="12" r="BK116"/>
  <c i="11" r="J118"/>
  <c i="10" r="J107"/>
  <c i="9" r="J138"/>
  <c i="8" r="J307"/>
  <c i="6" r="J277"/>
  <c i="5" r="BK109"/>
  <c i="2" r="BK147"/>
  <c i="20" r="BK282"/>
  <c r="J225"/>
  <c r="J140"/>
  <c i="19" r="J335"/>
  <c r="J176"/>
  <c i="18" r="BK459"/>
  <c r="J421"/>
  <c r="J312"/>
  <c r="J181"/>
  <c i="17" r="BK103"/>
  <c i="16" r="BK252"/>
  <c i="15" r="J137"/>
  <c i="14" r="BK134"/>
  <c i="13" r="J131"/>
  <c i="12" r="BK106"/>
  <c i="10" r="J127"/>
  <c i="9" r="J126"/>
  <c i="8" r="BK226"/>
  <c i="6" r="BK266"/>
  <c i="4" r="BK161"/>
  <c i="2" r="J110"/>
  <c i="21" r="BK134"/>
  <c i="20" r="J324"/>
  <c r="BK252"/>
  <c i="19" r="BK203"/>
  <c i="18" r="BK463"/>
  <c r="J222"/>
  <c i="16" r="J371"/>
  <c r="BK244"/>
  <c i="14" r="J130"/>
  <c i="13" r="J91"/>
  <c i="10" r="BK134"/>
  <c i="9" r="BK171"/>
  <c r="BK113"/>
  <c i="8" r="J105"/>
  <c i="6" r="BK194"/>
  <c i="2" r="BK132"/>
  <c i="20" r="J274"/>
  <c i="19" r="BK320"/>
  <c r="J127"/>
  <c i="18" r="J384"/>
  <c i="17" r="BK361"/>
  <c r="BK201"/>
  <c i="16" r="J409"/>
  <c i="14" r="J168"/>
  <c i="13" r="BK112"/>
  <c i="12" r="J142"/>
  <c i="11" r="BK92"/>
  <c i="9" r="BK148"/>
  <c i="7" r="J285"/>
  <c r="J215"/>
  <c i="5" r="BK138"/>
  <c i="3" r="J116"/>
  <c i="22" r="BK123"/>
  <c r="BK112"/>
  <c r="J107"/>
  <c r="J97"/>
  <c r="J91"/>
  <c r="J83"/>
  <c i="21" r="J134"/>
  <c i="20" r="J278"/>
  <c r="J135"/>
  <c i="19" r="J279"/>
  <c r="J122"/>
  <c i="18" r="BK113"/>
  <c i="17" r="J281"/>
  <c r="BK188"/>
  <c i="16" r="BK349"/>
  <c r="BK190"/>
  <c i="15" r="J107"/>
  <c i="13" r="J95"/>
  <c i="12" r="J100"/>
  <c i="11" r="J125"/>
  <c i="9" r="BK162"/>
  <c i="8" r="J110"/>
  <c i="7" r="BK241"/>
  <c r="J138"/>
  <c i="4" r="BK166"/>
  <c r="BK92"/>
  <c i="20" r="BK290"/>
  <c i="19" r="BK349"/>
  <c r="J199"/>
  <c i="18" r="J347"/>
  <c r="BK159"/>
  <c i="16" r="J388"/>
  <c i="15" r="BK152"/>
  <c r="BK111"/>
  <c i="14" r="BK165"/>
  <c i="13" r="BK97"/>
  <c i="12" r="BK142"/>
  <c i="11" r="BK155"/>
  <c r="BK97"/>
  <c i="10" r="BK93"/>
  <c i="9" r="BK105"/>
  <c i="8" r="BK222"/>
  <c i="7" r="J142"/>
  <c i="6" r="J118"/>
  <c i="2" r="J189"/>
  <c i="18" r="BK433"/>
  <c i="17" r="BK372"/>
  <c i="16" r="BK444"/>
  <c r="BK184"/>
  <c i="15" r="J156"/>
  <c i="13" r="BK121"/>
  <c i="11" r="J132"/>
  <c i="9" r="J182"/>
  <c r="J97"/>
  <c i="8" r="J250"/>
  <c i="7" r="J225"/>
  <c i="6" r="J295"/>
  <c r="BK136"/>
  <c i="2" r="J126"/>
  <c i="22" l="1" r="T89"/>
  <c r="R89"/>
  <c r="P89"/>
  <c i="23" r="R79"/>
  <c r="P79"/>
  <c i="1" r="AU80"/>
  <c i="23" r="T79"/>
  <c i="18" r="P274"/>
  <c i="3" r="T113"/>
  <c i="4" r="BK90"/>
  <c r="J90"/>
  <c r="J65"/>
  <c i="5" r="BK121"/>
  <c r="J121"/>
  <c r="J67"/>
  <c i="6" r="BK256"/>
  <c r="J256"/>
  <c r="J72"/>
  <c i="7" r="T240"/>
  <c i="8" r="T100"/>
  <c i="9" r="T183"/>
  <c i="11" r="P143"/>
  <c i="13" r="P151"/>
  <c i="14" r="T144"/>
  <c i="16" r="P239"/>
  <c i="17" r="P98"/>
  <c r="P280"/>
  <c r="T318"/>
  <c i="18" r="BK300"/>
  <c r="J300"/>
  <c r="J70"/>
  <c r="P377"/>
  <c r="R418"/>
  <c i="23" r="BK79"/>
  <c r="J79"/>
  <c r="J59"/>
  <c i="2" r="T151"/>
  <c i="3" r="R113"/>
  <c i="4" r="BK136"/>
  <c r="J136"/>
  <c r="J66"/>
  <c i="6" r="P99"/>
  <c r="R294"/>
  <c i="7" r="P240"/>
  <c i="8" r="BK295"/>
  <c r="J295"/>
  <c r="J72"/>
  <c r="P334"/>
  <c i="9" r="T90"/>
  <c r="T89"/>
  <c r="T88"/>
  <c i="10" r="T90"/>
  <c r="T89"/>
  <c i="11" r="T90"/>
  <c r="T89"/>
  <c i="12" r="R164"/>
  <c i="14" r="BK90"/>
  <c r="J90"/>
  <c r="J65"/>
  <c i="15" r="P158"/>
  <c i="16" r="R146"/>
  <c r="R206"/>
  <c r="P232"/>
  <c r="BK438"/>
  <c r="J438"/>
  <c r="J72"/>
  <c i="17" r="BK215"/>
  <c r="J215"/>
  <c r="J66"/>
  <c r="BK354"/>
  <c r="J354"/>
  <c r="J71"/>
  <c i="18" r="T229"/>
  <c r="R329"/>
  <c r="T424"/>
  <c i="19" r="BK97"/>
  <c r="T264"/>
  <c r="BK324"/>
  <c r="J324"/>
  <c r="J71"/>
  <c i="20" r="R96"/>
  <c r="P169"/>
  <c r="T229"/>
  <c r="T242"/>
  <c r="R258"/>
  <c r="T297"/>
  <c r="P318"/>
  <c i="21" r="P82"/>
  <c r="P81"/>
  <c i="1" r="AU78"/>
  <c i="21" r="BK151"/>
  <c r="J151"/>
  <c r="J61"/>
  <c r="P151"/>
  <c i="22" r="BK89"/>
  <c r="J89"/>
  <c r="J61"/>
  <c i="2" r="P151"/>
  <c i="4" r="P90"/>
  <c r="P89"/>
  <c i="6" r="T99"/>
  <c i="7" r="R100"/>
  <c r="BK279"/>
  <c r="J279"/>
  <c r="J73"/>
  <c i="8" r="T295"/>
  <c i="9" r="P90"/>
  <c r="P89"/>
  <c i="10" r="R90"/>
  <c r="R89"/>
  <c i="12" r="BK90"/>
  <c r="BK89"/>
  <c i="13" r="BK90"/>
  <c r="J90"/>
  <c r="J65"/>
  <c i="14" r="P144"/>
  <c i="16" r="BK97"/>
  <c r="J97"/>
  <c r="J65"/>
  <c r="T146"/>
  <c r="BK206"/>
  <c r="J206"/>
  <c r="J68"/>
  <c r="BK232"/>
  <c r="J232"/>
  <c r="J69"/>
  <c r="T438"/>
  <c i="17" r="BK98"/>
  <c r="R260"/>
  <c i="18" r="BK377"/>
  <c r="J377"/>
  <c r="J72"/>
  <c r="T418"/>
  <c i="19" r="P97"/>
  <c r="BK251"/>
  <c r="J251"/>
  <c r="J67"/>
  <c r="T251"/>
  <c r="BK283"/>
  <c r="J283"/>
  <c r="J70"/>
  <c r="BK346"/>
  <c r="J346"/>
  <c r="J72"/>
  <c i="20" r="BK96"/>
  <c r="J96"/>
  <c r="J65"/>
  <c r="T169"/>
  <c r="P229"/>
  <c r="R242"/>
  <c r="P258"/>
  <c r="R297"/>
  <c r="R318"/>
  <c i="21" r="R82"/>
  <c r="T151"/>
  <c i="22" r="BK82"/>
  <c r="BK81"/>
  <c r="J81"/>
  <c r="J59"/>
  <c r="T82"/>
  <c r="T81"/>
  <c i="2" r="R90"/>
  <c r="R89"/>
  <c i="3" r="R90"/>
  <c r="R89"/>
  <c r="R88"/>
  <c i="4" r="T90"/>
  <c r="T89"/>
  <c i="5" r="BK133"/>
  <c r="J133"/>
  <c r="J69"/>
  <c i="6" r="T256"/>
  <c i="7" r="T100"/>
  <c r="R279"/>
  <c i="8" r="R201"/>
  <c r="T334"/>
  <c i="9" r="R90"/>
  <c r="R89"/>
  <c i="10" r="BK133"/>
  <c r="J133"/>
  <c r="J66"/>
  <c i="11" r="R143"/>
  <c i="12" r="P90"/>
  <c r="P89"/>
  <c i="14" r="P90"/>
  <c r="P89"/>
  <c r="P88"/>
  <c i="1" r="AU70"/>
  <c i="15" r="R158"/>
  <c i="16" r="T239"/>
  <c i="17" r="T98"/>
  <c r="P318"/>
  <c r="P354"/>
  <c i="18" r="P103"/>
  <c r="R377"/>
  <c r="T443"/>
  <c i="19" r="R97"/>
  <c r="BK264"/>
  <c r="J264"/>
  <c r="J68"/>
  <c r="R324"/>
  <c i="2" r="T90"/>
  <c r="T89"/>
  <c r="T88"/>
  <c i="5" r="BK93"/>
  <c r="J93"/>
  <c r="J65"/>
  <c r="P121"/>
  <c i="6" r="BK193"/>
  <c r="J193"/>
  <c r="J71"/>
  <c r="T294"/>
  <c i="7" r="BK186"/>
  <c r="J186"/>
  <c r="J71"/>
  <c i="8" r="BK201"/>
  <c r="J201"/>
  <c r="J71"/>
  <c i="10" r="P133"/>
  <c i="12" r="T164"/>
  <c i="13" r="BK151"/>
  <c r="J151"/>
  <c r="J66"/>
  <c i="14" r="R90"/>
  <c r="R89"/>
  <c i="16" r="P146"/>
  <c r="P206"/>
  <c r="T232"/>
  <c r="R438"/>
  <c i="17" r="BK280"/>
  <c r="J280"/>
  <c r="J69"/>
  <c r="T280"/>
  <c r="BK360"/>
  <c r="J360"/>
  <c r="J73"/>
  <c i="18" r="BK103"/>
  <c r="R300"/>
  <c r="P424"/>
  <c i="19" r="P178"/>
  <c r="P324"/>
  <c i="20" r="P96"/>
  <c r="R169"/>
  <c r="R229"/>
  <c r="P242"/>
  <c r="BK258"/>
  <c r="J258"/>
  <c r="J69"/>
  <c r="BK297"/>
  <c r="J297"/>
  <c r="J70"/>
  <c r="BK318"/>
  <c r="J318"/>
  <c r="J71"/>
  <c r="T318"/>
  <c i="21" r="BK82"/>
  <c r="BK81"/>
  <c r="J81"/>
  <c r="J59"/>
  <c i="2" r="R151"/>
  <c i="4" r="P136"/>
  <c i="5" r="P93"/>
  <c r="R133"/>
  <c i="6" r="BK99"/>
  <c r="J99"/>
  <c r="J69"/>
  <c r="P294"/>
  <c i="7" r="BK240"/>
  <c r="J240"/>
  <c r="J72"/>
  <c i="8" r="P295"/>
  <c i="11" r="BK143"/>
  <c r="J143"/>
  <c r="J66"/>
  <c i="13" r="P90"/>
  <c r="P89"/>
  <c r="P88"/>
  <c i="1" r="AU69"/>
  <c i="16" r="BK146"/>
  <c r="J146"/>
  <c r="J66"/>
  <c r="T206"/>
  <c r="R232"/>
  <c r="P438"/>
  <c i="17" r="P260"/>
  <c r="R354"/>
  <c i="18" r="R103"/>
  <c r="T377"/>
  <c r="R443"/>
  <c i="19" r="R178"/>
  <c r="R264"/>
  <c r="T324"/>
  <c i="2" r="BK90"/>
  <c r="BK89"/>
  <c r="J89"/>
  <c r="J64"/>
  <c i="3" r="BK90"/>
  <c r="BK89"/>
  <c i="6" r="R99"/>
  <c r="BK294"/>
  <c r="J294"/>
  <c r="J73"/>
  <c i="7" r="BK100"/>
  <c i="8" r="BK100"/>
  <c i="10" r="R133"/>
  <c i="12" r="R90"/>
  <c r="R89"/>
  <c r="R88"/>
  <c i="13" r="R151"/>
  <c i="14" r="BK144"/>
  <c r="J144"/>
  <c r="J66"/>
  <c i="15" r="P90"/>
  <c r="P89"/>
  <c r="P88"/>
  <c i="1" r="AU71"/>
  <c i="16" r="R97"/>
  <c r="P171"/>
  <c r="T397"/>
  <c i="17" r="T260"/>
  <c r="T354"/>
  <c i="18" r="BK229"/>
  <c r="J229"/>
  <c r="J66"/>
  <c r="BK329"/>
  <c r="J329"/>
  <c r="J71"/>
  <c r="P418"/>
  <c i="19" r="T178"/>
  <c r="P264"/>
  <c r="T346"/>
  <c i="2" r="P90"/>
  <c r="P89"/>
  <c r="P88"/>
  <c i="1" r="AU56"/>
  <c i="3" r="BK113"/>
  <c r="J113"/>
  <c r="J66"/>
  <c i="5" r="T93"/>
  <c r="P133"/>
  <c i="6" r="R256"/>
  <c i="7" r="R186"/>
  <c r="T279"/>
  <c i="8" r="R100"/>
  <c i="9" r="BK183"/>
  <c r="J183"/>
  <c r="J66"/>
  <c i="10" r="T133"/>
  <c i="11" r="P90"/>
  <c r="P89"/>
  <c r="P88"/>
  <c i="1" r="AU67"/>
  <c i="15" r="BK158"/>
  <c r="J158"/>
  <c r="J66"/>
  <c i="16" r="BK239"/>
  <c r="J239"/>
  <c r="J70"/>
  <c i="17" r="T215"/>
  <c r="BK318"/>
  <c r="J318"/>
  <c r="J70"/>
  <c r="T360"/>
  <c r="T359"/>
  <c i="18" r="T329"/>
  <c r="BK443"/>
  <c r="J443"/>
  <c r="J76"/>
  <c i="19" r="R283"/>
  <c r="R346"/>
  <c i="20" r="T96"/>
  <c r="BK169"/>
  <c r="J169"/>
  <c r="J66"/>
  <c r="BK229"/>
  <c r="J229"/>
  <c r="J67"/>
  <c r="BK242"/>
  <c r="J242"/>
  <c r="J68"/>
  <c r="T258"/>
  <c r="P297"/>
  <c i="21" r="T82"/>
  <c r="T81"/>
  <c r="R151"/>
  <c i="3" r="P113"/>
  <c i="5" r="T121"/>
  <c i="6" r="T193"/>
  <c i="8" r="T201"/>
  <c r="R334"/>
  <c i="9" r="BK90"/>
  <c r="J90"/>
  <c r="J65"/>
  <c i="11" r="T143"/>
  <c i="12" r="T90"/>
  <c r="T89"/>
  <c r="T88"/>
  <c i="13" r="T151"/>
  <c i="14" r="T90"/>
  <c r="T89"/>
  <c r="T88"/>
  <c i="15" r="T90"/>
  <c r="T89"/>
  <c i="16" r="BK171"/>
  <c r="J171"/>
  <c r="J67"/>
  <c r="BK397"/>
  <c r="J397"/>
  <c r="J71"/>
  <c i="17" r="R215"/>
  <c r="R360"/>
  <c r="R359"/>
  <c i="18" r="R229"/>
  <c r="T300"/>
  <c r="BK424"/>
  <c r="BK423"/>
  <c r="J423"/>
  <c r="J74"/>
  <c i="19" r="T97"/>
  <c r="P251"/>
  <c r="P283"/>
  <c r="P346"/>
  <c i="4" r="R90"/>
  <c r="R89"/>
  <c i="5" r="R93"/>
  <c r="T133"/>
  <c i="6" r="P193"/>
  <c i="7" r="T186"/>
  <c i="8" r="R295"/>
  <c i="9" r="R183"/>
  <c i="10" r="BK90"/>
  <c r="J90"/>
  <c r="J65"/>
  <c i="12" r="P164"/>
  <c i="15" r="R90"/>
  <c r="R89"/>
  <c r="R88"/>
  <c i="16" r="P97"/>
  <c r="R171"/>
  <c r="R397"/>
  <c i="17" r="P215"/>
  <c r="R280"/>
  <c r="R318"/>
  <c i="18" r="P229"/>
  <c r="P329"/>
  <c r="R424"/>
  <c r="R423"/>
  <c i="22" r="P82"/>
  <c r="P81"/>
  <c i="1" r="AU79"/>
  <c i="22" r="R82"/>
  <c r="R81"/>
  <c i="2" r="BK151"/>
  <c r="J151"/>
  <c r="J66"/>
  <c i="3" r="P90"/>
  <c r="P89"/>
  <c r="P88"/>
  <c i="1" r="AU57"/>
  <c i="4" r="T136"/>
  <c i="6" r="P256"/>
  <c i="7" r="P186"/>
  <c r="P279"/>
  <c i="8" r="P201"/>
  <c i="11" r="BK90"/>
  <c r="J90"/>
  <c r="J65"/>
  <c i="13" r="R90"/>
  <c r="R89"/>
  <c r="R88"/>
  <c i="14" r="R144"/>
  <c i="15" r="BK90"/>
  <c r="J90"/>
  <c r="J65"/>
  <c i="16" r="R239"/>
  <c i="17" r="BK260"/>
  <c r="J260"/>
  <c r="J67"/>
  <c r="P360"/>
  <c r="P359"/>
  <c i="3" r="T90"/>
  <c r="T89"/>
  <c r="T88"/>
  <c i="4" r="R136"/>
  <c i="5" r="R121"/>
  <c i="6" r="R193"/>
  <c i="7" r="P100"/>
  <c r="P99"/>
  <c r="P98"/>
  <c i="1" r="AU62"/>
  <c i="7" r="R240"/>
  <c i="8" r="P100"/>
  <c r="P99"/>
  <c r="P98"/>
  <c i="1" r="AU63"/>
  <c i="8" r="BK334"/>
  <c r="J334"/>
  <c r="J73"/>
  <c i="9" r="P183"/>
  <c i="10" r="P90"/>
  <c r="P89"/>
  <c r="P88"/>
  <c i="1" r="AU66"/>
  <c i="11" r="R90"/>
  <c r="R89"/>
  <c r="R88"/>
  <c i="12" r="BK164"/>
  <c r="J164"/>
  <c r="J66"/>
  <c i="13" r="T90"/>
  <c r="T89"/>
  <c r="T88"/>
  <c i="15" r="T158"/>
  <c i="16" r="T97"/>
  <c r="T96"/>
  <c r="T95"/>
  <c r="T171"/>
  <c r="P397"/>
  <c i="17" r="R98"/>
  <c r="R97"/>
  <c r="R96"/>
  <c i="18" r="T103"/>
  <c r="T102"/>
  <c r="P300"/>
  <c r="BK418"/>
  <c r="J418"/>
  <c r="J73"/>
  <c r="P443"/>
  <c i="19" r="BK178"/>
  <c r="J178"/>
  <c r="J66"/>
  <c r="R251"/>
  <c r="T283"/>
  <c i="2" r="BE140"/>
  <c i="3" r="BE115"/>
  <c i="4" r="J56"/>
  <c r="BE113"/>
  <c r="BE150"/>
  <c i="5" r="E50"/>
  <c r="BK129"/>
  <c r="J129"/>
  <c r="J68"/>
  <c i="6" r="F63"/>
  <c r="BE115"/>
  <c r="BE266"/>
  <c r="BE277"/>
  <c r="BE297"/>
  <c i="7" r="F95"/>
  <c r="BE195"/>
  <c i="8" r="J92"/>
  <c r="BE101"/>
  <c r="BE141"/>
  <c r="BE222"/>
  <c r="BE262"/>
  <c i="9" r="BE113"/>
  <c r="BE133"/>
  <c r="BE135"/>
  <c r="BE148"/>
  <c r="BE151"/>
  <c r="BE164"/>
  <c r="BE168"/>
  <c r="BE171"/>
  <c i="10" r="J56"/>
  <c r="BE107"/>
  <c r="BE112"/>
  <c r="BE125"/>
  <c i="11" r="BE107"/>
  <c r="BE121"/>
  <c r="BE125"/>
  <c i="12" r="J56"/>
  <c r="BE94"/>
  <c r="BE97"/>
  <c r="BE109"/>
  <c r="BE115"/>
  <c r="BE123"/>
  <c r="BE142"/>
  <c r="BE171"/>
  <c i="13" r="J82"/>
  <c r="BE123"/>
  <c i="14" r="E50"/>
  <c r="BE91"/>
  <c r="BE124"/>
  <c i="15" r="BE111"/>
  <c r="BE120"/>
  <c r="BE162"/>
  <c i="16" r="BE282"/>
  <c r="BE405"/>
  <c r="BE439"/>
  <c i="17" r="BE112"/>
  <c r="BE124"/>
  <c r="BE208"/>
  <c r="BE210"/>
  <c r="BE220"/>
  <c r="BE246"/>
  <c r="BE261"/>
  <c r="BE292"/>
  <c r="BE310"/>
  <c r="BE357"/>
  <c r="BE365"/>
  <c r="BE368"/>
  <c r="BK275"/>
  <c r="J275"/>
  <c r="J68"/>
  <c i="18" r="J56"/>
  <c r="BE159"/>
  <c r="BE181"/>
  <c r="BE246"/>
  <c r="BE250"/>
  <c r="BE280"/>
  <c r="BE350"/>
  <c r="BE425"/>
  <c i="2" r="F85"/>
  <c r="BE106"/>
  <c r="BE123"/>
  <c i="4" r="E50"/>
  <c r="BE114"/>
  <c r="BE137"/>
  <c i="5" r="BE122"/>
  <c r="BE130"/>
  <c i="6" r="BE155"/>
  <c r="BE208"/>
  <c r="BE232"/>
  <c r="BE284"/>
  <c r="BE295"/>
  <c i="7" r="BE115"/>
  <c r="BE128"/>
  <c r="BE146"/>
  <c r="BE166"/>
  <c i="8" r="BE156"/>
  <c r="BE186"/>
  <c r="BE210"/>
  <c r="BE242"/>
  <c r="BE279"/>
  <c r="BE302"/>
  <c i="9" r="BE97"/>
  <c r="BE101"/>
  <c r="BE109"/>
  <c r="BE124"/>
  <c r="BE170"/>
  <c r="BE179"/>
  <c i="10" r="BE99"/>
  <c r="BE146"/>
  <c i="11" r="BE98"/>
  <c r="BE119"/>
  <c r="BE120"/>
  <c r="BE175"/>
  <c i="12" r="F59"/>
  <c r="BE116"/>
  <c r="BE131"/>
  <c r="BE148"/>
  <c r="BE154"/>
  <c i="13" r="F85"/>
  <c r="BE106"/>
  <c i="14" r="J56"/>
  <c r="BE134"/>
  <c r="BE157"/>
  <c i="15" r="BE103"/>
  <c r="BE124"/>
  <c r="BE149"/>
  <c i="16" r="BE98"/>
  <c r="BE107"/>
  <c r="BE117"/>
  <c r="BE178"/>
  <c r="BE207"/>
  <c r="BE256"/>
  <c i="17" r="F59"/>
  <c r="BE119"/>
  <c r="BE157"/>
  <c r="BE216"/>
  <c i="18" r="BE118"/>
  <c r="BE126"/>
  <c r="BE163"/>
  <c r="BE222"/>
  <c r="BE260"/>
  <c r="BE354"/>
  <c r="BE421"/>
  <c i="19" r="BE117"/>
  <c r="BE167"/>
  <c r="BE246"/>
  <c r="BE260"/>
  <c r="BE284"/>
  <c r="BE295"/>
  <c r="BE303"/>
  <c r="BE341"/>
  <c r="BE347"/>
  <c i="20" r="J56"/>
  <c r="BE149"/>
  <c r="BE213"/>
  <c r="BE253"/>
  <c r="BE274"/>
  <c r="BE321"/>
  <c i="21" r="J52"/>
  <c r="F78"/>
  <c i="2" r="BE91"/>
  <c r="BE97"/>
  <c r="BE129"/>
  <c r="BE132"/>
  <c i="4" r="F85"/>
  <c r="BE161"/>
  <c i="5" r="BE102"/>
  <c r="BE125"/>
  <c i="6" r="BE136"/>
  <c r="BE162"/>
  <c r="BE288"/>
  <c i="7" r="BE101"/>
  <c r="BE210"/>
  <c r="BE225"/>
  <c r="BE280"/>
  <c r="BK180"/>
  <c r="J180"/>
  <c r="J70"/>
  <c i="8" r="E84"/>
  <c r="F95"/>
  <c r="BE123"/>
  <c r="BE127"/>
  <c r="BE131"/>
  <c r="BE206"/>
  <c r="BE258"/>
  <c r="BE287"/>
  <c i="9" r="F85"/>
  <c r="BE110"/>
  <c r="BE121"/>
  <c r="BE138"/>
  <c r="BE145"/>
  <c r="BE196"/>
  <c i="10" r="BE92"/>
  <c r="BE109"/>
  <c r="BE119"/>
  <c r="BE154"/>
  <c i="11" r="F85"/>
  <c r="BE96"/>
  <c r="BE162"/>
  <c r="BE171"/>
  <c i="12" r="BE96"/>
  <c r="BE114"/>
  <c r="BE187"/>
  <c i="13" r="BE96"/>
  <c r="BE112"/>
  <c r="BE118"/>
  <c r="BE146"/>
  <c i="14" r="BE117"/>
  <c r="BE137"/>
  <c r="BE148"/>
  <c i="15" r="BE96"/>
  <c r="BE113"/>
  <c r="BE152"/>
  <c r="BE173"/>
  <c r="BE179"/>
  <c i="16" r="BE112"/>
  <c r="BE147"/>
  <c r="BE200"/>
  <c r="BE211"/>
  <c r="BE226"/>
  <c r="BE295"/>
  <c r="BE334"/>
  <c r="BE398"/>
  <c i="17" r="BE103"/>
  <c r="BE108"/>
  <c r="BE161"/>
  <c r="BE165"/>
  <c r="BE175"/>
  <c r="BE181"/>
  <c r="BE188"/>
  <c r="BE190"/>
  <c r="BE224"/>
  <c r="BE270"/>
  <c r="BE276"/>
  <c r="BE319"/>
  <c r="BE337"/>
  <c r="BE378"/>
  <c i="18" r="E50"/>
  <c r="BE296"/>
  <c r="BE301"/>
  <c r="BE324"/>
  <c r="BE419"/>
  <c i="19" r="BE143"/>
  <c r="BE162"/>
  <c r="BE194"/>
  <c i="20" r="BE179"/>
  <c r="BE184"/>
  <c r="BE198"/>
  <c r="BE251"/>
  <c r="BE319"/>
  <c i="21" r="E48"/>
  <c r="BE98"/>
  <c r="BE111"/>
  <c r="BE117"/>
  <c r="BE134"/>
  <c r="BE137"/>
  <c r="BE144"/>
  <c r="BE148"/>
  <c r="BE152"/>
  <c r="BE155"/>
  <c r="BE163"/>
  <c r="BE171"/>
  <c i="22" r="E48"/>
  <c r="J52"/>
  <c r="F55"/>
  <c r="BE83"/>
  <c r="BE85"/>
  <c r="BE87"/>
  <c r="BE90"/>
  <c r="BE91"/>
  <c r="BE92"/>
  <c r="BE93"/>
  <c r="BE94"/>
  <c r="BE97"/>
  <c r="BE100"/>
  <c r="BE101"/>
  <c r="BE103"/>
  <c r="BE105"/>
  <c r="BE107"/>
  <c r="BE110"/>
  <c r="BE111"/>
  <c r="BE112"/>
  <c r="BE113"/>
  <c r="BE117"/>
  <c r="BE120"/>
  <c r="BE123"/>
  <c i="2" r="J56"/>
  <c r="BE110"/>
  <c r="BE143"/>
  <c r="BE152"/>
  <c r="BE161"/>
  <c i="3" r="J56"/>
  <c r="F85"/>
  <c i="4" r="BE91"/>
  <c r="BE101"/>
  <c r="BE145"/>
  <c r="BE153"/>
  <c r="BE166"/>
  <c i="6" r="BE118"/>
  <c i="7" r="BE119"/>
  <c r="BE160"/>
  <c r="BE247"/>
  <c i="8" r="BE226"/>
  <c r="BE271"/>
  <c i="9" r="BE94"/>
  <c r="BE105"/>
  <c r="BE126"/>
  <c r="BE142"/>
  <c r="BE150"/>
  <c r="BE155"/>
  <c r="BE169"/>
  <c r="BE192"/>
  <c i="10" r="E76"/>
  <c r="BE95"/>
  <c r="BE115"/>
  <c r="BE127"/>
  <c r="BE137"/>
  <c i="11" r="BE94"/>
  <c r="BE115"/>
  <c r="BE124"/>
  <c i="12" r="E50"/>
  <c r="BE91"/>
  <c r="BE95"/>
  <c r="BE126"/>
  <c i="13" r="E76"/>
  <c r="BE137"/>
  <c i="14" r="BE95"/>
  <c r="BE104"/>
  <c r="BE113"/>
  <c r="BE130"/>
  <c i="15" r="E76"/>
  <c r="F85"/>
  <c r="BE131"/>
  <c r="BE140"/>
  <c i="16" r="E50"/>
  <c r="BE122"/>
  <c r="BE153"/>
  <c r="BE244"/>
  <c r="BE367"/>
  <c i="17" r="J56"/>
  <c r="BE232"/>
  <c r="BE302"/>
  <c r="BE313"/>
  <c r="BE372"/>
  <c r="BE375"/>
  <c r="BK377"/>
  <c r="J377"/>
  <c r="J74"/>
  <c i="18" r="BE104"/>
  <c r="BE109"/>
  <c r="BE122"/>
  <c r="BE138"/>
  <c r="BE177"/>
  <c r="BE211"/>
  <c r="BE341"/>
  <c r="BE362"/>
  <c r="BE444"/>
  <c r="BE455"/>
  <c r="BE463"/>
  <c i="19" r="BE230"/>
  <c r="BE256"/>
  <c r="BE273"/>
  <c r="BE307"/>
  <c r="BE315"/>
  <c r="BE330"/>
  <c r="BE351"/>
  <c r="BK278"/>
  <c r="J278"/>
  <c r="J69"/>
  <c r="BK359"/>
  <c r="J359"/>
  <c r="J73"/>
  <c i="20" r="BE154"/>
  <c r="BE238"/>
  <c r="BE302"/>
  <c r="BE307"/>
  <c r="BE324"/>
  <c i="2" r="BE94"/>
  <c r="BE101"/>
  <c r="BE130"/>
  <c r="BE133"/>
  <c r="BE159"/>
  <c r="BE174"/>
  <c i="6" r="BE100"/>
  <c r="BE226"/>
  <c r="BE241"/>
  <c i="7" r="J60"/>
  <c r="BE110"/>
  <c r="BE154"/>
  <c i="8" r="BE151"/>
  <c r="BE172"/>
  <c r="BE238"/>
  <c r="BE291"/>
  <c i="9" r="E50"/>
  <c r="J82"/>
  <c r="BE91"/>
  <c r="BE98"/>
  <c r="BE117"/>
  <c r="BE127"/>
  <c r="BE137"/>
  <c r="BE181"/>
  <c r="BE184"/>
  <c i="10" r="F85"/>
  <c r="BE97"/>
  <c i="11" r="J56"/>
  <c r="BE91"/>
  <c r="BE106"/>
  <c r="BE122"/>
  <c r="BE135"/>
  <c i="12" r="BE112"/>
  <c i="13" r="BE92"/>
  <c r="BE98"/>
  <c r="BE140"/>
  <c i="14" r="BE139"/>
  <c r="BE172"/>
  <c i="15" r="BE98"/>
  <c r="BE106"/>
  <c r="BE109"/>
  <c i="16" r="BE184"/>
  <c r="BE269"/>
  <c r="BE316"/>
  <c r="BE378"/>
  <c i="17" r="BE155"/>
  <c r="BE298"/>
  <c i="18" r="BE113"/>
  <c r="BE167"/>
  <c r="BE169"/>
  <c r="BE194"/>
  <c r="BE204"/>
  <c r="BE265"/>
  <c r="BE328"/>
  <c r="BE330"/>
  <c r="BE344"/>
  <c r="BE368"/>
  <c r="BE384"/>
  <c r="BE430"/>
  <c r="BE438"/>
  <c r="BE441"/>
  <c r="BE451"/>
  <c i="19" r="J89"/>
  <c r="BE108"/>
  <c r="BE112"/>
  <c r="BE122"/>
  <c r="BE155"/>
  <c r="BE189"/>
  <c r="BE241"/>
  <c r="BE298"/>
  <c i="20" r="F91"/>
  <c r="BE247"/>
  <c r="BE266"/>
  <c i="21" r="BE87"/>
  <c r="BE105"/>
  <c r="BE130"/>
  <c r="BE158"/>
  <c r="BE168"/>
  <c i="1" r="AW80"/>
  <c r="BA80"/>
  <c i="2" r="E50"/>
  <c r="BE119"/>
  <c r="BE126"/>
  <c i="3" r="E50"/>
  <c r="BE91"/>
  <c r="BE105"/>
  <c i="4" r="BE133"/>
  <c r="BE158"/>
  <c i="5" r="J56"/>
  <c r="BE147"/>
  <c i="6" r="BE121"/>
  <c r="BE148"/>
  <c r="BK186"/>
  <c r="J186"/>
  <c r="J70"/>
  <c i="7" r="BE105"/>
  <c r="BE133"/>
  <c r="BE172"/>
  <c r="BE205"/>
  <c r="BE215"/>
  <c r="BK284"/>
  <c r="J284"/>
  <c r="J74"/>
  <c i="8" r="BE114"/>
  <c r="BE136"/>
  <c r="BE146"/>
  <c r="BE335"/>
  <c i="9" r="BE107"/>
  <c r="BE116"/>
  <c r="BE152"/>
  <c r="BE180"/>
  <c i="10" r="BE102"/>
  <c r="BE116"/>
  <c i="11" r="E50"/>
  <c r="BE113"/>
  <c r="BE141"/>
  <c i="12" r="BE113"/>
  <c r="BE135"/>
  <c r="BE151"/>
  <c i="13" r="BE134"/>
  <c r="BE158"/>
  <c i="14" r="F59"/>
  <c r="BE101"/>
  <c r="BE110"/>
  <c i="15" r="BE93"/>
  <c r="BE95"/>
  <c r="BE107"/>
  <c r="BE128"/>
  <c r="BE148"/>
  <c i="16" r="BE138"/>
  <c r="BE275"/>
  <c r="BE290"/>
  <c r="BE308"/>
  <c r="BE371"/>
  <c r="BE388"/>
  <c r="BE422"/>
  <c r="BE433"/>
  <c r="BE441"/>
  <c r="BE444"/>
  <c i="17" r="BE346"/>
  <c i="18" r="BE224"/>
  <c r="BE316"/>
  <c r="BE337"/>
  <c r="BE433"/>
  <c r="BE469"/>
  <c r="BK290"/>
  <c r="J290"/>
  <c r="J68"/>
  <c i="19" r="E83"/>
  <c r="BE127"/>
  <c r="BE132"/>
  <c r="BE269"/>
  <c r="BE279"/>
  <c r="BE311"/>
  <c r="BE320"/>
  <c i="20" r="BE101"/>
  <c r="BE127"/>
  <c r="BE234"/>
  <c r="BE270"/>
  <c r="BE290"/>
  <c r="BE293"/>
  <c i="1" r="BB80"/>
  <c i="2" r="BE170"/>
  <c r="BE185"/>
  <c i="4" r="BE121"/>
  <c i="5" r="BE138"/>
  <c i="6" r="BE104"/>
  <c r="BE198"/>
  <c r="BE216"/>
  <c r="BE236"/>
  <c r="BE251"/>
  <c r="BE271"/>
  <c i="7" r="E52"/>
  <c r="BE181"/>
  <c r="BE263"/>
  <c r="BE269"/>
  <c r="BE274"/>
  <c i="8" r="BE250"/>
  <c r="BE324"/>
  <c r="BK195"/>
  <c r="J195"/>
  <c r="J70"/>
  <c r="BK339"/>
  <c r="J339"/>
  <c r="J74"/>
  <c i="9" r="BE115"/>
  <c r="BE130"/>
  <c r="BE143"/>
  <c r="BE162"/>
  <c r="BE203"/>
  <c r="BE206"/>
  <c i="10" r="BE94"/>
  <c r="BE134"/>
  <c i="12" r="BE100"/>
  <c r="BE106"/>
  <c r="BE122"/>
  <c r="BE165"/>
  <c r="BE182"/>
  <c r="BE191"/>
  <c i="13" r="BE101"/>
  <c r="BE120"/>
  <c i="14" r="BE114"/>
  <c r="BE165"/>
  <c i="15" r="BE100"/>
  <c r="BE104"/>
  <c r="BE137"/>
  <c r="BE145"/>
  <c r="BE165"/>
  <c i="16" r="BE102"/>
  <c r="BE132"/>
  <c r="BE165"/>
  <c r="BE196"/>
  <c r="BE248"/>
  <c r="BE304"/>
  <c i="17" r="BE99"/>
  <c r="BE241"/>
  <c r="BE281"/>
  <c r="BE295"/>
  <c r="BE329"/>
  <c i="18" r="BE129"/>
  <c r="BE291"/>
  <c r="BE308"/>
  <c r="BE320"/>
  <c r="BE347"/>
  <c r="BE373"/>
  <c i="19" r="F59"/>
  <c r="BE138"/>
  <c r="BE158"/>
  <c r="BE199"/>
  <c r="BE299"/>
  <c r="BE335"/>
  <c r="BE360"/>
  <c i="20" r="E82"/>
  <c r="BE109"/>
  <c r="BE121"/>
  <c r="BE202"/>
  <c r="BE207"/>
  <c i="23" r="E48"/>
  <c r="J52"/>
  <c r="F55"/>
  <c r="BE80"/>
  <c r="BE81"/>
  <c r="BE82"/>
  <c i="1" r="BC80"/>
  <c i="2" r="BE136"/>
  <c r="BE137"/>
  <c r="BE147"/>
  <c r="BE178"/>
  <c r="BE181"/>
  <c r="BE189"/>
  <c i="4" r="BE92"/>
  <c r="BE110"/>
  <c r="BE129"/>
  <c r="BE141"/>
  <c i="5" r="BE94"/>
  <c r="BE98"/>
  <c r="BE104"/>
  <c r="BE113"/>
  <c r="BE117"/>
  <c i="6" r="J60"/>
  <c r="BE131"/>
  <c r="BE187"/>
  <c i="7" r="BE142"/>
  <c r="BE148"/>
  <c i="8" r="BE105"/>
  <c r="BE158"/>
  <c r="BE202"/>
  <c r="BE234"/>
  <c r="BE313"/>
  <c r="BE340"/>
  <c i="9" r="BE129"/>
  <c r="BE156"/>
  <c r="BE172"/>
  <c r="BE188"/>
  <c i="10" r="BE93"/>
  <c r="BE98"/>
  <c i="11" r="BE97"/>
  <c r="BE100"/>
  <c r="BE111"/>
  <c r="BE117"/>
  <c r="BE129"/>
  <c r="BE155"/>
  <c r="BE167"/>
  <c i="12" r="BE101"/>
  <c r="BE139"/>
  <c i="13" r="BE93"/>
  <c r="BE102"/>
  <c r="BE124"/>
  <c r="BE152"/>
  <c r="BE173"/>
  <c r="BE176"/>
  <c i="14" r="BE98"/>
  <c r="BE100"/>
  <c r="BE127"/>
  <c i="15" r="J56"/>
  <c r="BE92"/>
  <c r="BE94"/>
  <c r="BE116"/>
  <c r="BE156"/>
  <c i="16" r="J89"/>
  <c r="BE300"/>
  <c r="BE327"/>
  <c r="BE353"/>
  <c r="BE393"/>
  <c r="BE409"/>
  <c r="BE427"/>
  <c r="BK443"/>
  <c r="J443"/>
  <c r="J73"/>
  <c i="17" r="BE150"/>
  <c r="BE265"/>
  <c r="BE288"/>
  <c r="BE324"/>
  <c i="18" r="F59"/>
  <c r="BE255"/>
  <c r="BE275"/>
  <c r="BE284"/>
  <c r="BE335"/>
  <c r="BE448"/>
  <c r="BE459"/>
  <c r="BE475"/>
  <c i="19" r="BE98"/>
  <c r="BE103"/>
  <c r="BE147"/>
  <c r="BE179"/>
  <c r="BE184"/>
  <c r="BE213"/>
  <c r="BE252"/>
  <c r="BE265"/>
  <c r="BE289"/>
  <c r="BE325"/>
  <c r="BE349"/>
  <c r="BE355"/>
  <c i="20" r="BE105"/>
  <c r="BE131"/>
  <c r="BE140"/>
  <c r="BE144"/>
  <c r="BE158"/>
  <c r="BE163"/>
  <c r="BE165"/>
  <c r="BE170"/>
  <c r="BE194"/>
  <c r="BE225"/>
  <c r="BE264"/>
  <c r="BE278"/>
  <c r="BK323"/>
  <c r="J323"/>
  <c r="J72"/>
  <c i="21" r="BE83"/>
  <c r="BE121"/>
  <c i="1" r="BD80"/>
  <c i="2" r="BE104"/>
  <c r="BE113"/>
  <c i="3" r="BE97"/>
  <c i="4" r="BE97"/>
  <c r="BE107"/>
  <c r="BE117"/>
  <c i="6" r="BE126"/>
  <c r="BE146"/>
  <c r="BE176"/>
  <c r="BE203"/>
  <c r="BE221"/>
  <c r="BE247"/>
  <c i="7" r="BE252"/>
  <c i="8" r="BE214"/>
  <c r="BE246"/>
  <c r="BE296"/>
  <c i="9" r="BE118"/>
  <c r="BE182"/>
  <c i="10" r="BE96"/>
  <c r="BE128"/>
  <c r="BE140"/>
  <c i="11" r="BE118"/>
  <c r="BE123"/>
  <c r="BE151"/>
  <c i="12" r="BE117"/>
  <c r="BE177"/>
  <c i="13" r="BE97"/>
  <c i="14" r="BE96"/>
  <c r="BE151"/>
  <c r="BE162"/>
  <c r="BE168"/>
  <c i="15" r="BE159"/>
  <c r="BE183"/>
  <c i="16" r="BE142"/>
  <c r="BE159"/>
  <c r="BE190"/>
  <c r="BE220"/>
  <c r="BE233"/>
  <c r="BE237"/>
  <c r="BE252"/>
  <c r="BE266"/>
  <c r="BE286"/>
  <c r="BE312"/>
  <c r="BE349"/>
  <c i="17" r="E50"/>
  <c r="BE128"/>
  <c r="BE145"/>
  <c r="BE201"/>
  <c r="BE256"/>
  <c r="BE286"/>
  <c i="18" r="BE142"/>
  <c r="BE202"/>
  <c r="BE230"/>
  <c r="BE238"/>
  <c r="BE358"/>
  <c r="BK295"/>
  <c r="J295"/>
  <c r="J69"/>
  <c r="BK468"/>
  <c r="J468"/>
  <c r="J78"/>
  <c i="19" r="BE151"/>
  <c r="BE218"/>
  <c r="BE237"/>
  <c r="BE291"/>
  <c i="20" r="BE97"/>
  <c r="BE113"/>
  <c r="BE117"/>
  <c r="BE123"/>
  <c r="BE259"/>
  <c i="5" r="F59"/>
  <c r="BE109"/>
  <c r="BE134"/>
  <c i="6" r="E52"/>
  <c r="BE212"/>
  <c r="BE262"/>
  <c i="7" r="BE123"/>
  <c r="BE187"/>
  <c r="BE230"/>
  <c i="8" r="BE110"/>
  <c r="BE254"/>
  <c r="BE283"/>
  <c i="9" r="BE112"/>
  <c r="BE125"/>
  <c r="BE159"/>
  <c r="BE166"/>
  <c r="BE178"/>
  <c i="11" r="BE92"/>
  <c r="BE95"/>
  <c r="BE138"/>
  <c r="BE144"/>
  <c i="12" r="BE92"/>
  <c r="BE157"/>
  <c r="BE168"/>
  <c i="13" r="BE108"/>
  <c i="14" r="BE94"/>
  <c r="BE121"/>
  <c i="15" r="BE142"/>
  <c r="BE186"/>
  <c i="16" r="F59"/>
  <c r="BE215"/>
  <c r="BE281"/>
  <c r="BE360"/>
  <c i="17" r="BE115"/>
  <c r="BE236"/>
  <c r="BE251"/>
  <c r="BE355"/>
  <c i="18" r="BE188"/>
  <c r="BE215"/>
  <c r="BE242"/>
  <c r="BE312"/>
  <c r="BE407"/>
  <c r="BK474"/>
  <c r="J474"/>
  <c r="J79"/>
  <c i="1" r="AW79"/>
  <c r="BA79"/>
  <c r="BB79"/>
  <c r="BC79"/>
  <c r="BD79"/>
  <c i="2" r="BE134"/>
  <c r="BE155"/>
  <c i="3" r="BE114"/>
  <c r="BE117"/>
  <c i="4" r="BE120"/>
  <c r="BE127"/>
  <c i="5" r="BE142"/>
  <c r="BK116"/>
  <c r="J116"/>
  <c r="J66"/>
  <c i="6" r="BE141"/>
  <c r="BE194"/>
  <c i="7" r="BE191"/>
  <c r="BE241"/>
  <c r="BE258"/>
  <c i="8" r="BE118"/>
  <c r="BE165"/>
  <c r="BE218"/>
  <c r="BE275"/>
  <c r="BE307"/>
  <c i="9" r="BE102"/>
  <c r="BE131"/>
  <c r="BE141"/>
  <c r="BE147"/>
  <c r="BE176"/>
  <c i="10" r="BE105"/>
  <c r="BE110"/>
  <c r="BE122"/>
  <c i="11" r="BE93"/>
  <c r="BE102"/>
  <c r="BE126"/>
  <c r="BE132"/>
  <c i="12" r="BE93"/>
  <c r="BE128"/>
  <c i="13" r="BE95"/>
  <c r="BE104"/>
  <c r="BE107"/>
  <c r="BE115"/>
  <c r="BE122"/>
  <c r="BE128"/>
  <c r="BE155"/>
  <c r="BE169"/>
  <c i="14" r="BE92"/>
  <c r="BE99"/>
  <c r="BE107"/>
  <c r="BE133"/>
  <c r="BE145"/>
  <c i="15" r="BE91"/>
  <c r="BE118"/>
  <c r="BE133"/>
  <c r="BE151"/>
  <c r="BE190"/>
  <c i="16" r="BE127"/>
  <c r="BE172"/>
  <c r="BE240"/>
  <c r="BE274"/>
  <c r="BE323"/>
  <c r="BE415"/>
  <c i="17" r="BE141"/>
  <c r="BE169"/>
  <c r="BE197"/>
  <c r="BE228"/>
  <c r="BE306"/>
  <c i="18" r="BE151"/>
  <c r="BE270"/>
  <c r="BK274"/>
  <c r="J274"/>
  <c r="J67"/>
  <c i="2" r="BE116"/>
  <c r="BE120"/>
  <c r="BE131"/>
  <c i="3" r="BE94"/>
  <c r="BE96"/>
  <c r="BE116"/>
  <c r="BE119"/>
  <c i="4" r="BE103"/>
  <c r="BE124"/>
  <c i="6" r="BE109"/>
  <c r="BE169"/>
  <c r="BE257"/>
  <c i="7" r="BE138"/>
  <c r="BE200"/>
  <c r="BE220"/>
  <c r="BE235"/>
  <c r="BE282"/>
  <c r="BE285"/>
  <c i="8" r="BE179"/>
  <c r="BE196"/>
  <c r="BE230"/>
  <c r="BE266"/>
  <c r="BE318"/>
  <c r="BE329"/>
  <c r="BE337"/>
  <c i="9" r="BE114"/>
  <c r="BE128"/>
  <c r="BE165"/>
  <c r="BE177"/>
  <c i="10" r="BE91"/>
  <c r="BE151"/>
  <c r="BE157"/>
  <c i="11" r="BE110"/>
  <c i="12" r="BE145"/>
  <c r="BE159"/>
  <c r="BE195"/>
  <c i="13" r="BE91"/>
  <c r="BE94"/>
  <c r="BE111"/>
  <c r="BE117"/>
  <c r="BE121"/>
  <c r="BE125"/>
  <c r="BE131"/>
  <c r="BE143"/>
  <c r="BE164"/>
  <c i="14" r="BE93"/>
  <c r="BE120"/>
  <c i="16" r="BE260"/>
  <c r="BE263"/>
  <c r="BE342"/>
  <c r="BE383"/>
  <c i="17" r="BE137"/>
  <c r="BE361"/>
  <c i="18" r="BE133"/>
  <c r="BE155"/>
  <c r="BE173"/>
  <c r="BE234"/>
  <c r="BE378"/>
  <c r="BE395"/>
  <c i="19" r="BE171"/>
  <c r="BE176"/>
  <c r="BE203"/>
  <c r="BE208"/>
  <c r="BE223"/>
  <c i="20" r="BE135"/>
  <c r="BE174"/>
  <c r="BE189"/>
  <c r="BE219"/>
  <c r="BE230"/>
  <c r="BE243"/>
  <c r="BE252"/>
  <c r="BE282"/>
  <c r="BE286"/>
  <c r="BE298"/>
  <c r="BE313"/>
  <c i="19" r="F38"/>
  <c i="1" r="BC76"/>
  <c i="11" r="F39"/>
  <c i="1" r="BD67"/>
  <c i="20" r="J36"/>
  <c i="1" r="AW77"/>
  <c i="16" r="F37"/>
  <c i="1" r="BB73"/>
  <c i="3" r="J36"/>
  <c i="1" r="AW57"/>
  <c i="10" r="F36"/>
  <c i="1" r="BA66"/>
  <c i="14" r="F36"/>
  <c i="1" r="BA70"/>
  <c i="15" r="F39"/>
  <c i="1" r="BD71"/>
  <c i="16" r="F36"/>
  <c i="1" r="BA73"/>
  <c i="12" r="F36"/>
  <c i="1" r="BA68"/>
  <c i="4" r="F39"/>
  <c i="1" r="BD58"/>
  <c i="18" r="F36"/>
  <c i="1" r="BA75"/>
  <c i="5" r="F36"/>
  <c i="1" r="BA60"/>
  <c i="13" r="F38"/>
  <c i="1" r="BC69"/>
  <c i="13" r="F39"/>
  <c i="1" r="BD69"/>
  <c i="8" r="F40"/>
  <c i="1" r="BC63"/>
  <c i="15" r="F38"/>
  <c i="1" r="BC71"/>
  <c i="3" r="F39"/>
  <c i="1" r="BD57"/>
  <c i="6" r="F39"/>
  <c i="1" r="BB61"/>
  <c i="8" r="F39"/>
  <c i="1" r="BB63"/>
  <c i="2" r="F37"/>
  <c i="1" r="BB56"/>
  <c i="7" r="F39"/>
  <c i="1" r="BB62"/>
  <c i="20" r="F38"/>
  <c i="1" r="BC77"/>
  <c i="7" r="J38"/>
  <c i="1" r="AW62"/>
  <c i="4" r="J36"/>
  <c i="1" r="AW58"/>
  <c i="6" r="F40"/>
  <c i="1" r="BC61"/>
  <c i="16" r="F39"/>
  <c i="1" r="BD73"/>
  <c i="9" r="F37"/>
  <c i="1" r="BB64"/>
  <c i="21" r="F34"/>
  <c i="1" r="BA78"/>
  <c r="AS55"/>
  <c r="AS54"/>
  <c i="10" r="F39"/>
  <c i="1" r="BD66"/>
  <c i="11" r="J36"/>
  <c i="1" r="AW67"/>
  <c i="18" r="F39"/>
  <c i="1" r="BD75"/>
  <c i="19" r="F37"/>
  <c i="1" r="BB76"/>
  <c i="20" r="F37"/>
  <c i="1" r="BB77"/>
  <c i="7" r="F38"/>
  <c i="1" r="BA62"/>
  <c i="8" r="J38"/>
  <c i="1" r="AW63"/>
  <c i="9" r="F39"/>
  <c i="1" r="BD64"/>
  <c i="15" r="J36"/>
  <c i="1" r="AW71"/>
  <c i="2" r="J36"/>
  <c i="1" r="AW56"/>
  <c i="17" r="F39"/>
  <c i="1" r="BD74"/>
  <c i="11" r="F36"/>
  <c i="1" r="BA67"/>
  <c i="18" r="J36"/>
  <c i="1" r="AW75"/>
  <c i="14" r="F37"/>
  <c i="1" r="BB70"/>
  <c i="5" r="F39"/>
  <c i="1" r="BD60"/>
  <c i="17" r="F37"/>
  <c i="1" r="BB74"/>
  <c i="17" r="F36"/>
  <c i="1" r="BA74"/>
  <c i="12" r="J36"/>
  <c i="1" r="AW68"/>
  <c i="10" r="F37"/>
  <c i="1" r="BB66"/>
  <c i="19" r="F39"/>
  <c i="1" r="BD76"/>
  <c i="16" r="J36"/>
  <c i="1" r="AW73"/>
  <c i="5" r="J36"/>
  <c i="1" r="AW60"/>
  <c i="20" r="F39"/>
  <c i="1" r="BD77"/>
  <c i="17" r="J36"/>
  <c i="1" r="AW74"/>
  <c i="2" r="F36"/>
  <c i="1" r="BA56"/>
  <c i="4" r="F38"/>
  <c i="1" r="BC58"/>
  <c i="20" r="F36"/>
  <c i="1" r="BA77"/>
  <c i="14" r="F38"/>
  <c i="1" r="BC70"/>
  <c i="4" r="F36"/>
  <c i="1" r="BA58"/>
  <c i="16" r="F38"/>
  <c i="1" r="BC73"/>
  <c i="2" r="F39"/>
  <c i="1" r="BD56"/>
  <c i="2" r="F38"/>
  <c i="1" r="BC56"/>
  <c i="12" r="F39"/>
  <c i="1" r="BD68"/>
  <c i="13" r="J36"/>
  <c i="1" r="AW69"/>
  <c i="7" r="F40"/>
  <c i="1" r="BC62"/>
  <c i="4" r="F37"/>
  <c i="1" r="BB58"/>
  <c i="18" r="F38"/>
  <c i="1" r="BC75"/>
  <c i="9" r="F38"/>
  <c i="1" r="BC64"/>
  <c i="9" r="J36"/>
  <c i="1" r="AW64"/>
  <c i="5" r="F38"/>
  <c i="1" r="BC60"/>
  <c i="13" r="F36"/>
  <c i="1" r="BA69"/>
  <c i="12" r="F38"/>
  <c i="1" r="BC68"/>
  <c i="21" r="F36"/>
  <c i="1" r="BC78"/>
  <c i="9" r="F36"/>
  <c i="1" r="BA64"/>
  <c i="18" r="F37"/>
  <c i="1" r="BB75"/>
  <c i="10" r="F38"/>
  <c i="1" r="BC66"/>
  <c i="21" r="F37"/>
  <c i="1" r="BD78"/>
  <c i="3" r="F36"/>
  <c i="1" r="BA57"/>
  <c i="11" r="F37"/>
  <c i="1" r="BB67"/>
  <c i="21" r="J34"/>
  <c i="1" r="AW78"/>
  <c i="13" r="F37"/>
  <c i="1" r="BB69"/>
  <c i="15" r="F37"/>
  <c i="1" r="BB71"/>
  <c i="14" r="J36"/>
  <c i="1" r="AW70"/>
  <c i="21" r="F35"/>
  <c i="1" r="BB78"/>
  <c i="14" r="F39"/>
  <c i="1" r="BD70"/>
  <c i="12" r="F37"/>
  <c i="1" r="BB68"/>
  <c i="19" r="J36"/>
  <c i="1" r="AW76"/>
  <c i="6" r="F41"/>
  <c i="1" r="BD61"/>
  <c i="6" r="F38"/>
  <c i="1" r="BA61"/>
  <c i="19" r="F36"/>
  <c i="1" r="BA76"/>
  <c i="3" r="F37"/>
  <c i="1" r="BB57"/>
  <c i="11" r="F38"/>
  <c i="1" r="BC67"/>
  <c i="7" r="F41"/>
  <c i="1" r="BD62"/>
  <c i="15" r="F36"/>
  <c i="1" r="BA71"/>
  <c i="8" r="F38"/>
  <c i="1" r="BA63"/>
  <c i="6" r="J38"/>
  <c i="1" r="AW61"/>
  <c i="8" r="F41"/>
  <c i="1" r="BD63"/>
  <c i="5" r="F37"/>
  <c i="1" r="BB60"/>
  <c i="3" r="F38"/>
  <c i="1" r="BC57"/>
  <c i="10" r="J36"/>
  <c i="1" r="AW66"/>
  <c i="17" r="F38"/>
  <c i="1" r="BC74"/>
  <c i="5" l="1" r="P92"/>
  <c r="P91"/>
  <c i="1" r="AU60"/>
  <c i="5" r="R92"/>
  <c r="R91"/>
  <c i="3" r="BK88"/>
  <c r="J88"/>
  <c i="10" r="R88"/>
  <c i="17" r="P97"/>
  <c r="P96"/>
  <c i="1" r="AU74"/>
  <c i="19" r="R96"/>
  <c r="R95"/>
  <c i="9" r="R88"/>
  <c r="P88"/>
  <c i="1" r="AU64"/>
  <c i="18" r="T423"/>
  <c i="6" r="R98"/>
  <c r="R97"/>
  <c i="17" r="BK97"/>
  <c r="J97"/>
  <c r="J64"/>
  <c i="7" r="R99"/>
  <c r="R98"/>
  <c i="6" r="P98"/>
  <c r="P97"/>
  <c i="1" r="AU61"/>
  <c i="18" r="T101"/>
  <c i="16" r="P96"/>
  <c r="P95"/>
  <c i="1" r="AU73"/>
  <c i="20" r="P95"/>
  <c r="P94"/>
  <c i="1" r="AU77"/>
  <c i="18" r="P423"/>
  <c i="14" r="R88"/>
  <c i="4" r="P88"/>
  <c i="1" r="AU58"/>
  <c i="17" r="T97"/>
  <c r="T96"/>
  <c i="7" r="T99"/>
  <c r="T98"/>
  <c i="21" r="R81"/>
  <c i="12" r="BK88"/>
  <c r="J88"/>
  <c r="J63"/>
  <c i="20" r="R95"/>
  <c r="R94"/>
  <c i="10" r="T88"/>
  <c i="19" r="BK96"/>
  <c r="BK95"/>
  <c r="J95"/>
  <c i="8" r="T99"/>
  <c r="T98"/>
  <c i="19" r="T96"/>
  <c r="T95"/>
  <c i="16" r="R96"/>
  <c r="R95"/>
  <c i="8" r="BK99"/>
  <c r="BK98"/>
  <c r="J98"/>
  <c i="4" r="R88"/>
  <c i="20" r="T95"/>
  <c r="T94"/>
  <c i="5" r="T92"/>
  <c r="T91"/>
  <c i="7" r="BK99"/>
  <c r="BK98"/>
  <c r="J98"/>
  <c r="J67"/>
  <c i="12" r="P88"/>
  <c i="1" r="AU68"/>
  <c i="4" r="T88"/>
  <c i="8" r="R99"/>
  <c r="R98"/>
  <c i="18" r="BK102"/>
  <c r="J102"/>
  <c r="J64"/>
  <c i="6" r="T98"/>
  <c r="T97"/>
  <c i="15" r="T88"/>
  <c i="18" r="R102"/>
  <c r="R101"/>
  <c r="P102"/>
  <c r="P101"/>
  <c i="1" r="AU75"/>
  <c i="2" r="R88"/>
  <c i="19" r="P96"/>
  <c r="P95"/>
  <c i="1" r="AU76"/>
  <c i="11" r="T88"/>
  <c i="2" r="BK88"/>
  <c r="J88"/>
  <c r="J90"/>
  <c r="J65"/>
  <c i="6" r="BK98"/>
  <c r="J98"/>
  <c r="J68"/>
  <c i="7" r="J100"/>
  <c r="J69"/>
  <c i="12" r="J90"/>
  <c r="J65"/>
  <c i="15" r="BK89"/>
  <c r="BK88"/>
  <c r="J88"/>
  <c i="18" r="J103"/>
  <c r="J65"/>
  <c r="J424"/>
  <c r="J75"/>
  <c i="5" r="BK92"/>
  <c r="J92"/>
  <c r="J64"/>
  <c i="13" r="BK89"/>
  <c r="BK88"/>
  <c r="J88"/>
  <c i="19" r="J97"/>
  <c r="J65"/>
  <c i="17" r="J98"/>
  <c r="J65"/>
  <c i="20" r="BK95"/>
  <c r="BK94"/>
  <c r="J94"/>
  <c r="J63"/>
  <c i="22" r="J82"/>
  <c r="J60"/>
  <c i="17" r="BK359"/>
  <c r="J359"/>
  <c r="J72"/>
  <c i="3" r="J89"/>
  <c r="J64"/>
  <c r="J90"/>
  <c r="J65"/>
  <c i="9" r="BK89"/>
  <c r="J89"/>
  <c r="J64"/>
  <c i="18" r="BK467"/>
  <c r="J467"/>
  <c r="J77"/>
  <c i="21" r="J82"/>
  <c r="J60"/>
  <c i="12" r="J89"/>
  <c r="J64"/>
  <c i="14" r="BK89"/>
  <c r="J89"/>
  <c r="J64"/>
  <c i="4" r="BK89"/>
  <c r="BK88"/>
  <c r="J88"/>
  <c i="8" r="J100"/>
  <c r="J69"/>
  <c i="11" r="BK89"/>
  <c r="J89"/>
  <c r="J64"/>
  <c i="10" r="BK89"/>
  <c r="J89"/>
  <c r="J64"/>
  <c i="16" r="BK96"/>
  <c r="BK95"/>
  <c r="J95"/>
  <c i="1" r="BC72"/>
  <c r="AY72"/>
  <c r="AU65"/>
  <c i="19" r="J32"/>
  <c i="1" r="AG76"/>
  <c i="3" r="J35"/>
  <c i="1" r="AV57"/>
  <c r="AT57"/>
  <c r="BC65"/>
  <c r="AY65"/>
  <c i="8" r="J34"/>
  <c i="1" r="AG63"/>
  <c i="3" r="F35"/>
  <c i="1" r="AZ57"/>
  <c i="11" r="F35"/>
  <c i="1" r="AZ67"/>
  <c i="8" r="J37"/>
  <c i="1" r="AV63"/>
  <c r="AT63"/>
  <c i="22" r="J30"/>
  <c i="1" r="AG79"/>
  <c r="BB65"/>
  <c r="AX65"/>
  <c i="18" r="F35"/>
  <c i="1" r="AZ75"/>
  <c i="21" r="J33"/>
  <c i="1" r="AV78"/>
  <c r="AT78"/>
  <c i="5" r="J35"/>
  <c i="1" r="AV60"/>
  <c r="AT60"/>
  <c i="4" r="F35"/>
  <c i="1" r="AZ58"/>
  <c i="9" r="J35"/>
  <c i="1" r="AV64"/>
  <c r="AT64"/>
  <c i="15" r="J35"/>
  <c i="1" r="AV71"/>
  <c r="AT71"/>
  <c i="9" r="F35"/>
  <c i="1" r="AZ64"/>
  <c i="3" r="J32"/>
  <c i="1" r="AG57"/>
  <c i="18" r="J35"/>
  <c i="1" r="AV75"/>
  <c r="AT75"/>
  <c i="16" r="J35"/>
  <c i="1" r="AV73"/>
  <c r="AT73"/>
  <c i="10" r="F35"/>
  <c i="1" r="AZ66"/>
  <c i="23" r="J33"/>
  <c i="1" r="AV80"/>
  <c r="AT80"/>
  <c i="14" r="F35"/>
  <c i="1" r="AZ70"/>
  <c r="BC59"/>
  <c r="AY59"/>
  <c i="20" r="J35"/>
  <c i="1" r="AV77"/>
  <c r="AT77"/>
  <c i="21" r="F33"/>
  <c i="1" r="AZ78"/>
  <c r="BD65"/>
  <c i="19" r="J35"/>
  <c i="1" r="AV76"/>
  <c r="AT76"/>
  <c i="23" r="F33"/>
  <c i="1" r="AZ80"/>
  <c i="11" r="J35"/>
  <c i="1" r="AV67"/>
  <c r="AT67"/>
  <c i="2" r="F35"/>
  <c i="1" r="AZ56"/>
  <c i="4" r="J32"/>
  <c i="1" r="AG58"/>
  <c i="22" r="J33"/>
  <c i="1" r="AV79"/>
  <c r="AT79"/>
  <c i="4" r="J35"/>
  <c i="1" r="AV58"/>
  <c r="AT58"/>
  <c i="19" r="F35"/>
  <c i="1" r="AZ76"/>
  <c i="22" r="F33"/>
  <c i="1" r="AZ79"/>
  <c r="BB72"/>
  <c r="AX72"/>
  <c i="17" r="J35"/>
  <c i="1" r="AV74"/>
  <c r="AT74"/>
  <c i="21" r="J30"/>
  <c i="1" r="AG78"/>
  <c i="23" r="J30"/>
  <c i="1" r="AG80"/>
  <c i="15" r="F35"/>
  <c i="1" r="AZ71"/>
  <c r="BA59"/>
  <c r="AW59"/>
  <c r="BA65"/>
  <c r="AW65"/>
  <c r="BD72"/>
  <c i="17" r="F35"/>
  <c i="1" r="AZ74"/>
  <c i="7" r="J37"/>
  <c i="1" r="AV62"/>
  <c r="AT62"/>
  <c r="BA72"/>
  <c r="AW72"/>
  <c i="15" r="J32"/>
  <c i="1" r="AG71"/>
  <c i="7" r="F37"/>
  <c i="1" r="AZ62"/>
  <c i="6" r="J37"/>
  <c i="1" r="AV61"/>
  <c r="AT61"/>
  <c r="AU59"/>
  <c i="10" r="J35"/>
  <c i="1" r="AV66"/>
  <c r="AT66"/>
  <c i="14" r="J35"/>
  <c i="1" r="AV70"/>
  <c r="AT70"/>
  <c i="13" r="J32"/>
  <c i="1" r="AG69"/>
  <c i="20" r="F35"/>
  <c i="1" r="AZ77"/>
  <c i="13" r="F35"/>
  <c i="1" r="AZ69"/>
  <c i="8" r="F37"/>
  <c i="1" r="AZ63"/>
  <c i="6" r="F37"/>
  <c i="1" r="AZ61"/>
  <c r="BB59"/>
  <c r="AX59"/>
  <c i="2" r="J35"/>
  <c i="1" r="AV56"/>
  <c r="AT56"/>
  <c i="16" r="F35"/>
  <c i="1" r="AZ73"/>
  <c i="2" r="J32"/>
  <c i="1" r="AG56"/>
  <c r="BD59"/>
  <c i="12" r="J35"/>
  <c i="1" r="AV68"/>
  <c r="AT68"/>
  <c i="5" r="F35"/>
  <c i="1" r="AZ60"/>
  <c i="12" r="F35"/>
  <c i="1" r="AZ68"/>
  <c i="13" r="J35"/>
  <c i="1" r="AV69"/>
  <c r="AT69"/>
  <c i="16" r="J32"/>
  <c i="1" r="AG73"/>
  <c i="4" l="1" r="J41"/>
  <c i="22" r="J39"/>
  <c i="2" r="J41"/>
  <c i="8" r="J43"/>
  <c i="19" r="J41"/>
  <c i="23" r="J39"/>
  <c i="21" r="J39"/>
  <c i="15" r="J41"/>
  <c i="13" r="J41"/>
  <c i="16" r="J41"/>
  <c i="3" r="J41"/>
  <c i="7" r="J99"/>
  <c r="J68"/>
  <c i="18" r="BK101"/>
  <c r="J101"/>
  <c i="15" r="J63"/>
  <c i="19" r="J63"/>
  <c i="2" r="J63"/>
  <c i="5" r="BK91"/>
  <c r="J91"/>
  <c r="J63"/>
  <c i="8" r="J99"/>
  <c r="J68"/>
  <c i="15" r="J89"/>
  <c r="J64"/>
  <c i="6" r="BK97"/>
  <c r="J97"/>
  <c i="13" r="J63"/>
  <c r="J89"/>
  <c r="J64"/>
  <c i="1" r="AN56"/>
  <c i="4" r="J89"/>
  <c r="J64"/>
  <c i="16" r="J96"/>
  <c r="J64"/>
  <c i="20" r="J95"/>
  <c r="J64"/>
  <c i="8" r="J67"/>
  <c i="9" r="BK88"/>
  <c r="J88"/>
  <c r="J63"/>
  <c i="10" r="BK88"/>
  <c r="J88"/>
  <c i="16" r="J63"/>
  <c i="4" r="J63"/>
  <c i="11" r="BK88"/>
  <c r="J88"/>
  <c i="19" r="J96"/>
  <c r="J64"/>
  <c i="3" r="J63"/>
  <c i="14" r="BK88"/>
  <c r="J88"/>
  <c i="17" r="BK96"/>
  <c r="J96"/>
  <c i="1" r="AN57"/>
  <c r="AN78"/>
  <c r="AN73"/>
  <c r="AN80"/>
  <c r="AN79"/>
  <c r="AN58"/>
  <c r="AN76"/>
  <c r="AN63"/>
  <c r="AN71"/>
  <c r="AN69"/>
  <c r="BD55"/>
  <c r="BD54"/>
  <c r="W33"/>
  <c i="7" r="J34"/>
  <c i="1" r="AG62"/>
  <c r="AN62"/>
  <c i="12" r="J32"/>
  <c i="1" r="AG68"/>
  <c r="AN68"/>
  <c i="10" r="J32"/>
  <c i="1" r="AG66"/>
  <c r="AN66"/>
  <c r="BB55"/>
  <c r="AX55"/>
  <c r="AZ72"/>
  <c r="AV72"/>
  <c r="AT72"/>
  <c r="BA55"/>
  <c r="BA54"/>
  <c r="W30"/>
  <c r="AZ59"/>
  <c r="AV59"/>
  <c r="AT59"/>
  <c i="14" r="J32"/>
  <c i="1" r="AG70"/>
  <c r="AN70"/>
  <c r="AZ65"/>
  <c r="AV65"/>
  <c r="AT65"/>
  <c r="BC55"/>
  <c r="BC54"/>
  <c r="W32"/>
  <c i="20" r="J32"/>
  <c i="1" r="AG77"/>
  <c r="AN77"/>
  <c r="AU55"/>
  <c r="AU72"/>
  <c i="17" r="J32"/>
  <c i="1" r="AG74"/>
  <c r="AN74"/>
  <c i="6" r="J34"/>
  <c i="1" r="AG61"/>
  <c r="AN61"/>
  <c i="11" r="J32"/>
  <c i="1" r="AG67"/>
  <c r="AN67"/>
  <c i="18" r="J32"/>
  <c i="1" r="AG75"/>
  <c r="AN75"/>
  <c i="17" l="1" r="J63"/>
  <c i="18" r="J41"/>
  <c i="11" r="J63"/>
  <c i="10" r="J41"/>
  <c r="J63"/>
  <c i="20" r="J41"/>
  <c i="18" r="J63"/>
  <c i="6" r="J43"/>
  <c r="J67"/>
  <c i="11" r="J41"/>
  <c i="7" r="J43"/>
  <c i="12" r="J41"/>
  <c i="14" r="J41"/>
  <c r="J63"/>
  <c i="17" r="J41"/>
  <c i="1" r="AU54"/>
  <c r="AW55"/>
  <c r="AG65"/>
  <c r="AN65"/>
  <c r="AZ55"/>
  <c r="AV55"/>
  <c r="AW54"/>
  <c r="AK30"/>
  <c r="BB54"/>
  <c r="AX54"/>
  <c r="AY55"/>
  <c r="AY54"/>
  <c r="AG72"/>
  <c r="AN72"/>
  <c i="5" r="J32"/>
  <c i="1" r="AG60"/>
  <c r="AN60"/>
  <c i="9" r="J32"/>
  <c i="1" r="AG64"/>
  <c r="AN64"/>
  <c i="5" l="1" r="J41"/>
  <c i="9" r="J41"/>
  <c i="1" r="AT55"/>
  <c r="W31"/>
  <c r="AZ54"/>
  <c r="AV54"/>
  <c r="AK29"/>
  <c r="AG59"/>
  <c r="AN59"/>
  <c l="1" r="AG55"/>
  <c r="AN55"/>
  <c r="W29"/>
  <c r="AT54"/>
  <c l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<sst xmlns="http://schemas.openxmlformats.org/spreadsheetml/2006/main">
  <si>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</si>
  <si>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</si>
  <si>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</si>
  <si>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</si>
  <si>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</si>
  <si>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{08ff1898-e92a-44eb-9758-52755db719eb}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</si>
  <si>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</si>
  <si>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</si>
  <si>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</si>
  <si>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</si>
  <si>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</si>
  <si>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</si>
  <si>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</si>
  <si>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</si>
  <si>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64026044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</si>
  <si>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</si>
  <si>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</si>
  <si>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Prostá rekonstrukce trati v úseku Lázně Bělohrad - Nová Paka – INFRASTRUKTURA</t>
  </si>
  <si>
    <t>KSO:</t>
  </si>
  <si>
    <t>824</t>
  </si>
  <si>
    <t>CC-CZ:</t>
  </si>
  <si>
    <t>2121</t>
  </si>
  <si>
    <t>Místo:</t>
  </si>
  <si>
    <t xml:space="preserve"> TÚ Lázně Bělohad - Nová Paka</t>
  </si>
  <si>
    <t>Datum:</t>
  </si>
  <si>
    <t>7. 7. 2025</t>
  </si>
  <si>
    <t>CZ-CPV:</t>
  </si>
  <si>
    <t>45200000-9</t>
  </si>
  <si>
    <t>CZ-CPA:</t>
  </si>
  <si>
    <t>42.12</t>
  </si>
  <si>
    <t>Zadavatel:</t>
  </si>
  <si>
    <t>IČ:</t>
  </si>
  <si>
    <t/>
  </si>
  <si>
    <t xml:space="preserve"> Správa železnic, s. o.</t>
  </si>
  <si>
    <t>DIČ:</t>
  </si>
  <si>
    <t>Účastník:</t>
  </si>
  <si>
    <t>Vyplň údaj</t>
  </si>
  <si>
    <t>Projektant:</t>
  </si>
  <si>
    <t xml:space="preserve"> Prodin a.s.</t>
  </si>
  <si>
    <t>True</t>
  </si>
  <si>
    <t>Zpracovatel:</t>
  </si>
  <si>
    <t>ST Hradec Králové, OŘ HKR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</si>
  <si>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</si>
  <si>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</si>
  <si>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</si>
  <si>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</si>
  <si>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</si>
  <si>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</si>
  <si>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</si>
  <si>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</si>
  <si>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</si>
  <si>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</si>
  <si>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</si>
  <si>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</si>
  <si>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</si>
  <si>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</si>
  <si>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</si>
  <si>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</si>
  <si>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</si>
  <si>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</si>
  <si>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</si>
  <si>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</si>
  <si>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</si>
  <si>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</si>
  <si>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</si>
  <si>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</si>
  <si>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</si>
  <si>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</si>
  <si>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</si>
  <si>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</si>
  <si>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</si>
  <si>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</si>
  <si>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</si>
  <si>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</si>
  <si>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</si>
  <si>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</si>
  <si>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</si>
  <si>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</si>
  <si>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</si>
  <si>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</si>
  <si>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</si>
  <si>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</si>
  <si>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D.1.110</t>
  </si>
  <si>
    <t>Objekty kolejového svršku a spodku</t>
  </si>
  <si>
    <t>STA</t>
  </si>
  <si>
    <t>1</t>
  </si>
  <si>
    <t>{be97265d-b6b5-4665-b433-712569dc0a35}</t>
  </si>
  <si>
    <t>2</t>
  </si>
  <si>
    <t>/</t>
  </si>
  <si>
    <t>SO 111-11-01</t>
  </si>
  <si>
    <t>Lázně Bělohrad - Nová Paka, železniční svršek</t>
  </si>
  <si>
    <t>Soupis</t>
  </si>
  <si>
    <t>{0361e35b-3d56-408c-b823-c3608fb430e6}</t>
  </si>
  <si>
    <t>SO 111-11-01.1</t>
  </si>
  <si>
    <t>Lázně Bělohrad – Nová Paka, železniční svršek, následné podbití</t>
  </si>
  <si>
    <t>{a325c87f-9599-451d-813d-1d2e11118e6b}</t>
  </si>
  <si>
    <t>SO 112-11-01</t>
  </si>
  <si>
    <t>Lázně Bělohrad - Nová Paka, železniční spodek</t>
  </si>
  <si>
    <t>{a2b969bb-c1e8-45d1-9b4b-591cc79960f1}</t>
  </si>
  <si>
    <t>SO 112-11-01 ÚRS</t>
  </si>
  <si>
    <t>Lázně Bělohrad – Nová Paka, železniční spodek ÚRS</t>
  </si>
  <si>
    <t>{c3b6cac9-5102-46a8-aafe-a7d349e028f5}</t>
  </si>
  <si>
    <t>3</t>
  </si>
  <si>
    <t>###NOINSERT###</t>
  </si>
  <si>
    <t>01</t>
  </si>
  <si>
    <t>Propustek v km 66,135 (čištění)</t>
  </si>
  <si>
    <t>{8189c4e1-7ced-446f-8cd3-abf99efe20c6}</t>
  </si>
  <si>
    <t>02</t>
  </si>
  <si>
    <t>Propustek km 68,052 (čištění)</t>
  </si>
  <si>
    <t>{9ab2254b-d6ed-46b5-b0d6-a9c34d2d1107}</t>
  </si>
  <si>
    <t>03</t>
  </si>
  <si>
    <t>Propustek km 68,133 (čištění)</t>
  </si>
  <si>
    <t>{4c4e9538-a828-403e-b76e-dd69510f9a88}</t>
  </si>
  <si>
    <t>SO 115-11-01</t>
  </si>
  <si>
    <t>Lázně Bělohrad - Nová Paka, výstroj trati</t>
  </si>
  <si>
    <t>{88d377b4-de2c-4af9-a457-cae5656ae459}</t>
  </si>
  <si>
    <t>D.1.130</t>
  </si>
  <si>
    <t>Objekty přejezdů a přechodů</t>
  </si>
  <si>
    <t>{4cee3ef9-2be4-4141-9d32-8f9b4a89cb49}</t>
  </si>
  <si>
    <t>SO 131-11-02</t>
  </si>
  <si>
    <t>Lázně Bělohrad – Nová Paka, přejezd km 62,952 (P4478)</t>
  </si>
  <si>
    <t>{0968a53e-d274-4dc5-9224-56abdbc9e784}</t>
  </si>
  <si>
    <t>SO 131-11-03</t>
  </si>
  <si>
    <t>Lázně Bělohrad – Nová Paka, přejezd km 66,092 (P4479)</t>
  </si>
  <si>
    <t>{eccbf7fd-6f25-42d3-9f10-66fffb068560}</t>
  </si>
  <si>
    <t>SO 131-11-04</t>
  </si>
  <si>
    <t>Lázně Bělohrad – Nová Paka, přejezd km 66,788 (P4480)</t>
  </si>
  <si>
    <t>{b1639d79-8e8c-4951-a2a4-0f4e1976dfa3}</t>
  </si>
  <si>
    <t>SO 131-11-05</t>
  </si>
  <si>
    <t xml:space="preserve">Lázně Bělohrad – Nová Paka, přejezd km 67,044 (P4481) </t>
  </si>
  <si>
    <t>{0f329d9d-1759-4da0-ab9a-568e093256db}</t>
  </si>
  <si>
    <t>SO 131-11-06</t>
  </si>
  <si>
    <t>Lázně Bělohrad – Nová Paka, přejezd km 67,419 (P4482)</t>
  </si>
  <si>
    <t>{db44e006-78ac-47b8-91bb-a5b98e281249}</t>
  </si>
  <si>
    <t>SO 131-11-07</t>
  </si>
  <si>
    <t xml:space="preserve">Lázně Bělohrad – Nová Paka, přejezd km 69,201 (P4483) </t>
  </si>
  <si>
    <t>{3b49732c-753e-4e41-976d-dec6c04c3f8a}</t>
  </si>
  <si>
    <t>D.1.140</t>
  </si>
  <si>
    <t>Objekty mostů, propustků, zdí a konstrukcí</t>
  </si>
  <si>
    <t>{00ddbc85-326c-41da-9839-2de4c1401a42}</t>
  </si>
  <si>
    <t>SO 142-11-01-01</t>
  </si>
  <si>
    <t>Lázně Bělohrad - Nová Paka, propustek v km 62,542</t>
  </si>
  <si>
    <t>{ee5ad42c-04df-46c8-a438-23feb29120c4}</t>
  </si>
  <si>
    <t>SO 142-11-02-01</t>
  </si>
  <si>
    <t>Lázně Bělohrad - Nová Paka, propustek v km 62,832</t>
  </si>
  <si>
    <t>{e676edff-3c73-4e8e-8ff1-fbcc3e9b01d5}</t>
  </si>
  <si>
    <t>SO 142-11-03-03</t>
  </si>
  <si>
    <t>Lázně Bělohrad - Nová Paka, propustek v km 65,012</t>
  </si>
  <si>
    <t>{7cd91714-2beb-492e-9da0-986518e9bf5a}</t>
  </si>
  <si>
    <t>SO 142-11-04-04</t>
  </si>
  <si>
    <t>Lázně Bělohrad - Nová Paka, propustek v km 65,555</t>
  </si>
  <si>
    <t>{95389413-86a4-4909-bca9-691ed61962c6}</t>
  </si>
  <si>
    <t>SO 142-11-05-05</t>
  </si>
  <si>
    <t>Lázně Bělohrad - Nová Paka, propustek v km 66,638</t>
  </si>
  <si>
    <t>{bce6e9a4-d638-4d54-a5f6-42c9176fc6e6}</t>
  </si>
  <si>
    <t>SO 999.90.90</t>
  </si>
  <si>
    <t>Likvidace odpadů včetně dopravy</t>
  </si>
  <si>
    <t>{ee67db6f-7723-4ccd-80f7-0b7d58656c7c}</t>
  </si>
  <si>
    <t>SO 999.98.98</t>
  </si>
  <si>
    <t>Všeobecný objekt</t>
  </si>
  <si>
    <t>{65fd1650-0c35-44de-8984-5422aa321b8a}</t>
  </si>
  <si>
    <t>SO 999.99.99</t>
  </si>
  <si>
    <t>NEOCEŇOVAT Materiál dodaný objednatelem</t>
  </si>
  <si>
    <t>{1013429e-bc17-4316-864c-686071474e2a}</t>
  </si>
  <si>
    <t>KRYCÍ LIST SOUPISU PRACÍ</t>
  </si>
  <si>
    <t>Objekt:</t>
  </si>
  <si>
    <t>D.1.110 - Objekty kolejového svršku a spodku</t>
  </si>
  <si>
    <t>Soupis:</t>
  </si>
  <si>
    <t>SO 111-11-01 - Lázně Bělohrad - Nová Paka, železniční svršek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</si>
  <si>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</si>
  <si>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</si>
  <si>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</si>
  <si>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</si>
  <si>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</si>
  <si>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</si>
  <si>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</si>
  <si>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</si>
  <si>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</si>
  <si>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</si>
  <si>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</si>
  <si>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</si>
  <si>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</si>
  <si>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</si>
  <si>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</si>
  <si>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</si>
  <si>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</si>
  <si>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</si>
  <si>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</si>
  <si>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</si>
  <si>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</si>
  <si>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</si>
  <si>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</si>
  <si>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</si>
  <si>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</si>
  <si>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</si>
  <si>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</si>
  <si>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</si>
  <si>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m3</t>
  </si>
  <si>
    <t>ÚOŽI 2026 01</t>
  </si>
  <si>
    <t>4</t>
  </si>
  <si>
    <t>994810354</t>
  </si>
  <si>
    <t>VV</t>
  </si>
  <si>
    <t>"v místech přejezdů, propustků a svahových nestabilit" 851</t>
  </si>
  <si>
    <t>Součet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</si>
  <si>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</si>
  <si>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</si>
  <si>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-1494271280</t>
  </si>
  <si>
    <t>"v místech přejezdů, propustků a svahových nestabilit" 901,8</t>
  </si>
  <si>
    <t>5905085045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</si>
  <si>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</si>
  <si>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km</t>
  </si>
  <si>
    <t>-1088970485</t>
  </si>
  <si>
    <t>"v km" 69,2918-62,0885</t>
  </si>
  <si>
    <t>"odpočet v místě propustku v km" -(62,724509-62,718509)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</si>
  <si>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</si>
  <si>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</si>
  <si>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-1947797741</t>
  </si>
  <si>
    <t xml:space="preserve">"Doplnění kolejového lože  novým materiálem po čištění" 9085,5</t>
  </si>
  <si>
    <t>M</t>
  </si>
  <si>
    <t>5955101000</t>
  </si>
  <si>
    <t>Kamenivo drcené štěrk frakce 31,5/63 (32/63) třídy BI</t>
  </si>
  <si>
    <t>t</t>
  </si>
  <si>
    <t>8</t>
  </si>
  <si>
    <t>77637694</t>
  </si>
  <si>
    <t>(9085,500+901,8)*1,8</t>
  </si>
  <si>
    <t>6</t>
  </si>
  <si>
    <t>5906020120</t>
  </si>
  <si>
    <t>Souvislá výměna pražců v KL otevřeném i zapuštěném pražce betonové příčné vystrojené Poznámka: 1. V cenách jsou započteny náklady na souvislou výměnu pražců, demontáž upevňovadel, odstranění KL a části stezky, vysunutí a výměnu pražců, montáž upevňovadel, úpravu KL a části stezky, ošetření součástí mazivem a naložení výzisku na dopravní prostředek. U nevystrojených a výhybkových pražců dřevěných vrtání otvorů pro vrtule, impregnaci otvorů včetně impregnačního materiálu. 2. V cenách nejsou obsaženy náklady na podbití pražců, snížení KL pod patou kolejnice, dodávku materiálu, dopravu výzisku na skládku a skládkovné.</t>
  </si>
  <si>
    <t>kus</t>
  </si>
  <si>
    <t>164508911</t>
  </si>
  <si>
    <t>"Souvislá výměna pražců SB5 (rozd.c) za nové bet.pražce dl. 2,60m (rozd.d); dl x počet pražců/m; 1771,1*1,636" 2898</t>
  </si>
  <si>
    <t>"Souvislá výměna pražců SB5 (rozd. c) za nové bet.pražce dl. 2,60m (rozd. c); dl x počet pražců/m; 5432,2*1,5" 8149</t>
  </si>
  <si>
    <t>7</t>
  </si>
  <si>
    <t>5906105020</t>
  </si>
  <si>
    <t>Demontáž pražce betonový Poznámka: 1. V cenách jsou započteny náklady na manipulaci, demontáž, odstrojení do součástí a uložení pražců.</t>
  </si>
  <si>
    <t>1070874277</t>
  </si>
  <si>
    <t>"Rozebrání (demontáž) bet. pražců SB5 na základně (odstranění podkladnic)" 10573</t>
  </si>
  <si>
    <t>5907025091</t>
  </si>
  <si>
    <t>Výměna kolejnicových pásů současně s výměnou pražců,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</si>
  <si>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</t>
  </si>
  <si>
    <t>1929788057</t>
  </si>
  <si>
    <t>"v km"(69,291749-62,088489)*1000*2</t>
  </si>
  <si>
    <t>9</t>
  </si>
  <si>
    <t>5907050120</t>
  </si>
  <si>
    <t>Dělení kolejnic kyslíkem, soustavy S49 nebo T Poznámka: 1. V cenách jsou započteny náklady na manipulaci, podložení, označení a provedení řezu kolejnice.</t>
  </si>
  <si>
    <t>-1983998508</t>
  </si>
  <si>
    <t>"kolejový rošt v místech přejezdů, propustků a svahových nestabilit" 130</t>
  </si>
  <si>
    <t>10</t>
  </si>
  <si>
    <t>5908005425</t>
  </si>
  <si>
    <t>Oprava kolejnicového styku demontáž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</si>
  <si>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styk</t>
  </si>
  <si>
    <t>1471257979</t>
  </si>
  <si>
    <t>11</t>
  </si>
  <si>
    <t>5908005525</t>
  </si>
  <si>
    <t>Oprava kolejnicového styku 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</si>
  <si>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1739328606</t>
  </si>
  <si>
    <t xml:space="preserve">"provizorní sestykování - původní kolejový rošt v místech přejezdů, propustků a svahových nestabilit" 130 </t>
  </si>
  <si>
    <t>5909031020</t>
  </si>
  <si>
    <t>Úprava GPK koleje směrové a výškové uspořádání pražce betonové Poznámka: 1. V cenách jsou započteny náklady na úpravu směrového avýškového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</si>
  <si>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1983256267</t>
  </si>
  <si>
    <t>"v místě propustku v km" 62,724509-62,718509</t>
  </si>
  <si>
    <t>13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</si>
  <si>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</si>
  <si>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</si>
  <si>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-431393036</t>
  </si>
  <si>
    <t>14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</si>
  <si>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</si>
  <si>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</si>
  <si>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</si>
  <si>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-592836427</t>
  </si>
  <si>
    <t>15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</si>
  <si>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</si>
  <si>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</si>
  <si>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407221973</t>
  </si>
  <si>
    <t>16</t>
  </si>
  <si>
    <t>5910020910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</si>
  <si>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</si>
  <si>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-2080856146</t>
  </si>
  <si>
    <t>17</t>
  </si>
  <si>
    <t>5910030310</t>
  </si>
  <si>
    <t>Příplatek za směrové vyrovnání kolejnic v obloucích o poloměru 300 m a menším Poznámka: 1. V cenách jsou započteny náklady na použití přípravku pro směrové vyrovnání kolejnic.</t>
  </si>
  <si>
    <t>401046200</t>
  </si>
  <si>
    <t>18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</si>
  <si>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</si>
  <si>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</si>
  <si>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-180920014</t>
  </si>
  <si>
    <t>19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</si>
  <si>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</si>
  <si>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</si>
  <si>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-114165132</t>
  </si>
  <si>
    <t>7262,5*2</t>
  </si>
  <si>
    <t>20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</si>
  <si>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</si>
  <si>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</si>
  <si>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848801302</t>
  </si>
  <si>
    <t>5913215020</t>
  </si>
  <si>
    <t>Demontáž kolejnicových dílů přejezdu ochranná kolejnice Poznámka: 1. V cenách jsou započteny náklady na demontáž a naložení na dopravní prostředek.</t>
  </si>
  <si>
    <t>-918307226</t>
  </si>
  <si>
    <t>"rušení přejezdu P4477" 2*5,2</t>
  </si>
  <si>
    <t>22</t>
  </si>
  <si>
    <t>5914030550</t>
  </si>
  <si>
    <t>Demontáž dílů otevřeného odvodnění prahové vpusti z prefabrikovaných dílů Poznámka: 1. V cenách jsou započteny náklady na demontáž dílů, zához, urovnání a úpravu terénu nebo naložení výzisku na dopravní prostředek. 2. V cenách nejsou obsaženy náklady na dopravu a skládkovné.</t>
  </si>
  <si>
    <t>37966026</t>
  </si>
  <si>
    <t>"žlab s roštem u přejezdu P4477" 5</t>
  </si>
  <si>
    <t>23</t>
  </si>
  <si>
    <t>5999010010</t>
  </si>
  <si>
    <t>Vyjmutí a snesení konstrukcí nebo dílů hmotnosti do 10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</si>
  <si>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-271794582</t>
  </si>
  <si>
    <t xml:space="preserve">"kolejový rošt v místech přejezdů, propustků a svahových nestabilit, S49/SB5, c ; dl. x hm." </t>
  </si>
  <si>
    <t>340,3*0,546</t>
  </si>
  <si>
    <t>24</t>
  </si>
  <si>
    <t>5999015010</t>
  </si>
  <si>
    <t>Vložení konstrukcí nebo dílů hmotnosti do 10 t Poznámka: 1. V cenách jsou započteny náklady na vložení konstrukce podle technologického postupu, přeprava v místě technologické manipulace. Položka obsahuje náklady na práce v blízkosti trakčního vedení.</t>
  </si>
  <si>
    <t>892717932</t>
  </si>
  <si>
    <t xml:space="preserve">"původní kolejový rošt v místech přejezdů, propustků a svahových nestabilit, S49/SB5, c ; dl. x hm." </t>
  </si>
  <si>
    <t>OST</t>
  </si>
  <si>
    <t>Ostatní</t>
  </si>
  <si>
    <t>25</t>
  </si>
  <si>
    <t>7593407280</t>
  </si>
  <si>
    <t>Demontáž žlabu betonového plnostěnného 20 x 20 - T 2 N</t>
  </si>
  <si>
    <t>512</t>
  </si>
  <si>
    <t>1207124757</t>
  </si>
  <si>
    <t>"u přejezdu P4477" 9</t>
  </si>
  <si>
    <t>26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</si>
  <si>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</si>
  <si>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</si>
  <si>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-1322062302</t>
  </si>
  <si>
    <t>"31,5/63" 17977,140</t>
  </si>
  <si>
    <t>"výzisk ze strojního čištění na mezideponii" 5389,467+7431,603</t>
  </si>
  <si>
    <t>27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</si>
  <si>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</si>
  <si>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</si>
  <si>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-844413064</t>
  </si>
  <si>
    <t>"31,5/63,celekm do 20km" 17977,140*1</t>
  </si>
  <si>
    <t>28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</si>
  <si>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</si>
  <si>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</si>
  <si>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-1020694362</t>
  </si>
  <si>
    <t>"odvodňovací žlab a žlab drátovodu u přejezdu P4477 na mezideponii ; dl. x hm/m" 5*0,5+9*0,04</t>
  </si>
  <si>
    <t>"ochranné kolejnice z přejezdu P4477 na mezideponii; dl. x hm/m" 18*0,049</t>
  </si>
  <si>
    <t>"pražce a ocel na mezideponii, dl. x (hm./km)" 7,203*(402,8+142,559)</t>
  </si>
  <si>
    <t>"pražce a ocel z mezideponie na deponii investora, předpoklad Horka u St. Paky; dl. x (hm./km)" 7,203*(402,8+142,559)</t>
  </si>
  <si>
    <t>"odpočet za dř. pražce" -0,61</t>
  </si>
  <si>
    <t>"nové pražce na stavbu, předpoklad ze žst. Ostroměr" 11047*0,31</t>
  </si>
  <si>
    <t>"nové kolejnice na stavbu, předpoklad ze žst. Ostroměr" (92+30)*120*0,04939</t>
  </si>
  <si>
    <t>29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</si>
  <si>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</si>
  <si>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</si>
  <si>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-157221375</t>
  </si>
  <si>
    <t>30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</si>
  <si>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</si>
  <si>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</si>
  <si>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-1590830126</t>
  </si>
  <si>
    <t>"pražce a ocel z mezideponie na deponii investora, předpoklad Horka u St. Paky; dl. x (hm./m)" 7,203*(402,8+142,559)</t>
  </si>
  <si>
    <t>31</t>
  </si>
  <si>
    <t>9909000300R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</si>
  <si>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</si>
  <si>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-825197232</t>
  </si>
  <si>
    <t>"NEOCEŇOVAT POUZE EVIDENČNÍ POLOŽKA"</t>
  </si>
  <si>
    <t>0,610</t>
  </si>
  <si>
    <t>32</t>
  </si>
  <si>
    <t>9909000400R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</si>
  <si>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</si>
  <si>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-1071026861</t>
  </si>
  <si>
    <t>"pryžové a PE podložky, dl. x hm./km" 7,203*0,739</t>
  </si>
  <si>
    <t>33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</si>
  <si>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</si>
  <si>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</si>
  <si>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977398013</t>
  </si>
  <si>
    <t>"odvodňovací žlab a žlab drátovodu u přejezdu P4477" 2,86</t>
  </si>
  <si>
    <t>34</t>
  </si>
  <si>
    <t>9909000700R</t>
  </si>
  <si>
    <t>Poplatek za recyklaci kameniva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</si>
  <si>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-954802116</t>
  </si>
  <si>
    <t>"Přebytek výzisku z čištění KL nepoužitý pro zásypy svahů " (4110,4+2980,9)*1,808</t>
  </si>
  <si>
    <t>SO 111-11-01.1 - Lázně Bělohrad – Nová Paka, železniční svršek, následné podbití</t>
  </si>
  <si>
    <t>-1499338057</t>
  </si>
  <si>
    <t>7213*3,4*0,02</t>
  </si>
  <si>
    <t>-1411426368</t>
  </si>
  <si>
    <t>490,484*1,8</t>
  </si>
  <si>
    <t>5909030020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</si>
  <si>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</si>
  <si>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-1174063208</t>
  </si>
  <si>
    <t>5913035210</t>
  </si>
  <si>
    <t>Demontáž celopryžové přejezdové konstrukce silně zatížené v koleji část vnější a vnitřní bez závěrných zídek Poznámka: 1. V cenách jsou započteny náklady na demontáž konstrukce, naložení na dopravní prostředek.</t>
  </si>
  <si>
    <t>426068081</t>
  </si>
  <si>
    <t>"SO 131-11-02" 6</t>
  </si>
  <si>
    <t>"SO 131-11-03" 6</t>
  </si>
  <si>
    <t>"SO 131-11-04" 4,8</t>
  </si>
  <si>
    <t>"SO 131-11-05" 3,6</t>
  </si>
  <si>
    <t>"SO 131-11-06" 4,8</t>
  </si>
  <si>
    <t>"SO 131-11-07" 13,2</t>
  </si>
  <si>
    <t>5913040210</t>
  </si>
  <si>
    <t>Montáž celopryžové přejezdové konstrukce silně zatížené v koleji část vnější a vnitřní bez závěrných zídek Poznámka: 1. V cenách jsou započteny náklady na montáž konstrukce. 2. V cenách nejsou obsaženy náklady na dodávku materiálu.</t>
  </si>
  <si>
    <t>-338571459</t>
  </si>
  <si>
    <t>7592005070</t>
  </si>
  <si>
    <t>Montáž počítacího bodu počítače náprav PZN 1 - uložení a připevnění na určené místo, seřízení polohy, přezkoušení</t>
  </si>
  <si>
    <t>1081100512</t>
  </si>
  <si>
    <t>7592007070</t>
  </si>
  <si>
    <t>Demontáž počítacího bodu počítače náprav PZN 1</t>
  </si>
  <si>
    <t>370948395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</si>
  <si>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</si>
  <si>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</si>
  <si>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-602308169</t>
  </si>
  <si>
    <t>554262362</t>
  </si>
  <si>
    <t>"31,5/63"882,871</t>
  </si>
  <si>
    <t>260589059</t>
  </si>
  <si>
    <t>"31,5/63, celkem do 20km" 882,871*1</t>
  </si>
  <si>
    <t>SO 112-11-01 - Lázně Bělohrad - Nová Paka, železniční spodek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</si>
  <si>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</si>
  <si>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</si>
  <si>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m2</t>
  </si>
  <si>
    <t>1954641065</t>
  </si>
  <si>
    <t>R1</t>
  </si>
  <si>
    <t>Výzisk ze strojního čištění</t>
  </si>
  <si>
    <t>1185526879</t>
  </si>
  <si>
    <t xml:space="preserve">"NEOCEŇOVAT" </t>
  </si>
  <si>
    <t>"pro rozšíření stezky zemního tělesa" 2301</t>
  </si>
  <si>
    <t>"pro úpravu banketových stezek" 544</t>
  </si>
  <si>
    <t>R2</t>
  </si>
  <si>
    <t>Ornice</t>
  </si>
  <si>
    <t>2109962579</t>
  </si>
  <si>
    <t>"NEOCŇOVAT - výzisk ze stavby"</t>
  </si>
  <si>
    <t>"ornice pro rozšíření stezky zemního tělesa" 1433*0,1</t>
  </si>
  <si>
    <t>5914015040R</t>
  </si>
  <si>
    <t>Čištění odvodňovacích zařízení ručně příkopová zídka s krytem Poznámka: 1. V cenách jsou započteny náklady na vyčištění od nánosu a nečistot a rozprostření výzisku na terén nebo naložení na dopravní prostředek. 2. V cenách nejsou obsaženy náklady na dopravu a skládkovné.</t>
  </si>
  <si>
    <t>560315225</t>
  </si>
  <si>
    <t>P</t>
  </si>
  <si>
    <t xml:space="preserve">Poznámka k položce:_x000d_
Otevření zapuštěného přík. žlabu (odstranit jeho zakrytí včetně obou čel a celý zakrytý úsek  pročistit a případně odhalené ostění žlabu dozdít (nadbetonovat)</t>
  </si>
  <si>
    <t>5914020010</t>
  </si>
  <si>
    <t>Čištění otevřených odvodňovacích zařízení strojně příkop zpevněný Poznámka: 1. V cenách jsou započteny náklady na odtěžení nánosu a nečistot, rozprostření výzisku na terén nebo naložení na dopravní prostředek. 2. V cenách nejsou obsaženy náklady na dopravu a skládkovné.</t>
  </si>
  <si>
    <t>-372100536</t>
  </si>
  <si>
    <t xml:space="preserve">"Čištění a zprůtočnění zděných příkopových žlabů -  odtěžení nánosů  (bahno + listí + dřevní hmota ze stromů) úzkým drapákem; dl. x objem/m" 246,5*0,3</t>
  </si>
  <si>
    <t xml:space="preserve">"Čištění a zprůtočněn betonových příkopových žlabů -  odtěžení nánosů  (bahno +listí + dřevní hmota ze stromů) úzkým drapákem;dl. x objem/m" 219,5*0,3</t>
  </si>
  <si>
    <t>5914035020</t>
  </si>
  <si>
    <t>Zřízení otevřených odvodňovacích zařízení příkopové desky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</si>
  <si>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635698158</t>
  </si>
  <si>
    <t>"cca v km 68,251 - 68,347, po jedné straně, zákryt stávající kamenné příkopové zídky" 96</t>
  </si>
  <si>
    <t>R3</t>
  </si>
  <si>
    <t xml:space="preserve">Poklop revizního nástavce k šachtám </t>
  </si>
  <si>
    <t>855550487</t>
  </si>
  <si>
    <t>"rozměry 96 x 35 x 7 cm" 275</t>
  </si>
  <si>
    <t>5914075120R</t>
  </si>
  <si>
    <t>Zřízení konstrukční vrstvy pražcového podloží včetně geotextilie tl. 0,30 m Poznámka: 1. V cenách nejsou obsaženy náklady na dodávku materiálu a odtěžení zeminy.</t>
  </si>
  <si>
    <t>245031206</t>
  </si>
  <si>
    <t>5955101017</t>
  </si>
  <si>
    <t>Kamenivo drcené štěrkodrť frakce 0/63 kv kv – konstrukční vrstva</t>
  </si>
  <si>
    <t>711534235</t>
  </si>
  <si>
    <t>1221,000*0,25*2</t>
  </si>
  <si>
    <t>5964133005</t>
  </si>
  <si>
    <t>Geotextilie separační</t>
  </si>
  <si>
    <t>-289209417</t>
  </si>
  <si>
    <t>"5% přesahy" 1221*1,05</t>
  </si>
  <si>
    <t>5914075220R</t>
  </si>
  <si>
    <t>Zřízení konstrukční vrstvy pražcového podloží včetně výztužného prvku tl. 0,30 m Poznámka: 1. V cenách nejsou obsaženy náklady na dodávku materiálu a odtěžení zeminy.</t>
  </si>
  <si>
    <t>-336145013</t>
  </si>
  <si>
    <t>-1591510919</t>
  </si>
  <si>
    <t>1125,000*0,25*2,0</t>
  </si>
  <si>
    <t>5964135000</t>
  </si>
  <si>
    <t>Geomříže výztužné</t>
  </si>
  <si>
    <t>915129840</t>
  </si>
  <si>
    <t>"5% přesahy"1125*1,05</t>
  </si>
  <si>
    <t>5915007010</t>
  </si>
  <si>
    <t>Zásyp jam nebo rýh sypaninou na železničním spodku bez zhutnění Poznámka: 1. Ceny zásypu jam a rýh se zhutněním jsou určeny pro jakoukoliv míru zhutnění.</t>
  </si>
  <si>
    <t>1094287243</t>
  </si>
  <si>
    <t>"úprava banketových stezek z výzisku strojního čištění"544</t>
  </si>
  <si>
    <t>5915010010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</si>
  <si>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</si>
  <si>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-797088986</t>
  </si>
  <si>
    <t>"odtěžení zeminy v pro zřízení svahových stupňů a konstrukčních vrstev spodku v místě svahových nestabilit" 1417</t>
  </si>
  <si>
    <t>"odtěžení zeminy pro reprofilaci příkopů a dražních stezek v celém úseku" 5705</t>
  </si>
  <si>
    <t>5915030020R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</si>
  <si>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</si>
  <si>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-41938354</t>
  </si>
  <si>
    <t xml:space="preserve">"Odbourání bet. bloků  (základů)  v pražc. podloží" 20</t>
  </si>
  <si>
    <t>9901000100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</si>
  <si>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</si>
  <si>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-1639726339</t>
  </si>
  <si>
    <t>"geotextílie" 1</t>
  </si>
  <si>
    <t>"geomříž" 1</t>
  </si>
  <si>
    <t>9901009200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</si>
  <si>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</si>
  <si>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-496936199</t>
  </si>
  <si>
    <t>"geotextílie" 1*5</t>
  </si>
  <si>
    <t>"geomříž" 1*5</t>
  </si>
  <si>
    <t>-2142641437</t>
  </si>
  <si>
    <t>"zemina na mezideponii" 7122*1,8</t>
  </si>
  <si>
    <t>"nános z čištění zpevněných příkopů na mezideponii" 139,8*1,6</t>
  </si>
  <si>
    <t>"0/63 kv" 610,5+562,5</t>
  </si>
  <si>
    <t>-1566960228</t>
  </si>
  <si>
    <t>"0/63 kv" (610,5+562,5)*5</t>
  </si>
  <si>
    <t>1587721198</t>
  </si>
  <si>
    <t xml:space="preserve">"Odbourání bet. bloků  (základů)  v pražc. podloží na mezideponii" 20*2,5</t>
  </si>
  <si>
    <t>"kryt příkopového žlabu včetně čel na mezideponii" 5*2,5</t>
  </si>
  <si>
    <t>"poklop revizního nástavce" 275*0,05</t>
  </si>
  <si>
    <t>1373455880</t>
  </si>
  <si>
    <t>"poklop revizního nástavec, celkem do 240 km" 13,75*23</t>
  </si>
  <si>
    <t>9909000100R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</si>
  <si>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</si>
  <si>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757044507</t>
  </si>
  <si>
    <t>"NEOCEŇOVAT POZE EVIDENČNÍ POLOŽKA"</t>
  </si>
  <si>
    <t>"zemina z pol. těžení zeminy" 7122*1,8</t>
  </si>
  <si>
    <t>9909000500R</t>
  </si>
  <si>
    <t>-432373981</t>
  </si>
  <si>
    <t xml:space="preserve">"Odbourání bet. bloků  (základů)  v pražc. podloží" 20*2,5</t>
  </si>
  <si>
    <t>"kryt příkopového žlabu včetně čel" 5*2,5</t>
  </si>
  <si>
    <t>SO 112-11-01 ÚRS - Lázně Bělohrad – Nová Paka, železniční spodek ÚRS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</si>
  <si>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</si>
  <si>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</si>
  <si>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</si>
  <si>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</si>
  <si>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</si>
  <si>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>Zemní práce</t>
  </si>
  <si>
    <t>129153101</t>
  </si>
  <si>
    <t>Čištění otevřených koryt vodotečí strojně s přehozením rozpojeného nánosu do 3 m nebo s naložením na dopravní prostředek při šířce původního dna do 5 m a hloubce koryta do 2,5 m v hornině třídy těžitelnosti I skupiny 1 a 2</t>
  </si>
  <si>
    <t>CS ÚRS 2026 01</t>
  </si>
  <si>
    <t>169654616</t>
  </si>
  <si>
    <t>Online PSC</t>
  </si>
  <si>
    <t>https://podminky.urs.cz/item/CS_URS_2026_01/129153101</t>
  </si>
  <si>
    <t>"před a za propustkem v km 64,463 a 68,770" 6</t>
  </si>
  <si>
    <t>162732511</t>
  </si>
  <si>
    <t>Vodorovné přemístění výkopku pracovním vlakem bez naložení výkopku, avšak s jeho vyložením, pro jakoukoliv třídu těžitelnosti, na vzdálenost přes 5 000 do 10 000 m</t>
  </si>
  <si>
    <t>-1815727753</t>
  </si>
  <si>
    <t>https://podminky.urs.cz/item/CS_URS_2026_01/162732511</t>
  </si>
  <si>
    <t>"z čištění propustků v km 64,463 a 68,770" 6*1,6</t>
  </si>
  <si>
    <t>162852504</t>
  </si>
  <si>
    <t>Ztížení vodorovného přemístění výkopku při rekonstrukcích železnic z hornin třídy těžitelnosti I skupiny 1 až 3, na vzdálenost přes 3 000 m</t>
  </si>
  <si>
    <t>2110498973</t>
  </si>
  <si>
    <t>https://podminky.urs.cz/item/CS_URS_2026_01/162852504</t>
  </si>
  <si>
    <t>171201221R</t>
  </si>
  <si>
    <t>Poplatek za uložení stavebního odpadu na skládce (skládkovné) zeminy a kamení zatříděného do Katalogu odpadů pod kódem 17 05 04</t>
  </si>
  <si>
    <t>-1570147727</t>
  </si>
  <si>
    <t>https://podminky.urs.cz/item/CS_URS_2026_01/171201221R</t>
  </si>
  <si>
    <t>"NEOCŇOVAT POUZE EVIDENČNÍ POLOŽKA"</t>
  </si>
  <si>
    <t>181451123</t>
  </si>
  <si>
    <t>Založení trávníku na půdě předem připravené plochy přes 1000 m2 výsevem včetně utažení lučního na svahu přes 1:2 do 1:1</t>
  </si>
  <si>
    <t>-52155571</t>
  </si>
  <si>
    <t>https://podminky.urs.cz/item/CS_URS_2026_01/181451123</t>
  </si>
  <si>
    <t>"pro rozšíření stezky zemního tělesa" 1433</t>
  </si>
  <si>
    <t>00572474</t>
  </si>
  <si>
    <t>osivo směs travní krajinná-svahová</t>
  </si>
  <si>
    <t>kg</t>
  </si>
  <si>
    <t>2048531793</t>
  </si>
  <si>
    <t>"pro rozšíření stezky zemního tělesa" 28,66</t>
  </si>
  <si>
    <t>Svislé a kompletní konstrukce</t>
  </si>
  <si>
    <t>348213222</t>
  </si>
  <si>
    <t>Zdění plotových zdí a podezdívek z lomového kamene na maltu z pravidelných kamenů (na vazbu) objemu 1 kusu kamene přes 0,02 m3, šířka spáry přes 4 do 10 mm</t>
  </si>
  <si>
    <t>-1898202605</t>
  </si>
  <si>
    <t>https://podminky.urs.cz/item/CS_URS_2026_01/348213222</t>
  </si>
  <si>
    <t>"Dozdívaní vypadlých bloků (písk kvádrů) přík. zídek; odhad" 1,5</t>
  </si>
  <si>
    <t>Úpravy povrchů, podlahy a osazování výplní</t>
  </si>
  <si>
    <t>628631221</t>
  </si>
  <si>
    <t>Spárování zdiva opěrných zdí a valů cementovou maltou hloubky spárování do 30 mm, zdiva kvádrového</t>
  </si>
  <si>
    <t>-1342781659</t>
  </si>
  <si>
    <t>https://podminky.urs.cz/item/CS_URS_2026_01/628631221</t>
  </si>
  <si>
    <t>"Spárování zdiva příkopových žlabů (zídek) cementovou maltou"858,4</t>
  </si>
  <si>
    <t>629995101</t>
  </si>
  <si>
    <t>Očištění vnějších ploch tlakovou vodou omytím tlakovou vodou</t>
  </si>
  <si>
    <t>2139901928</t>
  </si>
  <si>
    <t>https://podminky.urs.cz/item/CS_URS_2026_01/629995101</t>
  </si>
  <si>
    <t>"Otryskání zdiva příkopových žlabů (zídek) tlakovou vodou (odmechování, zbavení nečistot)" 1437,9</t>
  </si>
  <si>
    <t>Vedení trubní dálková a přípojná</t>
  </si>
  <si>
    <t>891269911R</t>
  </si>
  <si>
    <t>Výměna vodovodních armatur na potrubí navrtávacích pasů s ventilem Jt 1 MPa, na potrubí z trub litinových, ocelových nebo plastických hmot DN 100</t>
  </si>
  <si>
    <t>-969876807</t>
  </si>
  <si>
    <t>"Výměna odvodňovacích trubek betonových příkopových žlabů vč. dodávky materiálu" 28</t>
  </si>
  <si>
    <t>Ostatní konstrukce a práce, bourání</t>
  </si>
  <si>
    <t>919721122</t>
  </si>
  <si>
    <t>Geomříž pro stabilizaci podkladu tuhá dvouosá z polypropylenu podélná pevnost v tahu 30 kN/m</t>
  </si>
  <si>
    <t>-1926984821</t>
  </si>
  <si>
    <t>https://podminky.urs.cz/item/CS_URS_2026_01/919721122</t>
  </si>
  <si>
    <t>"v km 68,7 - 68,769496" 425</t>
  </si>
  <si>
    <t>919726123</t>
  </si>
  <si>
    <t>Geotextilie netkaná pro ochranu, separaci nebo filtraci měrná hmotnost přes 300 do 500 g/m2</t>
  </si>
  <si>
    <t>491087350</t>
  </si>
  <si>
    <t>https://podminky.urs.cz/item/CS_URS_2026_01/919726123</t>
  </si>
  <si>
    <t>952904131</t>
  </si>
  <si>
    <t>Čištění mostních objektů propláchnutí odvodnění</t>
  </si>
  <si>
    <t>275628627</t>
  </si>
  <si>
    <t>https://podminky.urs.cz/item/CS_URS_2026_01/952904131</t>
  </si>
  <si>
    <t xml:space="preserve">"Pročištění propustku v km 64,463 -  odtěžení nánosů  a naplavenin uvnitř propusku   (celkem 40 m propustku šířky 0,6m)" 40</t>
  </si>
  <si>
    <t xml:space="preserve">"Pročištění propustku v km 68,770 -    odtěžení nánosů  a naplavenin uvnitř propusku   (celkem 6,5 m propustku šířky 0,5m)" 6,5</t>
  </si>
  <si>
    <t>985142111</t>
  </si>
  <si>
    <t>Vysekání spojovací hmoty ze spár zdiva včetně vyčištění hloubky spáry do 40 mm délky spáry na 1 m2 upravované plochy do 6 m</t>
  </si>
  <si>
    <t>-477893792</t>
  </si>
  <si>
    <t>https://podminky.urs.cz/item/CS_URS_2026_01/985142111</t>
  </si>
  <si>
    <t>Úroveň 3:</t>
  </si>
  <si>
    <t>01 - Propustek v km 66,135 (čištění)</t>
  </si>
  <si>
    <t xml:space="preserve">    4 - Vodorovné konstrukce</t>
  </si>
  <si>
    <t xml:space="preserve">    997 - Doprava suti a vybouraných hmot</t>
  </si>
  <si>
    <t xml:space="preserve">    998 - Přesun hmot</t>
  </si>
  <si>
    <t>112155311</t>
  </si>
  <si>
    <t>Štěpkování s naložením na dopravní prostředek a odvozem do 20 km keřového porostu středně hustého</t>
  </si>
  <si>
    <t>-244782315</t>
  </si>
  <si>
    <t>https://podminky.urs.cz/item/CS_URS_2026_01/112155311</t>
  </si>
  <si>
    <t>30,000</t>
  </si>
  <si>
    <t>938121111</t>
  </si>
  <si>
    <t>Odstraňování náletových křovin, dřevin a travnatého porostu ve výškách v okolí mostních říms a křídel</t>
  </si>
  <si>
    <t>1793887515</t>
  </si>
  <si>
    <t>https://podminky.urs.cz/item/CS_URS_2026_01/938121111</t>
  </si>
  <si>
    <t>"celkem na vtoku" 15,00</t>
  </si>
  <si>
    <t>"celkem na výtoku" 15,00</t>
  </si>
  <si>
    <t>113105113</t>
  </si>
  <si>
    <t>Rozebrání dlažeb z lomového kamene s přemístěním hmot na skládku na vzdálenost do 3 m nebo s naložením na dopravní prostředek, kladených do cementové malty se spárami zalitými cementovou maltou</t>
  </si>
  <si>
    <t>-753348711</t>
  </si>
  <si>
    <t>https://podminky.urs.cz/item/CS_URS_2026_01/113105113</t>
  </si>
  <si>
    <t xml:space="preserve">"odstranění dlažby na vtoku (předpoklad)"  (1,00+1,00+1,00)*5,00</t>
  </si>
  <si>
    <t>"odstranění dlažby propustku (předpoklad)" 1,00*17,50</t>
  </si>
  <si>
    <t xml:space="preserve">"odstranění dlažby na výtoku (předpoklad)"  (1,00+1,00+1,00)*5,00</t>
  </si>
  <si>
    <t>115001105</t>
  </si>
  <si>
    <t>Převedení vody potrubím průměru DN přes 300 do 600</t>
  </si>
  <si>
    <t>-34066196</t>
  </si>
  <si>
    <t>https://podminky.urs.cz/item/CS_URS_2026_01/115001105</t>
  </si>
  <si>
    <t>"předpoklad" 7,5+17,5+7,5</t>
  </si>
  <si>
    <t>115101202</t>
  </si>
  <si>
    <t>Čerpání vody na dopravní výšku do 10 m s uvažovaným průměrným přítokem přes 500 do 1 000 l/min</t>
  </si>
  <si>
    <t>hod</t>
  </si>
  <si>
    <t>1626425426</t>
  </si>
  <si>
    <t>https://podminky.urs.cz/item/CS_URS_2026_01/115101202</t>
  </si>
  <si>
    <t>"čerpání ze 2 jímek" 2*5*8</t>
  </si>
  <si>
    <t>122352501</t>
  </si>
  <si>
    <t>Odkopávky a prokopávky nezapažené pro spodní stavbu železnic strojně v hornině třídy těžitelnosti II skupiny 4 do 100 m3</t>
  </si>
  <si>
    <t>-648740860</t>
  </si>
  <si>
    <t>https://podminky.urs.cz/item/CS_URS_2026_01/122352501</t>
  </si>
  <si>
    <t>"pro novou dlažbu na vtoku" (1,00+1,00+1,00)*5,00*0,50</t>
  </si>
  <si>
    <t>"pro novou dlažbu na výtoku" (1,00+1,00+1,00)*5,00*0,50</t>
  </si>
  <si>
    <t>122352508</t>
  </si>
  <si>
    <t>Odkopávky a prokopávky nezapažené pro spodní stavbu železnic strojně v hornině třídy těžitelnosti II skupiny 4 Příplatek k cenám za ztížení při rekonstrukcích</t>
  </si>
  <si>
    <t>903111292</t>
  </si>
  <si>
    <t>https://podminky.urs.cz/item/CS_URS_2026_01/122352508</t>
  </si>
  <si>
    <t>129353101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</si>
  <si>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</si>
  <si>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671393920</t>
  </si>
  <si>
    <t>https://podminky.urs.cz/item/CS_URS_2026_01/129353101</t>
  </si>
  <si>
    <t>"pročištění koryta na vtoku" 10,00*(1,50+1,00+1,50)*0,50</t>
  </si>
  <si>
    <t>"pročištění koryta na výtoku" 10,00*(1,50+1,00+1,50)*0,50</t>
  </si>
  <si>
    <t>153191121</t>
  </si>
  <si>
    <t>Těsnění hradicích stěn nepropustnou hrázkou ze zhutněné sypaniny při stěně nebo nepropustnou výplní ze zhutněné sypaniny mezi stěnami zřízení</t>
  </si>
  <si>
    <t>-867516465</t>
  </si>
  <si>
    <t>https://podminky.urs.cz/item/CS_URS_2026_01/153191121</t>
  </si>
  <si>
    <t>"hrázky na vtoku" 2,50*1,50*5,00</t>
  </si>
  <si>
    <t>"hrázka na výtoku" 2,50*1,50*5,00</t>
  </si>
  <si>
    <t>153191131</t>
  </si>
  <si>
    <t>Těsnění hradicích stěn nepropustnou hrázkou ze zhutněné sypaniny při stěně nebo nepropustnou výplní ze zhutněné sypaniny mezi stěnami odstranění</t>
  </si>
  <si>
    <t>-1347066569</t>
  </si>
  <si>
    <t>https://podminky.urs.cz/item/CS_URS_2026_01/153191131</t>
  </si>
  <si>
    <t>58125110</t>
  </si>
  <si>
    <t>jíl surový kusový</t>
  </si>
  <si>
    <t>1751232723</t>
  </si>
  <si>
    <t>37,5*2 "Přepočtené koeficientem množství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</si>
  <si>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</si>
  <si>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</si>
  <si>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1340337695</t>
  </si>
  <si>
    <t>https://podminky.urs.cz/item/CS_URS_2026_01/162751137</t>
  </si>
  <si>
    <t>"hrázky na vtoku" 2,50*1,50*5,00*1,8</t>
  </si>
  <si>
    <t>"hrázka na výtoku" 2,50*1,50*5,00*1,8</t>
  </si>
  <si>
    <t>167151102</t>
  </si>
  <si>
    <t>Nakládání, skládání a překládání neulehlého výkopku nebo sypaniny strojně nakládání, množství do 100 m3, z horniny třídy těžitelnosti II, skupiny 4 a 5</t>
  </si>
  <si>
    <t>-1135739331</t>
  </si>
  <si>
    <t>https://podminky.urs.cz/item/CS_URS_2026_01/167151102</t>
  </si>
  <si>
    <t>167151122</t>
  </si>
  <si>
    <t>Nakládání, skládání a překládání neulehlého výkopku nebo sypaniny strojně skládání nebo překládání, z hornin třídy těžitelnosti II, skupiny 4 a 5</t>
  </si>
  <si>
    <t>-1968089790</t>
  </si>
  <si>
    <t>https://podminky.urs.cz/item/CS_URS_2026_01/167151122</t>
  </si>
  <si>
    <t>171251201</t>
  </si>
  <si>
    <t>Uložení sypaniny na skládky nebo meziskládky bez hutnění s upravením uložené sypaniny do předepsaného tvaru</t>
  </si>
  <si>
    <t>-2127869053</t>
  </si>
  <si>
    <t>https://podminky.urs.cz/item/CS_URS_2026_01/171251201</t>
  </si>
  <si>
    <t>171201231R</t>
  </si>
  <si>
    <t>Poplatek za uložení stavebního odpadu na recyklační skládce (skládkovné) zeminy a kamení zatříděného do Katalogu odpadů pod kódem 17 05 04</t>
  </si>
  <si>
    <t>-124641411</t>
  </si>
  <si>
    <t>"pro novou dlažbu na vtoku" (1,00+1,00+1,00)*5,00*0,50*2,00</t>
  </si>
  <si>
    <t>"pro novou dlažbu na výtoku" (1,00+1,00+1,00)*5,00*0,50*2,00</t>
  </si>
  <si>
    <t xml:space="preserve">"odstranění dlažby na vtoku (předpoklad)"  (1,00+1,00+1,00)*5,00*2,6</t>
  </si>
  <si>
    <t>"odstranění dlažby propustku (předpoklad)" 1,00*17,50*2,6</t>
  </si>
  <si>
    <t xml:space="preserve">"odstranění dlažby na výtoku (předpoklad)"  (1,00+1,00+1,00)*5,00*2,6</t>
  </si>
  <si>
    <t>"hrázky na vtoku" 2,50*1,50*5,00*2,00</t>
  </si>
  <si>
    <t>"hrázka na výtoku" 2,50*1,50*5,00*2,00</t>
  </si>
  <si>
    <t>Vodorovné konstrukce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</si>
  <si>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</si>
  <si>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</si>
  <si>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549645436</t>
  </si>
  <si>
    <t>https://podminky.urs.cz/item/CS_URS_2026_01/465513257</t>
  </si>
  <si>
    <t xml:space="preserve">"dlažba na vtoku"  (1,00+1,00+1,00)*5,00</t>
  </si>
  <si>
    <t>"dlažby dna propustku" 1,00*17,50</t>
  </si>
  <si>
    <t>"dlažba na výtoku" (1,00+1,00+1,00)*5,00</t>
  </si>
  <si>
    <t>952904121</t>
  </si>
  <si>
    <t>Čištění mostních objektů odstranění nánosů z otvorů ručně, světlé výšky otvoru do 1,5 m</t>
  </si>
  <si>
    <t>-987403590</t>
  </si>
  <si>
    <t>https://podminky.urs.cz/item/CS_URS_2026_01/952904121</t>
  </si>
  <si>
    <t>"předpoklad" 17,5</t>
  </si>
  <si>
    <t>985131111</t>
  </si>
  <si>
    <t>Očištění ploch stěn, rubu kleneb a podlah tlakovou vodou</t>
  </si>
  <si>
    <t>1331485903</t>
  </si>
  <si>
    <t>https://podminky.urs.cz/item/CS_URS_2026_01/985131111</t>
  </si>
  <si>
    <t>"vtokové čelo" (3,00*1,50)+(3,00*0,75)</t>
  </si>
  <si>
    <t>"výtokové čelo" (3,00*1,50)+(3,00*0,75)</t>
  </si>
  <si>
    <t>985131211</t>
  </si>
  <si>
    <t>Očištění ploch stěn, rubu kleneb a podlah tryskání pískem sušeným</t>
  </si>
  <si>
    <t>248542816</t>
  </si>
  <si>
    <t>https://podminky.urs.cz/item/CS_URS_2026_01/985131211</t>
  </si>
  <si>
    <t>985132111</t>
  </si>
  <si>
    <t>Očištění ploch líce kleneb a podhledů tlakovou vodou</t>
  </si>
  <si>
    <t>806692682</t>
  </si>
  <si>
    <t>https://podminky.urs.cz/item/CS_URS_2026_01/985132111</t>
  </si>
  <si>
    <t>"kce propustku (předpoklad)" 4,50*17,50</t>
  </si>
  <si>
    <t>985132211</t>
  </si>
  <si>
    <t>Očištění ploch líce kleneb a podhledů tryskání pískem sušeným</t>
  </si>
  <si>
    <t>-1058785061</t>
  </si>
  <si>
    <t>https://podminky.urs.cz/item/CS_URS_2026_01/985132211</t>
  </si>
  <si>
    <t>985142112</t>
  </si>
  <si>
    <t>Vysekání spojovací hmoty ze spár zdiva včetně vyčištění hloubky spáry do 40 mm délky spáry na 1 m2 upravované plochy přes 6 do 12 m</t>
  </si>
  <si>
    <t>1098807214</t>
  </si>
  <si>
    <t>https://podminky.urs.cz/item/CS_URS_2026_01/985142112</t>
  </si>
  <si>
    <t>985142912</t>
  </si>
  <si>
    <t>Vysekání spojovací hmoty ze spár zdiva včetně vyčištění Příplatek k cenám za plochu do 10 m2 jednotlivě</t>
  </si>
  <si>
    <t>-1826535745</t>
  </si>
  <si>
    <t>https://podminky.urs.cz/item/CS_URS_2026_01/985142912</t>
  </si>
  <si>
    <t>985231112</t>
  </si>
  <si>
    <t>Spárování zdiva hloubky do 40 mm aktivovanou maltou délky spáry na 1 m2 upravované plochy přes 6 do 12 m</t>
  </si>
  <si>
    <t>896613601</t>
  </si>
  <si>
    <t>https://podminky.urs.cz/item/CS_URS_2026_01/985231112</t>
  </si>
  <si>
    <t>985231191</t>
  </si>
  <si>
    <t>Spárování zdiva hloubky do 40 mm aktivovanou maltou Příplatek k cenám za práci ve stísněném prostoru</t>
  </si>
  <si>
    <t>-1511403509</t>
  </si>
  <si>
    <t>https://podminky.urs.cz/item/CS_URS_2026_01/985231191</t>
  </si>
  <si>
    <t>985231192</t>
  </si>
  <si>
    <t>Spárování zdiva hloubky do 40 mm aktivovanou maltou Příplatek k cenám za plochu do 10 m2 jednotlivě</t>
  </si>
  <si>
    <t>-1577472544</t>
  </si>
  <si>
    <t>https://podminky.urs.cz/item/CS_URS_2026_01/985231192</t>
  </si>
  <si>
    <t>985233121</t>
  </si>
  <si>
    <t>Úprava spár po spárování zdiva kamenného nebo cihelného délky spáry na 1 m2 upravované plochy přes 6 do 12 m uhlazením</t>
  </si>
  <si>
    <t>-1523644769</t>
  </si>
  <si>
    <t>https://podminky.urs.cz/item/CS_URS_2026_01/985233121</t>
  </si>
  <si>
    <t>985233911</t>
  </si>
  <si>
    <t>Úprava spár po spárování zdiva kamenného nebo cihelného Příplatek k cenám za práci ve stísněném prostoru</t>
  </si>
  <si>
    <t>-45284660</t>
  </si>
  <si>
    <t>https://podminky.urs.cz/item/CS_URS_2026_01/985233911</t>
  </si>
  <si>
    <t>985233912</t>
  </si>
  <si>
    <t>Úprava spár po spárování zdiva kamenného nebo cihelného Příplatek k cenám za plochu do 10 m2 jednotlivě</t>
  </si>
  <si>
    <t>63268513</t>
  </si>
  <si>
    <t>https://podminky.urs.cz/item/CS_URS_2026_01/985233912</t>
  </si>
  <si>
    <t>997</t>
  </si>
  <si>
    <t>Doprava suti a vybouraných hmot</t>
  </si>
  <si>
    <t>997013841R</t>
  </si>
  <si>
    <t>Poplatek za uložení stavebního odpadu na skládce (skládkovné) odpadního materiálu po otryskávání bez obsahu nebezpečných látek zatříděného do Katalogu odpadů pod kódem 12 01 17</t>
  </si>
  <si>
    <t>-52768274</t>
  </si>
  <si>
    <t>https://podminky.urs.cz/item/CS_URS_2026_01/997013841R</t>
  </si>
  <si>
    <t>"abrazivo po tryskání zdiva" (13,500+78,750)*30/1000</t>
  </si>
  <si>
    <t>997211511</t>
  </si>
  <si>
    <t>Vodorovná doprava suti nebo vybouraných hmot suti se složením a hrubým urovnáním, na vzdálenost do 1 km</t>
  </si>
  <si>
    <t>-400588077</t>
  </si>
  <si>
    <t>https://podminky.urs.cz/item/CS_URS_2026_01/997211511</t>
  </si>
  <si>
    <t>997211519</t>
  </si>
  <si>
    <t>Vodorovná doprava suti nebo vybouraných hmot suti se složením a hrubým urovnáním, na vzdálenost Příplatek k ceně za každý další započatý 1 km přes 1 km</t>
  </si>
  <si>
    <t>-707722301</t>
  </si>
  <si>
    <t>https://podminky.urs.cz/item/CS_URS_2026_01/997211519</t>
  </si>
  <si>
    <t>Mezisoučet</t>
  </si>
  <si>
    <t>2,306*9</t>
  </si>
  <si>
    <t>997211521</t>
  </si>
  <si>
    <t>Vodorovná doprava suti nebo vybouraných hmot vybouraných hmot se složením a hrubým urovnáním nebo s přeložením na jiný dopravní prostředek kromě lodi, na vzdálenost do 1 km</t>
  </si>
  <si>
    <t>-1270462351</t>
  </si>
  <si>
    <t>https://podminky.urs.cz/item/CS_URS_2026_01/997211521</t>
  </si>
  <si>
    <t>35</t>
  </si>
  <si>
    <t>997211529</t>
  </si>
  <si>
    <t>Vodorovná doprava suti nebo vybouraných hmot vybouraných hmot se složením a hrubým urovnáním nebo s přeložením na jiný dopravní prostředek kromě lodi, na vzdálenost Příplatek k ceně za každý další započatý 1 km přes 1 km</t>
  </si>
  <si>
    <t>1404471409</t>
  </si>
  <si>
    <t>https://podminky.urs.cz/item/CS_URS_2026_01/997211529</t>
  </si>
  <si>
    <t>123,5*9</t>
  </si>
  <si>
    <t>36</t>
  </si>
  <si>
    <t>997211611</t>
  </si>
  <si>
    <t>Nakládání suti nebo vybouraných hmot na dopravní prostředky pro vodorovnou dopravu suti</t>
  </si>
  <si>
    <t>-1722500269</t>
  </si>
  <si>
    <t>https://podminky.urs.cz/item/CS_URS_2026_01/997211611</t>
  </si>
  <si>
    <t>37</t>
  </si>
  <si>
    <t>997211612</t>
  </si>
  <si>
    <t>Nakládání suti nebo vybouraných hmot na dopravní prostředky pro vodorovnou dopravu vybouraných hmot</t>
  </si>
  <si>
    <t>597777883</t>
  </si>
  <si>
    <t>https://podminky.urs.cz/item/CS_URS_2026_01/997211612</t>
  </si>
  <si>
    <t>998</t>
  </si>
  <si>
    <t>Přesun hmot</t>
  </si>
  <si>
    <t>38</t>
  </si>
  <si>
    <t>998212111</t>
  </si>
  <si>
    <t>Přesun hmot pro mosty zděné, betonové monolitické, spřažené ocelobetonové nebo kovové vodorovná dopravní vzdálenost do 100 m výška mostu do 20 m</t>
  </si>
  <si>
    <t>-351029759</t>
  </si>
  <si>
    <t>https://podminky.urs.cz/item/CS_URS_2026_01/998212111</t>
  </si>
  <si>
    <t>39</t>
  </si>
  <si>
    <t>998212191</t>
  </si>
  <si>
    <t>Přesun hmot pro mosty zděné, betonové monolitické, spřažené ocelobetonové nebo kovové Příplatek k cenám za zvětšený přesun přes přes vymezenou vodorovnou dopravní vzdálenost do 1000 m</t>
  </si>
  <si>
    <t>-1045866334</t>
  </si>
  <si>
    <t>https://podminky.urs.cz/item/CS_URS_2026_01/998212191</t>
  </si>
  <si>
    <t>02 - Propustek km 68,052 (čištění)</t>
  </si>
  <si>
    <t>-770177298</t>
  </si>
  <si>
    <t>40,000</t>
  </si>
  <si>
    <t>1694179948</t>
  </si>
  <si>
    <t>"celkem na vtoku" 20,00</t>
  </si>
  <si>
    <t>"celkem na výtoku" 20,00</t>
  </si>
  <si>
    <t>1952887753</t>
  </si>
  <si>
    <t>"odstranění dlažby na vtoku (předpoklad)" (1,50+1,00+1,50)*5,00</t>
  </si>
  <si>
    <t>"odstranění dlažby na výtoku (předpoklad)" (1,50+1,00+1,50)*5,00</t>
  </si>
  <si>
    <t>-1616935780</t>
  </si>
  <si>
    <t>"předpoklad" 7,50+37,50+7,50</t>
  </si>
  <si>
    <t>-1987780408</t>
  </si>
  <si>
    <t>"čerpání z 1 jímky" 10*10</t>
  </si>
  <si>
    <t>-809675396</t>
  </si>
  <si>
    <t>"pro novou dlažbu na vtoku" (1,50+1,00+1,50)*5,00*0,50</t>
  </si>
  <si>
    <t>"pro novou dlažbu na výtoku" (1,50+1,00+1,50)*5,00*0,50</t>
  </si>
  <si>
    <t>-903067120</t>
  </si>
  <si>
    <t>1968148571</t>
  </si>
  <si>
    <t>"pročištění koryta na výtoku" 10,00*(1,50+1,00+1,50)*1,00</t>
  </si>
  <si>
    <t>438181680</t>
  </si>
  <si>
    <t>-723231103</t>
  </si>
  <si>
    <t>1937559196</t>
  </si>
  <si>
    <t>18,75*2 "Přepočtené koeficientem množství</t>
  </si>
  <si>
    <t>107757336</t>
  </si>
  <si>
    <t>-1423612168</t>
  </si>
  <si>
    <t>1012874174</t>
  </si>
  <si>
    <t>-646753672</t>
  </si>
  <si>
    <t>-1998026375</t>
  </si>
  <si>
    <t>"pro novou dlažbu na vtoku" (1,50+1,00+1,50)*5,00*0,50*2,000</t>
  </si>
  <si>
    <t>"pro novou dlažbu na výtoku" (1,50+1,00+1,50)*5,00*0,50*2,000</t>
  </si>
  <si>
    <t>"hrázky na vtoku" 2,50*1,50*5,00*2,000</t>
  </si>
  <si>
    <t>"odstranění dlažby na vtoku (předpoklad)" (1,50+1,00+1,50)*5,00*2,6</t>
  </si>
  <si>
    <t>"odstranění dlažby na výtoku (předpoklad)" (1,50+1,00+1,50)*5,00*2,6</t>
  </si>
  <si>
    <t>-539020682</t>
  </si>
  <si>
    <t xml:space="preserve">"dlažba na vtoku"  (1,50+1,00+1,50)*5,00</t>
  </si>
  <si>
    <t>"dlažba na výtoku" (1,50+1,00+1,50)*5,00</t>
  </si>
  <si>
    <t>245623142</t>
  </si>
  <si>
    <t>0,8*0,8*37,5</t>
  </si>
  <si>
    <t>994184858</t>
  </si>
  <si>
    <t>37,5</t>
  </si>
  <si>
    <t>840912485</t>
  </si>
  <si>
    <t>701156409</t>
  </si>
  <si>
    <t>985139112</t>
  </si>
  <si>
    <t>Očištění ploch Příplatek k cenám za plochu do 10 m2 jednotlivě</t>
  </si>
  <si>
    <t>1416232543</t>
  </si>
  <si>
    <t>https://podminky.urs.cz/item/CS_URS_2026_01/985139112</t>
  </si>
  <si>
    <t>"vtokové čelo"2*( (3,00*1,50)+(3,00*0,75))</t>
  </si>
  <si>
    <t>"výtokové čelo" 2*((3,00*1,50)+(3,00*0,75))</t>
  </si>
  <si>
    <t>-1255504244</t>
  </si>
  <si>
    <t>972744553</t>
  </si>
  <si>
    <t>508825538</t>
  </si>
  <si>
    <t>-882111617</t>
  </si>
  <si>
    <t>108300968</t>
  </si>
  <si>
    <t>991947527</t>
  </si>
  <si>
    <t>-107584233</t>
  </si>
  <si>
    <t>"abrazivo na otryskání vtokové čelo" (3,00*1,50)+(3,00*0,75)*30/1000</t>
  </si>
  <si>
    <t>"abrazivi na otryskání výtokové čelo" (3,00*1,50)+(3,00*0,75)*30/1000</t>
  </si>
  <si>
    <t>-264967266</t>
  </si>
  <si>
    <t>-1454284549</t>
  </si>
  <si>
    <t>9,112*9</t>
  </si>
  <si>
    <t>1959183329</t>
  </si>
  <si>
    <t>-1493879009</t>
  </si>
  <si>
    <t>104*9</t>
  </si>
  <si>
    <t>1400862613</t>
  </si>
  <si>
    <t>-678165988</t>
  </si>
  <si>
    <t>-1628617035</t>
  </si>
  <si>
    <t>1509539123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</si>
  <si>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</t>
  </si>
  <si>
    <t>-369602684</t>
  </si>
  <si>
    <t>91,129+24,465</t>
  </si>
  <si>
    <t>03 - Propustek km 68,133 (čištění)</t>
  </si>
  <si>
    <t>1811100700</t>
  </si>
  <si>
    <t>1221871385</t>
  </si>
  <si>
    <t>112101102</t>
  </si>
  <si>
    <t>Odstranění stromů s odřezáním kmene a s odvětvením listnatých, průměru kmene přes 300 do 500 mm</t>
  </si>
  <si>
    <t>-1838419263</t>
  </si>
  <si>
    <t>https://podminky.urs.cz/item/CS_URS_2026_01/112101102</t>
  </si>
  <si>
    <t>"na vtoku" 1</t>
  </si>
  <si>
    <t>112251102</t>
  </si>
  <si>
    <t>Odstranění pařezů strojně s jejich vykopáním nebo vytrháním průměru přes 300 do 500 mm</t>
  </si>
  <si>
    <t>-809339262</t>
  </si>
  <si>
    <t>https://podminky.urs.cz/item/CS_URS_2026_01/112251102</t>
  </si>
  <si>
    <t>" na vtoku" 1</t>
  </si>
  <si>
    <t>612927531</t>
  </si>
  <si>
    <t xml:space="preserve">"odstranění dlažby na vtoku (předpoklad)"  (2,00+1,00+2,00)*5,00*0,35</t>
  </si>
  <si>
    <t xml:space="preserve">"odstranění dlažby na výtoku (předpoklad)"  (1,50+1,00+1,50)*5,00*0,35</t>
  </si>
  <si>
    <t>2125312316</t>
  </si>
  <si>
    <t>"předpoklad" 10,00+72,50+10,00</t>
  </si>
  <si>
    <t>-1788912950</t>
  </si>
  <si>
    <t>-984182726</t>
  </si>
  <si>
    <t>"pro novou dlažbu na vtoku" (2,00+1,00+2,00)*5,00*0,50</t>
  </si>
  <si>
    <t>-2108525361</t>
  </si>
  <si>
    <t>-1018405703</t>
  </si>
  <si>
    <t>"pročištění koryta na vtoku" 10,00*(2,00+1,00+2,00)*1,00</t>
  </si>
  <si>
    <t>784539731</t>
  </si>
  <si>
    <t>-2101642046</t>
  </si>
  <si>
    <t>1258843344</t>
  </si>
  <si>
    <t>1928234621</t>
  </si>
  <si>
    <t>-1188010843</t>
  </si>
  <si>
    <t>1563398294</t>
  </si>
  <si>
    <t>541131071</t>
  </si>
  <si>
    <t>1806270611</t>
  </si>
  <si>
    <t>"pro novou dlažbu na vtoku" (2,00+1,00+2,00)*5,00*0,50*2,000</t>
  </si>
  <si>
    <t>"hrázka na výtoku" 2,50*1,50*5,00*2,000</t>
  </si>
  <si>
    <t xml:space="preserve">"odstranění dlažby na vtoku (předpoklad)"  (2,00+1,00+2,00)*5,00*0,35*2,6</t>
  </si>
  <si>
    <t xml:space="preserve">"odstranění dlažby na výtoku (předpoklad)"  (1,50+1,00+1,50)*5,00*0,35*2,6</t>
  </si>
  <si>
    <t>-187218387</t>
  </si>
  <si>
    <t>"dlažba na vtoku" (2,00+1,00+2,00)*5,00</t>
  </si>
  <si>
    <t>488518862</t>
  </si>
  <si>
    <t>0,8*0,8*72,5</t>
  </si>
  <si>
    <t>876341700</t>
  </si>
  <si>
    <t>72,5</t>
  </si>
  <si>
    <t>985121101</t>
  </si>
  <si>
    <t>Tryskání degradovaného betonu stěn, rubu kleneb a podlah křemičitým pískem sušeným</t>
  </si>
  <si>
    <t>423110437</t>
  </si>
  <si>
    <t>https://podminky.urs.cz/item/CS_URS_2026_01/985121101</t>
  </si>
  <si>
    <t>"výtokové čelo" (4,50*2,00)+(4,50*0,75)</t>
  </si>
  <si>
    <t>985121121</t>
  </si>
  <si>
    <t>Tryskání degradovaného betonu stěn, rubu kleneb a podlah vodou pod tlakem do 300 barů</t>
  </si>
  <si>
    <t>1981760344</t>
  </si>
  <si>
    <t>https://podminky.urs.cz/item/CS_URS_2026_01/985121121</t>
  </si>
  <si>
    <t>985121912</t>
  </si>
  <si>
    <t>Tryskání degradovaného betonu Příplatek k cenám za plochu do 10 m2 jednotlivě</t>
  </si>
  <si>
    <t>-1009210766</t>
  </si>
  <si>
    <t>https://podminky.urs.cz/item/CS_URS_2026_01/985121912</t>
  </si>
  <si>
    <t>640785340</t>
  </si>
  <si>
    <t>1635568998</t>
  </si>
  <si>
    <t>547282457</t>
  </si>
  <si>
    <t>-865345897</t>
  </si>
  <si>
    <t>1470287451</t>
  </si>
  <si>
    <t>-449364794</t>
  </si>
  <si>
    <t>-1053132680</t>
  </si>
  <si>
    <t>-311442544</t>
  </si>
  <si>
    <t>667008793</t>
  </si>
  <si>
    <t>985311111</t>
  </si>
  <si>
    <t>Reprofilace betonu sanačními maltami na cementové bázi ručně stěn, tloušťky do 10 mm</t>
  </si>
  <si>
    <t>786816807</t>
  </si>
  <si>
    <t>https://podminky.urs.cz/item/CS_URS_2026_01/985311111</t>
  </si>
  <si>
    <t>"výtokové čelo - 75% plochy" ((4,50*2,00)+(4,50*0,75))*0,75</t>
  </si>
  <si>
    <t>985311112</t>
  </si>
  <si>
    <t>Reprofilace betonu sanačními maltami na cementové bázi ručně stěn, tloušťky přes 10 do 20 mm</t>
  </si>
  <si>
    <t>-714110983</t>
  </si>
  <si>
    <t>https://podminky.urs.cz/item/CS_URS_2026_01/985311112</t>
  </si>
  <si>
    <t>"výtokové čelo - 25% plochy" ((4,50*2,00)+(4,50*0,75))*0,25</t>
  </si>
  <si>
    <t>985311912</t>
  </si>
  <si>
    <t>Reprofilace betonu sanačními maltami na cementové bázi ručně Příplatek k cenám za plochu do 10 m2 jednotlivě</t>
  </si>
  <si>
    <t>581559641</t>
  </si>
  <si>
    <t>https://podminky.urs.cz/item/CS_URS_2026_01/985311912</t>
  </si>
  <si>
    <t>985312111</t>
  </si>
  <si>
    <t>Stěrka k vyrovnání ploch reprofilovaného betonu stěn, tloušťky do 2 mm</t>
  </si>
  <si>
    <t>-84005757</t>
  </si>
  <si>
    <t>https://podminky.urs.cz/item/CS_URS_2026_01/985312111</t>
  </si>
  <si>
    <t>"výtokové čelo" ((4,50*2,00)+(4,50*0,75))</t>
  </si>
  <si>
    <t>985312192</t>
  </si>
  <si>
    <t>Stěrka k vyrovnání ploch reprofilovaného betonu Příplatek k cenám za plochu do 10 m2 jednotlivě</t>
  </si>
  <si>
    <t>-1110641384</t>
  </si>
  <si>
    <t>https://podminky.urs.cz/item/CS_URS_2026_01/985312192</t>
  </si>
  <si>
    <t>985323111</t>
  </si>
  <si>
    <t>Spojovací (adhezní) můstek reprofilovaného betonu na cementové bázi, tloušťky 1 mm</t>
  </si>
  <si>
    <t>-2034303431</t>
  </si>
  <si>
    <t>https://podminky.urs.cz/item/CS_URS_2026_01/985323111</t>
  </si>
  <si>
    <t>40</t>
  </si>
  <si>
    <t>985323912</t>
  </si>
  <si>
    <t>Spojovací (adhezní) můstek reprofilovaného betonu Příplatek k cenám za plochu do 10 m2 jednotlivě</t>
  </si>
  <si>
    <t>-714845144</t>
  </si>
  <si>
    <t>https://podminky.urs.cz/item/CS_URS_2026_01/985323912</t>
  </si>
  <si>
    <t>41</t>
  </si>
  <si>
    <t>985324211</t>
  </si>
  <si>
    <t>Ochranný nátěr betonu akrylátový dvojnásobný s impregnací S2 (OS-B)</t>
  </si>
  <si>
    <t>110577938</t>
  </si>
  <si>
    <t>https://podminky.urs.cz/item/CS_URS_2026_01/985324211</t>
  </si>
  <si>
    <t>42</t>
  </si>
  <si>
    <t>985324912</t>
  </si>
  <si>
    <t>Ochranný nátěr betonu Příplatek k cenám za plochu do 10 m2 jednotlivě</t>
  </si>
  <si>
    <t>2007249764</t>
  </si>
  <si>
    <t>https://podminky.urs.cz/item/CS_URS_2026_01/985324912</t>
  </si>
  <si>
    <t>43</t>
  </si>
  <si>
    <t>85368304</t>
  </si>
  <si>
    <t>"abrazivo na otryskání výtokového čela" (4,50*2,00)+(4,50*0,75)*30/1000</t>
  </si>
  <si>
    <t>"abrazivo na otryskání vtokového čela" (3,00*1,50)+(3,00*0,75)*30/1000</t>
  </si>
  <si>
    <t>44</t>
  </si>
  <si>
    <t>1373903785</t>
  </si>
  <si>
    <t>45</t>
  </si>
  <si>
    <t>1554257349</t>
  </si>
  <si>
    <t>13,640*9</t>
  </si>
  <si>
    <t>46</t>
  </si>
  <si>
    <t>1897952056</t>
  </si>
  <si>
    <t>47</t>
  </si>
  <si>
    <t>-1561638357</t>
  </si>
  <si>
    <t>40,950*9</t>
  </si>
  <si>
    <t>48</t>
  </si>
  <si>
    <t>-328507199</t>
  </si>
  <si>
    <t>49</t>
  </si>
  <si>
    <t>1430652014</t>
  </si>
  <si>
    <t>50</t>
  </si>
  <si>
    <t>-1389447524</t>
  </si>
  <si>
    <t>51</t>
  </si>
  <si>
    <t>-781859219</t>
  </si>
  <si>
    <t>52</t>
  </si>
  <si>
    <t>1343412769</t>
  </si>
  <si>
    <t>136,665+12,222</t>
  </si>
  <si>
    <t>SO 115-11-01 - Lázně Bělohrad - Nová Paka, výstroj trati</t>
  </si>
  <si>
    <t>5912030020</t>
  </si>
  <si>
    <t>Demontáž návěstidla včetně sloupku a patky označníku Poznámka: 1. V cenách jsou započteny náklady na demontáž návěstidla, sloupku a patky, zához, úpravu terénu a naložení na dopravní prostředek.</t>
  </si>
  <si>
    <t>-2075949692</t>
  </si>
  <si>
    <t>"Posun zakázán - bílý sloupek s modrou hlavicí" 1</t>
  </si>
  <si>
    <t>5912030030</t>
  </si>
  <si>
    <t>Demontáž návěstidla včetně sloupku a patky předvěstníku Poznámka: 1. V cenách jsou započteny náklady na demontáž návěstidla, sloupku a patky, zához, úpravu terénu a naložení na dopravní prostředek.</t>
  </si>
  <si>
    <t>476326268</t>
  </si>
  <si>
    <t>"Tabule Vlak se blíží k samostatné předvěsti jednostranná" 4</t>
  </si>
  <si>
    <t>5912030040</t>
  </si>
  <si>
    <t>Demontáž návěstidla včetně sloupku a patky rychlostníku Poznámka: 1. V cenách jsou započteny náklady na demontáž návěstidla, sloupku a patky, zához, úpravu terénu a naložení na dopravní prostředek.</t>
  </si>
  <si>
    <t>-354567637</t>
  </si>
  <si>
    <t>5912030050</t>
  </si>
  <si>
    <t>Demontáž návěstidla včetně sloupku a patky sklonovníku Poznámka: 1. V cenách jsou započteny náklady na demontáž návěstidla, sloupku a patky, zához, úpravu terénu a naložení na dopravní prostředek.</t>
  </si>
  <si>
    <t>1976401094</t>
  </si>
  <si>
    <t>"Sklonovník oboustranný na sloupku" 6</t>
  </si>
  <si>
    <t>5912030100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</si>
  <si>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</si>
  <si>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-408412996</t>
  </si>
  <si>
    <t>5912035030</t>
  </si>
  <si>
    <t>Montáž návěstidla předvěstníku Poznámka: 1. V cenách jsou započteny náklady na montáž a upevnění návěstidla. 2. V cenách nejsou obsaženy náklady na dodávku materiálu.</t>
  </si>
  <si>
    <t>1131596526</t>
  </si>
  <si>
    <t xml:space="preserve">"Tabule ´Vlak se blíží k samostatné předvěsti´ jednostranná  (osazení původní tabule)" 4</t>
  </si>
  <si>
    <t>5962113005</t>
  </si>
  <si>
    <t>Sloupek ocelový pozinkovaný 60 mm</t>
  </si>
  <si>
    <t>1521703656</t>
  </si>
  <si>
    <t>4*4</t>
  </si>
  <si>
    <t>5962114000</t>
  </si>
  <si>
    <t>Výstroj sloupku objímka 50 až 100 mm kompletní</t>
  </si>
  <si>
    <t>454121686</t>
  </si>
  <si>
    <t>4*2</t>
  </si>
  <si>
    <t>5962114020</t>
  </si>
  <si>
    <t>Výstroj sloupku víčko plast 60 mm</t>
  </si>
  <si>
    <t>2073603345</t>
  </si>
  <si>
    <t>5964161000</t>
  </si>
  <si>
    <t>Beton lehce zhutnitelný C 12/15;X0 F5 2 080 2 517</t>
  </si>
  <si>
    <t>975456530</t>
  </si>
  <si>
    <t>4,000*0,075</t>
  </si>
  <si>
    <t>5912035040</t>
  </si>
  <si>
    <t>Montáž návěstidla rychlostníku Poznámka: 1. V cenách jsou započteny náklady na montáž a upevnění návěstidla. 2. V cenách nejsou obsaženy náklady na dodávku materiálu.</t>
  </si>
  <si>
    <t>70002978</t>
  </si>
  <si>
    <t>5962101010</t>
  </si>
  <si>
    <t>Návěstidlo rychlostník - obdélník</t>
  </si>
  <si>
    <t>527059042</t>
  </si>
  <si>
    <t>5912035050</t>
  </si>
  <si>
    <t>Montáž návěstidla sklonovníku Poznámka: 1. V cenách jsou započteny náklady na montáž a upevnění návěstidla. 2. V cenách nejsou obsaženy náklady na dodávku materiálu.</t>
  </si>
  <si>
    <t>-1517066767</t>
  </si>
  <si>
    <t>5962101110</t>
  </si>
  <si>
    <t>Návěstidlo sklonovník reflexní</t>
  </si>
  <si>
    <t>783014362</t>
  </si>
  <si>
    <t>5912035090</t>
  </si>
  <si>
    <t>Montáž návěstidla staničníku Poznámka: 1. V cenách jsou započteny náklady na montáž a upevnění návěstidla. 2. V cenách nejsou obsaženy náklady na dodávku materiálu.</t>
  </si>
  <si>
    <t>-8140330</t>
  </si>
  <si>
    <t>5962101100</t>
  </si>
  <si>
    <t>Návěstidlo staničník 320x610 pozink jednomístný</t>
  </si>
  <si>
    <t>-2127180285</t>
  </si>
  <si>
    <t>5962114000R</t>
  </si>
  <si>
    <t>-364497732</t>
  </si>
  <si>
    <t>34*2</t>
  </si>
  <si>
    <t>5912045020</t>
  </si>
  <si>
    <t>Montáž návěstidla včetně sloupku a patky označníku Poznámka: 1. V cenách jsou započteny náklady na zemní práce, montáž patky, sloupku a návěstidla, úpravu a rozprostření zeminy na terén. 2. V cenách nejsou obsaženy náklady na dodávku materiálu.</t>
  </si>
  <si>
    <t>119081815</t>
  </si>
  <si>
    <t>5962101035</t>
  </si>
  <si>
    <t>Návěstidlo reflexní posun zakázán</t>
  </si>
  <si>
    <t>-1783314336</t>
  </si>
  <si>
    <t>1013813931</t>
  </si>
  <si>
    <t>98108631</t>
  </si>
  <si>
    <t>347076279</t>
  </si>
  <si>
    <t>1332786186</t>
  </si>
  <si>
    <t>5912045040</t>
  </si>
  <si>
    <t>Montáž návěstidla včetně sloupku a patky rychlostníku Poznámka: 1. V cenách jsou započteny náklady na zemní práce, montáž patky, sloupku a návěstidla, úpravu a rozprostření zeminy na terén. 2. V cenách nejsou obsaženy náklady na dodávku materiálu.</t>
  </si>
  <si>
    <t>-835530777</t>
  </si>
  <si>
    <t>792894334</t>
  </si>
  <si>
    <t>880075876</t>
  </si>
  <si>
    <t>7*4</t>
  </si>
  <si>
    <t>1000681259</t>
  </si>
  <si>
    <t>1*2</t>
  </si>
  <si>
    <t>498120815</t>
  </si>
  <si>
    <t>6*2</t>
  </si>
  <si>
    <t>-296086611</t>
  </si>
  <si>
    <t>218976004</t>
  </si>
  <si>
    <t>7*0,075</t>
  </si>
  <si>
    <t>5912045050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</si>
  <si>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</si>
  <si>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-1287910652</t>
  </si>
  <si>
    <t>1720832231</t>
  </si>
  <si>
    <t>-486622152</t>
  </si>
  <si>
    <t>9,000*4</t>
  </si>
  <si>
    <t>5962114000R.1</t>
  </si>
  <si>
    <t>-157347160</t>
  </si>
  <si>
    <t>9*2</t>
  </si>
  <si>
    <t>-1965612579</t>
  </si>
  <si>
    <t>-111073328</t>
  </si>
  <si>
    <t>9,000*0,075</t>
  </si>
  <si>
    <t>5912045090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</si>
  <si>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</si>
  <si>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-922353794</t>
  </si>
  <si>
    <t>496298168</t>
  </si>
  <si>
    <t>-1729797817</t>
  </si>
  <si>
    <t>34*4</t>
  </si>
  <si>
    <t>181400346</t>
  </si>
  <si>
    <t>522955681</t>
  </si>
  <si>
    <t>34*0,075</t>
  </si>
  <si>
    <t>5912045100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</si>
  <si>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</si>
  <si>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440773114</t>
  </si>
  <si>
    <t>"osazení původní tabule" 1</t>
  </si>
  <si>
    <t>-907146657</t>
  </si>
  <si>
    <t>2*3,5</t>
  </si>
  <si>
    <t>-839453443</t>
  </si>
  <si>
    <t>-610574003</t>
  </si>
  <si>
    <t>2131487523</t>
  </si>
  <si>
    <t>2*0,075</t>
  </si>
  <si>
    <t>5912050120</t>
  </si>
  <si>
    <t>Staničení demontáž hektometrovníku Poznámka: 1. V cenách jsou započteny náklady na zemní práce a výměnu, demontáž nebo montáž staničení. 2. V cenách nejsou obsaženy náklady na dodávku materiálu.</t>
  </si>
  <si>
    <t>-605062734</t>
  </si>
  <si>
    <t>5912050220</t>
  </si>
  <si>
    <t>Staničení montáž hektometrovníku Poznámka: 1. V cenách jsou započteny náklady na zemní práce a výměnu, demontáž nebo montáž staničení. 2. V cenách nejsou obsaženy náklady na dodávku materiálu.</t>
  </si>
  <si>
    <t>1249670686</t>
  </si>
  <si>
    <t>5962101120</t>
  </si>
  <si>
    <t>Návěstidlo hektometrovník železobetonový se znaky</t>
  </si>
  <si>
    <t>-1358090295</t>
  </si>
  <si>
    <t>5912060015</t>
  </si>
  <si>
    <t>Demontáž zajišťovací značky konzolové Poznámka: 1. V cenách jsou započteny náklady na demontáž součástí značky, úpravu a urovnání terénu.</t>
  </si>
  <si>
    <t>1398421380</t>
  </si>
  <si>
    <t>5912065315</t>
  </si>
  <si>
    <t>Montáž štítku zajištění prostorové polohy koleje (PPK) Poznámka: 1. V cenách jsou započteny náklady na montáž štítku včetně úpravy podkladu, na který se štítek umisťuje. 2. V cenách nejsou obsaženy náklady na dodávku materiálu.</t>
  </si>
  <si>
    <t>-699494493</t>
  </si>
  <si>
    <t>"na bod ŽBP" 41</t>
  </si>
  <si>
    <t>"k měřickému hřebu" 20</t>
  </si>
  <si>
    <t>5962119040</t>
  </si>
  <si>
    <t>Zajištění PPK štítek zajištění PPK</t>
  </si>
  <si>
    <t>1072610970</t>
  </si>
  <si>
    <t>53</t>
  </si>
  <si>
    <t>5912090020</t>
  </si>
  <si>
    <t>Montáž bodu ŽBP hřebové značky Poznámka: 1. V cenách jsou započteny náklady na montáž součástí bodu včetně zemních prací a úpravy terénu. 2. V cenách nejsou obsaženy náklady na dodávku materiálu.</t>
  </si>
  <si>
    <t>-1405796338</t>
  </si>
  <si>
    <t>54</t>
  </si>
  <si>
    <t>5962120030</t>
  </si>
  <si>
    <t>Stabilizace ŽBP značka hřebová</t>
  </si>
  <si>
    <t>-1159719377</t>
  </si>
  <si>
    <t>55</t>
  </si>
  <si>
    <t>5912090030</t>
  </si>
  <si>
    <t>Montáž bodu ŽBP základní stabilizace odlehčené Poznámka: 1. V cenách jsou započteny náklady na montáž součástí bodu včetně zemních prací a úpravy terénu. 2. V cenách nejsou obsaženy náklady na dodávku materiálu.</t>
  </si>
  <si>
    <t>-969490020</t>
  </si>
  <si>
    <t>56</t>
  </si>
  <si>
    <t>5962120010</t>
  </si>
  <si>
    <t>Stabilizace ŽBP základní odlehčená - materiál (beton, ocelová tyč, plastová trubka)</t>
  </si>
  <si>
    <t>1133213311</t>
  </si>
  <si>
    <t>57</t>
  </si>
  <si>
    <t>5912090050</t>
  </si>
  <si>
    <t>Montáž bodu ŽBP ochranné tyče Poznámka: 1. V cenách jsou započteny náklady na montáž součástí bodu včetně zemních prací a úpravy terénu. 2. V cenách nejsou obsaženy náklady na dodávku materiálu.</t>
  </si>
  <si>
    <t>1261389894</t>
  </si>
  <si>
    <t>58</t>
  </si>
  <si>
    <t>5962120025</t>
  </si>
  <si>
    <t>Stabilizace ŽBP tyč ochranná bodu ŽBP včetně patky a štítku</t>
  </si>
  <si>
    <t>1324126750</t>
  </si>
  <si>
    <t>59</t>
  </si>
  <si>
    <t>-891155791</t>
  </si>
  <si>
    <t>"výstroj trati" 1</t>
  </si>
  <si>
    <t>"roxory a trubky pro ŽBP" 1</t>
  </si>
  <si>
    <t>60</t>
  </si>
  <si>
    <t>-1934715984</t>
  </si>
  <si>
    <t>"výstroj trati" 1*5</t>
  </si>
  <si>
    <t>"roxory a trubky pro ŽBP" 1*5</t>
  </si>
  <si>
    <t>61</t>
  </si>
  <si>
    <t>1194035511</t>
  </si>
  <si>
    <t>"beton pro betonové patky sloupků na stavbu" 0,67+0,168+1,173+1,508+5,697+0,335</t>
  </si>
  <si>
    <t>"beton pro body ŽBP" 41*0,068*2,2</t>
  </si>
  <si>
    <t>62</t>
  </si>
  <si>
    <t>1940058605</t>
  </si>
  <si>
    <t>"odvoz výstroje dráhy na mezideponii"</t>
  </si>
  <si>
    <t>"hektometrovník" 76*0,157</t>
  </si>
  <si>
    <t>"ostatní návěsti" 21*0,1</t>
  </si>
  <si>
    <t>"zajišťovací značky" 196*0,150</t>
  </si>
  <si>
    <t>"hektometrovník na stavbu" 35*0,157</t>
  </si>
  <si>
    <t>63</t>
  </si>
  <si>
    <t>130896801</t>
  </si>
  <si>
    <t>"hektometrovník na stavbu" 35*0,157*23</t>
  </si>
  <si>
    <t>64</t>
  </si>
  <si>
    <t>-1192588055</t>
  </si>
  <si>
    <t>"betony z výstroje trati" 11,932+2,1+29,4</t>
  </si>
  <si>
    <t>D.1.130 - Objekty přejezdů a přechodů</t>
  </si>
  <si>
    <t>SO 131-11-02 - Lázně Bělohrad – Nová Paka, přejezd km 62,952 (P4478)</t>
  </si>
  <si>
    <t>5908050040</t>
  </si>
  <si>
    <t>Výměna upevnění bezpokladnicového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</si>
  <si>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-2080586059</t>
  </si>
  <si>
    <t>5958125000</t>
  </si>
  <si>
    <t>Komplety s antikorozní úpravou Skl 14 (svěrka Skl14, vrtule R1, podložka Uls7)</t>
  </si>
  <si>
    <t>-193442698</t>
  </si>
  <si>
    <t>5913040230</t>
  </si>
  <si>
    <t>Montáž celopryžové přejezdové konstrukce silně zatížené v koleji část vnější a vnitřní včetně závěrných zídek Poznámka: 1. V cenách jsou započteny náklady na montáž konstrukce. 2. V cenách nejsou obsaženy náklady na dodávku materiálu.</t>
  </si>
  <si>
    <t>1188882743</t>
  </si>
  <si>
    <t>5963101003</t>
  </si>
  <si>
    <t>Pryžová přejezdová konstrukce pro zatížené komunikace se závěrnou zídkou tv. T</t>
  </si>
  <si>
    <t>-1164280200</t>
  </si>
  <si>
    <t>5964161005</t>
  </si>
  <si>
    <t>Beton lehce zhutnitelný C 16/20;X0 F5 2 200 2 662</t>
  </si>
  <si>
    <t>1216916971</t>
  </si>
  <si>
    <t>-1080558419</t>
  </si>
  <si>
    <t>5913215040</t>
  </si>
  <si>
    <t>Demontáž kolejnicových dílů přejezdu náběhový klín Poznámka: 1. V cenách jsou započteny náklady na demontáž a naložení na dopravní prostředek.</t>
  </si>
  <si>
    <t>-608088519</t>
  </si>
  <si>
    <t>5913255030R</t>
  </si>
  <si>
    <t>Zřízení konstrukce vozovky R-mat s dvojitým nátěrem tloušťky do 15 cm</t>
  </si>
  <si>
    <t>ÚOŽI 2025 01</t>
  </si>
  <si>
    <t>126240593</t>
  </si>
  <si>
    <t>5955101075R</t>
  </si>
  <si>
    <t>R-materiál</t>
  </si>
  <si>
    <t>-1431435145</t>
  </si>
  <si>
    <t>36,290*0,15*2,2</t>
  </si>
  <si>
    <t>5914035470R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</si>
  <si>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</si>
  <si>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1789367835</t>
  </si>
  <si>
    <t>"odláždění výtoku a nátoku lomovým kamenem do bet. lože C12/15" 2</t>
  </si>
  <si>
    <t>5955101045</t>
  </si>
  <si>
    <t>Lomový kámen tříděný pro rovnaniny</t>
  </si>
  <si>
    <t>1366471557</t>
  </si>
  <si>
    <t>2,000*0,2*2</t>
  </si>
  <si>
    <t>-696610597</t>
  </si>
  <si>
    <t>2*0,15</t>
  </si>
  <si>
    <t>5914055030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</si>
  <si>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</si>
  <si>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981374293</t>
  </si>
  <si>
    <t>5955101007</t>
  </si>
  <si>
    <t>Kamenivo drcené štěrk frakce 8/16</t>
  </si>
  <si>
    <t>-1517818719</t>
  </si>
  <si>
    <t>19*2</t>
  </si>
  <si>
    <t>5964104020R</t>
  </si>
  <si>
    <t>Kanalizační díly plastové trubka hladká DN 400</t>
  </si>
  <si>
    <t>522891213</t>
  </si>
  <si>
    <t>"potrubí PP DN400 SN12 perforace 2/3" 24</t>
  </si>
  <si>
    <t>-2112400694</t>
  </si>
  <si>
    <t>5914075020R</t>
  </si>
  <si>
    <t>Zřízení konstrukční vrstvy pražcového podloží bez geomateriálu tl. 0,30 m Poznámka: 1. V cenách nejsou obsaženy náklady na dodávku materiálu a odtěžení zeminy.</t>
  </si>
  <si>
    <t>886522782</t>
  </si>
  <si>
    <t>"štěrkodrť ŠDA frakce 0/63" 36,29</t>
  </si>
  <si>
    <t>5955101023</t>
  </si>
  <si>
    <t>Kamenivo drcené štěrkodrť frakce 0/63</t>
  </si>
  <si>
    <t>-492378732</t>
  </si>
  <si>
    <t>36,290*0,25*2</t>
  </si>
  <si>
    <t>5914075430</t>
  </si>
  <si>
    <t>Zřízení konstrukční vrstvy pražcového podloží podle konstrukce typ 6 Poznámka: 1. V cenách nejsou obsaženy náklady na dodávku materiálu a odtěžení zeminy.</t>
  </si>
  <si>
    <t>1239917265</t>
  </si>
  <si>
    <t>16*(2,7+3,352)</t>
  </si>
  <si>
    <t>5955101016</t>
  </si>
  <si>
    <t>Kamenivo drcené štěrkodrť frakce 0/32 kv kv – konstrukční vrstva</t>
  </si>
  <si>
    <t>874068332</t>
  </si>
  <si>
    <t>96,832*0,2*2</t>
  </si>
  <si>
    <t>5964161000R</t>
  </si>
  <si>
    <t>-1900601987</t>
  </si>
  <si>
    <t>2003665648</t>
  </si>
  <si>
    <t>"Odtěžení stávajícího žel. spodku pro zřízení zesílené konstrukce pražcového podloží" 45,016</t>
  </si>
  <si>
    <t>"Odstranění stávající přejezdové konstrukce" 13,5*0,15</t>
  </si>
  <si>
    <t>"odtěžení stávající skladby vozovky+výkop pro potrubí" 24,84</t>
  </si>
  <si>
    <t>390116658</t>
  </si>
  <si>
    <t>"trubka na stavbu" 1</t>
  </si>
  <si>
    <t>-695800751</t>
  </si>
  <si>
    <t>"trubka na stavbu" 1*5</t>
  </si>
  <si>
    <t>-163412117</t>
  </si>
  <si>
    <t>"na stavbu"</t>
  </si>
  <si>
    <t>"kamenivo" 11,976+0,8+38+18,145+38,733</t>
  </si>
  <si>
    <t>"beton a betonová směs" (1,214+0,3+5+32)*2,2</t>
  </si>
  <si>
    <t>"vytěžená zemina a hornina na mezideponii" 71,881*1,8</t>
  </si>
  <si>
    <t>-178531439</t>
  </si>
  <si>
    <t>"kamenivo, celkem do 30km" (11,976+0,8+38+18,145)*2</t>
  </si>
  <si>
    <t xml:space="preserve">"kamenivo 0/32 kv, celkem do 60km"  38,733*5</t>
  </si>
  <si>
    <t>-34432336</t>
  </si>
  <si>
    <t>"přejezdová kce na stavbu" 8,17</t>
  </si>
  <si>
    <t>-2044802527</t>
  </si>
  <si>
    <t>"přejezdová kce na stavbu, celkem 440km" 8,17*43</t>
  </si>
  <si>
    <t>1819124236</t>
  </si>
  <si>
    <t>"vytěžená zemina a hornina" 71,881*1,8</t>
  </si>
  <si>
    <t>SO 131-11-03 - Lázně Bělohrad – Nová Paka, přejezd km 66,092 (P4479)</t>
  </si>
  <si>
    <t>-782982560</t>
  </si>
  <si>
    <t>-1319340654</t>
  </si>
  <si>
    <t>-140043599</t>
  </si>
  <si>
    <t>-630274207</t>
  </si>
  <si>
    <t>-1780474758</t>
  </si>
  <si>
    <t>-1688615224</t>
  </si>
  <si>
    <t>-1266064439</t>
  </si>
  <si>
    <t>5913235010</t>
  </si>
  <si>
    <t>Dělení AB komunikace řezáním hloubky do 10 cm Poznámka: 1. V cenách jsou započteny náklady na provedení úkolu.</t>
  </si>
  <si>
    <t>639197726</t>
  </si>
  <si>
    <t>"pro asfaltovou zálivku" 29,33</t>
  </si>
  <si>
    <t>5913235020</t>
  </si>
  <si>
    <t>Dělení AB komunikace řezáním hloubky do 20 cm Poznámka: 1. V cenách jsou započteny náklady na provedení úkolu.</t>
  </si>
  <si>
    <t>-538900367</t>
  </si>
  <si>
    <t>"pro odstranění asf." 4,55+4,68</t>
  </si>
  <si>
    <t>5913240020</t>
  </si>
  <si>
    <t>Odstranění AB komunikace odtěžením nebo frézováním hloubky do 20 cm Poznámka: 1. V cenách jsou započteny náklady na odtěžení nebo frézování a naložení výzisku na dopravní prostředek.</t>
  </si>
  <si>
    <t>-236051362</t>
  </si>
  <si>
    <t>"mezi kolejnicemi" 8,48</t>
  </si>
  <si>
    <t>"vně kolej" 71,77</t>
  </si>
  <si>
    <t>5913245010</t>
  </si>
  <si>
    <t>Oprava komunikace vyplněním trhlin zálivkovou hmotou Poznámka: 1. V cenách jsou započteny náklady očištění místa od nečistot, vyplnění trhlin zalitím, nerovností nebo výtluku vyplněním a zhutnění výplně. 2. V cenách nejsou obsaženy náklady na dodávku materiálu.</t>
  </si>
  <si>
    <t>1906180353</t>
  </si>
  <si>
    <t>5963152000</t>
  </si>
  <si>
    <t>Asfaltová zálivka trvale pružná pro trhliny a spáry</t>
  </si>
  <si>
    <t>1943223179</t>
  </si>
  <si>
    <t>29,330*0,55</t>
  </si>
  <si>
    <t>5913250020</t>
  </si>
  <si>
    <t>Zřízení konstrukce vozovky asfaltobetonové dle vzorového listu Ž těžké - podkladní, ložní a obrusná vrstva tloušťky do 25 cm Poznámka: 1. V cenách jsou započteny náklady na zřízení netuhé vozovky podle VL s živičným podkladem ze stmelených vrstev podle vzorového listu Ž. 2. V cenách nejsou obsaženy náklady na dodávku materiálu.</t>
  </si>
  <si>
    <t>-792427810</t>
  </si>
  <si>
    <t>5963146000</t>
  </si>
  <si>
    <t>Živičné přejezdové vozovky ACO 11S 50/70 střednězrnný-obrusná vrstva</t>
  </si>
  <si>
    <t>2050682627</t>
  </si>
  <si>
    <t>57,680*0,04*2,5</t>
  </si>
  <si>
    <t>5963146010</t>
  </si>
  <si>
    <t>Živičné přejezdové vozovky ACL 16S 50/70 hrubozrnný-ložní vrstva</t>
  </si>
  <si>
    <t>-721565903</t>
  </si>
  <si>
    <t>57,68*0,06*2,5</t>
  </si>
  <si>
    <t>5963146025</t>
  </si>
  <si>
    <t>Živičné přejezdové vozovky ACP 22S 50/70 hrubozrnný podkladní vrstva</t>
  </si>
  <si>
    <t>-1724490972</t>
  </si>
  <si>
    <t>57,68*0,08*2,5</t>
  </si>
  <si>
    <t>5914030010</t>
  </si>
  <si>
    <t>Demontáž dílů otevřeného odvodnění příkopové tvárnice Poznámka: 1. V cenách jsou započteny náklady na demontáž dílů, zához, urovnání a úpravu terénu nebo naložení výzisku na dopravní prostředek. 2. V cenách nejsou obsaženy náklady na dopravu a skládkovné.</t>
  </si>
  <si>
    <t>-1702913950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</si>
  <si>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</si>
  <si>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</si>
  <si>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-2103120948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</si>
  <si>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</si>
  <si>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</si>
  <si>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1870748073</t>
  </si>
  <si>
    <t>5964119005</t>
  </si>
  <si>
    <t>Příkopová tvárnice TZZ 5</t>
  </si>
  <si>
    <t>1543160323</t>
  </si>
  <si>
    <t>350053831</t>
  </si>
  <si>
    <t>5914035550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</si>
  <si>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</si>
  <si>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34868706</t>
  </si>
  <si>
    <t>5964123000</t>
  </si>
  <si>
    <t>Odvodňovací žlab s mříží</t>
  </si>
  <si>
    <t>1666385672</t>
  </si>
  <si>
    <t>5964123005</t>
  </si>
  <si>
    <t>Odvodňovací žlab s mříží koncový</t>
  </si>
  <si>
    <t>-1260259599</t>
  </si>
  <si>
    <t>5964161015</t>
  </si>
  <si>
    <t>Beton lehce zhutnitelný C 20/25;XC2 vyhovuje i XC1 F5 2 365 2 862</t>
  </si>
  <si>
    <t>-846732541</t>
  </si>
  <si>
    <t>5914075010</t>
  </si>
  <si>
    <t>Zřízení konstrukční vrstvy pražcového podloží bez geomateriálu tl. 0,15 m Poznámka: 1. V cenách nejsou obsaženy náklady na dodávku materiálu a odtěžení zeminy.</t>
  </si>
  <si>
    <t>-315369169</t>
  </si>
  <si>
    <t>"kční vrstva komunikace, ŠDa fr. 0/32; tl. 0,15m" 57,68</t>
  </si>
  <si>
    <t>5955101022</t>
  </si>
  <si>
    <t>Kamenivo drcené štěrkodrť frakce 0/32</t>
  </si>
  <si>
    <t>-1611092329</t>
  </si>
  <si>
    <t>57,680*0,15*2</t>
  </si>
  <si>
    <t>1156368569</t>
  </si>
  <si>
    <t>"kční vrstva komunikace; ŠDa fr. 0/63 tl. 0,25m" 57,68</t>
  </si>
  <si>
    <t>1614134828</t>
  </si>
  <si>
    <t>57,68*0,25*2</t>
  </si>
  <si>
    <t>49718773</t>
  </si>
  <si>
    <t>"pokladní vrstvy komunikace+výkop pro odvodňovací žlab" 40,285</t>
  </si>
  <si>
    <t>Přemístění výstražníku do nové polohy</t>
  </si>
  <si>
    <t>kpl</t>
  </si>
  <si>
    <t>-274332292</t>
  </si>
  <si>
    <t>"Demontáž, montáž,odpojení, zapojení, přezkoušení " 1</t>
  </si>
  <si>
    <t>-574458142</t>
  </si>
  <si>
    <t>"asfalt na stavbu" 5,768+8,652+11,536</t>
  </si>
  <si>
    <t>"kamenivo na stavbu; ŠDa 0/32 a 0/63" 17,304+28,84</t>
  </si>
  <si>
    <t>"beton na stavbu" (1,518+3,726+0,518)*2,2</t>
  </si>
  <si>
    <t>"vybouraní asf. na mezideponii" 80,25*0,2*2,5</t>
  </si>
  <si>
    <t>"podkladní vrstvy komunikace a výkop rýhy na mezidpeonii" 40,285*1,8</t>
  </si>
  <si>
    <t>-439758816</t>
  </si>
  <si>
    <t>"asfalt na stavbu, celkem do 20km" 25,956*1</t>
  </si>
  <si>
    <t>"kamenivo na stavbu; ŠDa 0/32 a 0/63; celkem do 30km" (17,304+28,84)*2</t>
  </si>
  <si>
    <t>-160498029</t>
  </si>
  <si>
    <t>"přejezdová kce" 8,746</t>
  </si>
  <si>
    <t>"odvodňovací žlab" 3*0,880+1*0,907</t>
  </si>
  <si>
    <t>"příkopová tvárnice" 10*0,079</t>
  </si>
  <si>
    <t>"odvoz ochranné kolejnice na mezideponii" 11*0,0493</t>
  </si>
  <si>
    <t>"betony na mezideponii" 5*0,078+5,3*0,35</t>
  </si>
  <si>
    <t>-2102144612</t>
  </si>
  <si>
    <t>"přejezdová kce, celkem do 430km" 8,746*42</t>
  </si>
  <si>
    <t>"odvodňovací žlab, celkem do 90km" (3*0,880+1*0,907)*8</t>
  </si>
  <si>
    <t>"příkopová tvárnice, celkem do 230km" 10*0,079*22</t>
  </si>
  <si>
    <t>2046952227</t>
  </si>
  <si>
    <t>"podkladní vrstvy komunikace+výkop rýhy" 40,285*1,8</t>
  </si>
  <si>
    <t>1966575396</t>
  </si>
  <si>
    <t>"betony" 2,245</t>
  </si>
  <si>
    <t>9909000600R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</si>
  <si>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</si>
  <si>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-605661091</t>
  </si>
  <si>
    <t>"asfalt." 80,25*0,2*2,5</t>
  </si>
  <si>
    <t>SO 131-11-04 - Lázně Bělohrad – Nová Paka, přejezd km 66,788 (P4480)</t>
  </si>
  <si>
    <t>-1067385406</t>
  </si>
  <si>
    <t>-255699660</t>
  </si>
  <si>
    <t>196615847</t>
  </si>
  <si>
    <t>-182460726</t>
  </si>
  <si>
    <t>-254620977</t>
  </si>
  <si>
    <t>1840236425</t>
  </si>
  <si>
    <t>651325563</t>
  </si>
  <si>
    <t>51,34*0,15*2,2</t>
  </si>
  <si>
    <t>-1932667449</t>
  </si>
  <si>
    <t>-1407819186</t>
  </si>
  <si>
    <t>"pro DN200" 1</t>
  </si>
  <si>
    <t>"pro DN600" 2</t>
  </si>
  <si>
    <t>"pro DN400" 2</t>
  </si>
  <si>
    <t>1934745723</t>
  </si>
  <si>
    <t>5,000*0,2*2</t>
  </si>
  <si>
    <t>-442254608</t>
  </si>
  <si>
    <t>5*0,15</t>
  </si>
  <si>
    <t>5964103140R</t>
  </si>
  <si>
    <t>Drenážní plastové díly poklop šachty nerezový D 400</t>
  </si>
  <si>
    <t>-1586462379</t>
  </si>
  <si>
    <t>1890979471</t>
  </si>
  <si>
    <t>494754358</t>
  </si>
  <si>
    <t>5964123010</t>
  </si>
  <si>
    <t>Odvodňovací žlab s mříží a vývodem</t>
  </si>
  <si>
    <t>1045698899</t>
  </si>
  <si>
    <t>-700901422</t>
  </si>
  <si>
    <t>-549071242</t>
  </si>
  <si>
    <t>"vyústění žlabu do otevřeného příkopu" 6,6</t>
  </si>
  <si>
    <t>"odvodňovacího potrubí DN600" 18</t>
  </si>
  <si>
    <t>"odvodňovacího potrubí DN400" 36</t>
  </si>
  <si>
    <t>5964104005</t>
  </si>
  <si>
    <t>Kanalizační díly plastové trubka hladká DN 200</t>
  </si>
  <si>
    <t>875079979</t>
  </si>
  <si>
    <t>-1377315610</t>
  </si>
  <si>
    <t>"potrubí PP DN400 SN12 perforace 2/3" 36</t>
  </si>
  <si>
    <t>5964104020R1</t>
  </si>
  <si>
    <t>-1112266193</t>
  </si>
  <si>
    <t>"potrubí PP DN600 SN12 perforace 2/3" 18</t>
  </si>
  <si>
    <t>5955101040</t>
  </si>
  <si>
    <t>Kamenivo těžené 0/8</t>
  </si>
  <si>
    <t>-1350481483</t>
  </si>
  <si>
    <t>"pro DN 200" 6,600*0,4*0,3*1,6</t>
  </si>
  <si>
    <t>5955101030</t>
  </si>
  <si>
    <t>Kamenivo drcené drť frakce 8/16</t>
  </si>
  <si>
    <t>-1504944798</t>
  </si>
  <si>
    <t>"pro DN600" 14,076*2</t>
  </si>
  <si>
    <t>"pro DN400" 47,61*2</t>
  </si>
  <si>
    <t>556133735</t>
  </si>
  <si>
    <t>"pro DN600" 3,726</t>
  </si>
  <si>
    <t>"pro DN400" 7,452</t>
  </si>
  <si>
    <t>-1461325735</t>
  </si>
  <si>
    <t>"štěrkodrť ŠDA frakce 0/63" 51,34</t>
  </si>
  <si>
    <t>-1665481944</t>
  </si>
  <si>
    <t>51,34*0,25*2</t>
  </si>
  <si>
    <t>-1977902897</t>
  </si>
  <si>
    <t>16*6,05</t>
  </si>
  <si>
    <t>1668000525</t>
  </si>
  <si>
    <t>96,800*0,2*2</t>
  </si>
  <si>
    <t>1445801044</t>
  </si>
  <si>
    <t>96,8*0,3</t>
  </si>
  <si>
    <t>5915007020</t>
  </si>
  <si>
    <t>Zásyp jam nebo rýh sypaninou na železničním spodku se zhutněním Poznámka: 1. Ceny zásypu jam a rýh se zhutněním jsou určeny pro jakoukoliv míru zhutnění.</t>
  </si>
  <si>
    <t>-731114444</t>
  </si>
  <si>
    <t>"oprava komunikace, zesílena kční vrstva" 11,93</t>
  </si>
  <si>
    <t>-56150204</t>
  </si>
  <si>
    <t>11,93*2</t>
  </si>
  <si>
    <t>2105250405</t>
  </si>
  <si>
    <t>"Odtěžení stávajícího žel. spodku pro zřízení zesílené konstrukce pražcového podloží" 47,68</t>
  </si>
  <si>
    <t>"Odtěžení stávající konstrukce přejezdu" 7,53*0,15</t>
  </si>
  <si>
    <t>"odtěžení stávající skladby vozovky+výkop rýh" 113,264</t>
  </si>
  <si>
    <t>232948259</t>
  </si>
  <si>
    <t>"trubky na stavbu" 1</t>
  </si>
  <si>
    <t>-1269481113</t>
  </si>
  <si>
    <t>"trubky na stavbu" 1*5</t>
  </si>
  <si>
    <t>1306000010</t>
  </si>
  <si>
    <t>"kamenivo" 16,942+2+1,267+123,372+25,67+23,86+38,72</t>
  </si>
  <si>
    <t>"beton a betonová směs" (1,214+0,75+2,795+11,178+29,04)*2,2</t>
  </si>
  <si>
    <t>"vytěžená zemina a hornina na mezideponii" 162,074*1,8</t>
  </si>
  <si>
    <t>-143535270</t>
  </si>
  <si>
    <t>"kamenivo, celkem do 30km" (16,942+2+1,267+123,372+25,67+23,86)*2</t>
  </si>
  <si>
    <t xml:space="preserve">"kamenivo 0/32 kv, celkem do 60km"  38,72*5</t>
  </si>
  <si>
    <t>-685448247</t>
  </si>
  <si>
    <t>"přejezdová kce na stavbu" 7,02</t>
  </si>
  <si>
    <t>"odvodňovací žlab s mříží na stavbu" 2*0,880+0,902</t>
  </si>
  <si>
    <t>"stávající odvodňovací žlab na mezideponii" 5,8*0,5</t>
  </si>
  <si>
    <t>507966744</t>
  </si>
  <si>
    <t>"přejezdová kce na stavbu, celkem do 430km" 7,02*42</t>
  </si>
  <si>
    <t>"odvodňovací žlab s mříží na stavbu,celkem do 100km" (2*0,880+0,902)*9</t>
  </si>
  <si>
    <t>-1377203065</t>
  </si>
  <si>
    <t>"vytěžená zemina a hornina" 162,074*1,8</t>
  </si>
  <si>
    <t>-961706813</t>
  </si>
  <si>
    <t>"odvodňovací žlab" 5,8*0,5</t>
  </si>
  <si>
    <t xml:space="preserve">SO 131-11-05 - Lázně Bělohrad – Nová Paka, přejezd km 67,044 (P4481) </t>
  </si>
  <si>
    <t>5908050005</t>
  </si>
  <si>
    <t>Výměna upevnění podkladnicového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</si>
  <si>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-1099052922</t>
  </si>
  <si>
    <t>-569514294</t>
  </si>
  <si>
    <t>-1162756818</t>
  </si>
  <si>
    <t>-1001050491</t>
  </si>
  <si>
    <t>1144826885</t>
  </si>
  <si>
    <t>417281886</t>
  </si>
  <si>
    <t>1971151662</t>
  </si>
  <si>
    <t>1324965204</t>
  </si>
  <si>
    <t>54,22*0,15*2,2</t>
  </si>
  <si>
    <t>-1157870711</t>
  </si>
  <si>
    <t>-1225954295</t>
  </si>
  <si>
    <t>1,000*0,2*2</t>
  </si>
  <si>
    <t>-1981325075</t>
  </si>
  <si>
    <t>1*0,15</t>
  </si>
  <si>
    <t>1552808335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</si>
  <si>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</si>
  <si>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</si>
  <si>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694602164</t>
  </si>
  <si>
    <t>5964103030</t>
  </si>
  <si>
    <t>Drenážní plastové díly trubka s částečnou perforací DN 160 mm</t>
  </si>
  <si>
    <t>-1571505490</t>
  </si>
  <si>
    <t>"trativodní trubka PE-HD-DN 150 (spodní 2/3 roury budou bez perforace)" 22,675</t>
  </si>
  <si>
    <t>1244407328</t>
  </si>
  <si>
    <t>5955101012</t>
  </si>
  <si>
    <t>Kamenivo drcené štěrk frakce 16/32</t>
  </si>
  <si>
    <t>-146900565</t>
  </si>
  <si>
    <t>3,911*2</t>
  </si>
  <si>
    <t>474231839</t>
  </si>
  <si>
    <t>0,522*1,6</t>
  </si>
  <si>
    <t>1071971928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</si>
  <si>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</si>
  <si>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</si>
  <si>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-1259618048</t>
  </si>
  <si>
    <t>"2ks, dl. 1,3m" 2*1,3</t>
  </si>
  <si>
    <t>5964103120R</t>
  </si>
  <si>
    <t>Drenážní plastové díly šachta průchozí DN 400/250 1 vtok/1 odtok DN 250 mm</t>
  </si>
  <si>
    <t>-61877514</t>
  </si>
  <si>
    <t>5964103120R1</t>
  </si>
  <si>
    <t>826619172</t>
  </si>
  <si>
    <t>5964103130</t>
  </si>
  <si>
    <t>Drenážní plastové díly prodlužovací nástavec šachty D 400, délka 3 m</t>
  </si>
  <si>
    <t>-5602223</t>
  </si>
  <si>
    <t>5964103135</t>
  </si>
  <si>
    <t>Drenážní plastové díly poklop šachty plastový D 400</t>
  </si>
  <si>
    <t>-2034568620</t>
  </si>
  <si>
    <t>-337510367</t>
  </si>
  <si>
    <t>-1775585779</t>
  </si>
  <si>
    <t>"štěrkodrť ŠDA frakce 0/63" 54,22</t>
  </si>
  <si>
    <t>1651355357</t>
  </si>
  <si>
    <t>54,22*0,25*2</t>
  </si>
  <si>
    <t>-305142254</t>
  </si>
  <si>
    <t>13,6*5,65</t>
  </si>
  <si>
    <t>-1174761859</t>
  </si>
  <si>
    <t>76,84*0,2*2</t>
  </si>
  <si>
    <t>-1015809282</t>
  </si>
  <si>
    <t>76,84*0,3</t>
  </si>
  <si>
    <t>-1345358221</t>
  </si>
  <si>
    <t>"oprava komunikace, zesílena kční vrstva" 5,469</t>
  </si>
  <si>
    <t>1026117045</t>
  </si>
  <si>
    <t>5,469*2</t>
  </si>
  <si>
    <t>125099829</t>
  </si>
  <si>
    <t>"Odtěžení stávajícího žel. spodku pro zřízení zesílené konstrukce pražcového podloží" 38,216</t>
  </si>
  <si>
    <t>"odtěžení stávající konstrukce přejezdu" 12,66*0,15</t>
  </si>
  <si>
    <t>"Odtěžení stávající konstrukce komunikace+výkop rýh" 32,869</t>
  </si>
  <si>
    <t>129623196</t>
  </si>
  <si>
    <t>"trubky, šachty a geotextílie na stavbu" 1</t>
  </si>
  <si>
    <t>212382637</t>
  </si>
  <si>
    <t xml:space="preserve">"trubky, šachty a  geotextílie na stavbu" 1*5</t>
  </si>
  <si>
    <t>-1194554369</t>
  </si>
  <si>
    <t>"kamenivo" 17,893+0,4+7,822+0,835+27,110+10,938+30,736</t>
  </si>
  <si>
    <t>"beton a betonová směs" (0,911+0,15+1,678+0,712+23,052)*2,2</t>
  </si>
  <si>
    <t>"vytěžená zemina a hornina na mezideponii" 63,853*1,8</t>
  </si>
  <si>
    <t>-1008550593</t>
  </si>
  <si>
    <t>"kamenivo, celkem do 30km" (17,893+0,4+7,822+0,835+27,110+10,938)*2</t>
  </si>
  <si>
    <t xml:space="preserve">"kamenivo 0/32 kv, celkem do 60km"  30,736*5</t>
  </si>
  <si>
    <t>-149792016</t>
  </si>
  <si>
    <t>"přejezdová kce na stavbu" 5,295</t>
  </si>
  <si>
    <t>"ochranná kolejnice na mezideponii" 10*0,049</t>
  </si>
  <si>
    <t>1116571912</t>
  </si>
  <si>
    <t>"přejezdová kce na stavbu, celkem do 430km" 5,295*42</t>
  </si>
  <si>
    <t>-1538790314</t>
  </si>
  <si>
    <t>"vytěžená zemina a hornina" 72,984*1,8</t>
  </si>
  <si>
    <t>SO 131-11-06 - Lázně Bělohrad – Nová Paka, přejezd km 67,419 (P4482)</t>
  </si>
  <si>
    <t>758834497</t>
  </si>
  <si>
    <t>1323218867</t>
  </si>
  <si>
    <t>1706646210</t>
  </si>
  <si>
    <t>-352216675</t>
  </si>
  <si>
    <t>-663745302</t>
  </si>
  <si>
    <t>5913190010</t>
  </si>
  <si>
    <t>Demontáž dřevěných dílů přejezdu trámec žlábkový vnitřní části Poznámka: 1. V cenách jsou započteny náklady na demontáž a naložení na dopravní prostředek.</t>
  </si>
  <si>
    <t>-1424441588</t>
  </si>
  <si>
    <t>2*5</t>
  </si>
  <si>
    <t>5913190020</t>
  </si>
  <si>
    <t>Demontáž dřevěných dílů přejezdu trámec vnitřní části Poznámka: 1. V cenách jsou započteny náklady na demontáž a naložení na dopravní prostředek.</t>
  </si>
  <si>
    <t>-1606532997</t>
  </si>
  <si>
    <t>5913190040</t>
  </si>
  <si>
    <t>Demontáž dřevěných dílů přejezdu náběhový klín Poznámka: 1. V cenách jsou započteny náklady na demontáž a naložení na dopravní prostředek.</t>
  </si>
  <si>
    <t>1710736828</t>
  </si>
  <si>
    <t>-404032179</t>
  </si>
  <si>
    <t>565923697</t>
  </si>
  <si>
    <t>58,2*0,15*2,2</t>
  </si>
  <si>
    <t>-1528973136</t>
  </si>
  <si>
    <t>"odláždění výtoku a nátoku lomovým kamenem do bet. lože C12/15" 4</t>
  </si>
  <si>
    <t>-8088700</t>
  </si>
  <si>
    <t>4,000*0,2*2</t>
  </si>
  <si>
    <t>2076157290</t>
  </si>
  <si>
    <t>4*0,15</t>
  </si>
  <si>
    <t>-1822381615</t>
  </si>
  <si>
    <t>-1164917487</t>
  </si>
  <si>
    <t>53*2</t>
  </si>
  <si>
    <t>533497290</t>
  </si>
  <si>
    <t>"potrubí PP DN400 SN12 perforace 2/3" 42</t>
  </si>
  <si>
    <t>-106027669</t>
  </si>
  <si>
    <t>-1808582713</t>
  </si>
  <si>
    <t>"štěrkodrť ŠDA frakce 0/63" 58,2</t>
  </si>
  <si>
    <t>-421621652</t>
  </si>
  <si>
    <t>58,2*0,25*2</t>
  </si>
  <si>
    <t>-1899228092</t>
  </si>
  <si>
    <t>118,928</t>
  </si>
  <si>
    <t>-1940503912</t>
  </si>
  <si>
    <t>118,928*0,2*2</t>
  </si>
  <si>
    <t>735922955</t>
  </si>
  <si>
    <t>-1132966948</t>
  </si>
  <si>
    <t>"oprava komunikace, zesílena kční vrstva" 7,45</t>
  </si>
  <si>
    <t>1835342003</t>
  </si>
  <si>
    <t>7,45*2</t>
  </si>
  <si>
    <t>1063315067</t>
  </si>
  <si>
    <t>"Odtěžení stávajícího žel. spodku pro zřízení zesílené konstrukce pražcového podloží" 70</t>
  </si>
  <si>
    <t>"odtěžení stávající přejezdové konstrukce" 12,634*0,15</t>
  </si>
  <si>
    <t>"odtěžení stávající skladby vozovky+výkop pro potrubí" 22,425</t>
  </si>
  <si>
    <t>1935673002</t>
  </si>
  <si>
    <t>833292714</t>
  </si>
  <si>
    <t>1878349619</t>
  </si>
  <si>
    <t>"kamenivo" 19,206+1,6+106+29,1+14,9+47,571</t>
  </si>
  <si>
    <t>"beton a betonová směs" (1,214+0,6+18+42)*2,2</t>
  </si>
  <si>
    <t>"vytěžená zemina a hornina na mezideponii" 94,32*1,8</t>
  </si>
  <si>
    <t>-1447729675</t>
  </si>
  <si>
    <t>"kamenivo, celkem do 30km" (19,206+1,6+106+29,1+14,9)*2</t>
  </si>
  <si>
    <t xml:space="preserve">"kamenivo 0/32 kv, celkem do 60km"  47,571*5</t>
  </si>
  <si>
    <t>1504100954</t>
  </si>
  <si>
    <t>1437574686</t>
  </si>
  <si>
    <t>"přejezdová kce na stavbu, celkem 430km" 7,02*42</t>
  </si>
  <si>
    <t>-1252911568</t>
  </si>
  <si>
    <t>"vytěžená zemina a hornina" 94,32*1,8</t>
  </si>
  <si>
    <t>-303196484</t>
  </si>
  <si>
    <t>"dř. díly z přejezdu" 0,46</t>
  </si>
  <si>
    <t xml:space="preserve">SO 131-11-07 - Lázně Bělohrad – Nová Paka, přejezd km 69,201 (P4483) </t>
  </si>
  <si>
    <t>-1541465991</t>
  </si>
  <si>
    <t>-1442578915</t>
  </si>
  <si>
    <t>-2075322069</t>
  </si>
  <si>
    <t>-1885251515</t>
  </si>
  <si>
    <t>-583931672</t>
  </si>
  <si>
    <t>28903536</t>
  </si>
  <si>
    <t>2*13</t>
  </si>
  <si>
    <t>-1952409889</t>
  </si>
  <si>
    <t>"pro zálivku" 28,2</t>
  </si>
  <si>
    <t>1575528806</t>
  </si>
  <si>
    <t>"odtěžení stávající konstrukce přejezdu" 14</t>
  </si>
  <si>
    <t>543996568</t>
  </si>
  <si>
    <t>-1232979834</t>
  </si>
  <si>
    <t>28,2*0,55</t>
  </si>
  <si>
    <t>298985486</t>
  </si>
  <si>
    <t>310647560</t>
  </si>
  <si>
    <t>127,1*0,04*2,5</t>
  </si>
  <si>
    <t>-1168477472</t>
  </si>
  <si>
    <t>127,1*0,06*2,5</t>
  </si>
  <si>
    <t>-1856794665</t>
  </si>
  <si>
    <t>127,1*0,08*2,5</t>
  </si>
  <si>
    <t>-1093854600</t>
  </si>
  <si>
    <t>"odláždění výtoku a nátoku lomovým kamenem do bet. lože C12/15" 2+4</t>
  </si>
  <si>
    <t>1203392352</t>
  </si>
  <si>
    <t>6,000*0,2*2</t>
  </si>
  <si>
    <t>-1393076254</t>
  </si>
  <si>
    <t>6*0,15</t>
  </si>
  <si>
    <t>-257153849</t>
  </si>
  <si>
    <t>"DN400" 30</t>
  </si>
  <si>
    <t>"DN600" 30</t>
  </si>
  <si>
    <t>-97492561</t>
  </si>
  <si>
    <t>"DN400" 17*2</t>
  </si>
  <si>
    <t>"DN600" 49*2</t>
  </si>
  <si>
    <t>871610609</t>
  </si>
  <si>
    <t>"potrubí PP DN400 SN12 perforace 2/3" 30</t>
  </si>
  <si>
    <t>-1802658474</t>
  </si>
  <si>
    <t>"potrubí PP DN600 SN12 perforace 2/3" 30</t>
  </si>
  <si>
    <t>-242959372</t>
  </si>
  <si>
    <t>"DN400" 7</t>
  </si>
  <si>
    <t>"DN600" 7</t>
  </si>
  <si>
    <t>1257291835</t>
  </si>
  <si>
    <t>"oprava komunikace, kční vrstva" 127,1</t>
  </si>
  <si>
    <t>-1024781912</t>
  </si>
  <si>
    <t>127,1*0,15*2</t>
  </si>
  <si>
    <t>1711806657</t>
  </si>
  <si>
    <t>2144222544</t>
  </si>
  <si>
    <t>127,1*0,25*2</t>
  </si>
  <si>
    <t>1443384181</t>
  </si>
  <si>
    <t>1692090768</t>
  </si>
  <si>
    <t>189*0,2*2</t>
  </si>
  <si>
    <t>1583911440</t>
  </si>
  <si>
    <t>1615504450</t>
  </si>
  <si>
    <t>"Odtěžení stávajícího žel. spodku pro zřízení zesílené konstrukce pražcového podloží" 86</t>
  </si>
  <si>
    <t>"odtěžení stávající skladby vozovky+výkop pro potrubí" 79,35</t>
  </si>
  <si>
    <t>-1224166490</t>
  </si>
  <si>
    <t>-945107333</t>
  </si>
  <si>
    <t>2044190139</t>
  </si>
  <si>
    <t>2058668968</t>
  </si>
  <si>
    <t>"kamenivo" 2,4+132+38,13+63,55+75,6</t>
  </si>
  <si>
    <t>"beton a betonová směs" (3,036+0,9+14+42)*2,2</t>
  </si>
  <si>
    <t>"asf." 12,71+19,065+25,42</t>
  </si>
  <si>
    <t>"vytěžená zemina a hornina na mezideponii" 165,35*1,8</t>
  </si>
  <si>
    <t>"odtěžený asf. na mezideponii" 14*0,15*2,5</t>
  </si>
  <si>
    <t>-1572589236</t>
  </si>
  <si>
    <t>"kamenivo, celkem do 30km" (2,4+132+38,13+63,55)*2</t>
  </si>
  <si>
    <t xml:space="preserve">"kamenivo 0/32 kv, celkem do 60km"  75,6*5</t>
  </si>
  <si>
    <t>"asf.,celkem do 20km" 12,71+19,065+25,42</t>
  </si>
  <si>
    <t>548273714</t>
  </si>
  <si>
    <t>"přejezdová kce na stavbu" 19,101</t>
  </si>
  <si>
    <t>"ochranná kolejnice na mezideponii" 26*0,049</t>
  </si>
  <si>
    <t>-572027578</t>
  </si>
  <si>
    <t>"přejezdová kce na stavbu, celkem do 430km" 19,101*42</t>
  </si>
  <si>
    <t>1771641696</t>
  </si>
  <si>
    <t>"vytěžená zemina a hornina" 165,35*1,8</t>
  </si>
  <si>
    <t>1005562250</t>
  </si>
  <si>
    <t>"asf." 14*0,15*2,5</t>
  </si>
  <si>
    <t>D.1.140 - Objekty mostů, propustků, zdí a konstrukcí</t>
  </si>
  <si>
    <t>SO 142-11-01-01 - Lázně Bělohrad - Nová Paka, propustek v km 62,542</t>
  </si>
  <si>
    <t xml:space="preserve">    2 - Zakládání</t>
  </si>
  <si>
    <t>-2117227234</t>
  </si>
  <si>
    <t>100,000</t>
  </si>
  <si>
    <t>122251101</t>
  </si>
  <si>
    <t>Odkopávky a prokopávky nezapažené strojně v hornině třídy těžitelnosti I skupiny 3 do 20 m3</t>
  </si>
  <si>
    <t>-1787188971</t>
  </si>
  <si>
    <t>https://podminky.urs.cz/item/CS_URS_2026_01/122251101</t>
  </si>
  <si>
    <t>"opevnění svahu - vlevo" 24*0,4</t>
  </si>
  <si>
    <t>"opevnění svahu - vpravo" 20*0,4</t>
  </si>
  <si>
    <t>122252508</t>
  </si>
  <si>
    <t>Odkopávky a prokopávky nezapažené pro spodní stavbu železnic strojně v hornině třídy těžitelnosti I skupiny 3 Příplatek k cenám za ztížení při rekonstrukcích</t>
  </si>
  <si>
    <t>-383908637</t>
  </si>
  <si>
    <t>https://podminky.urs.cz/item/CS_URS_2026_01/122252508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</si>
  <si>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</si>
  <si>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</si>
  <si>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809798397</t>
  </si>
  <si>
    <t>https://podminky.urs.cz/item/CS_URS_2026_01/162751117</t>
  </si>
  <si>
    <t>167151101</t>
  </si>
  <si>
    <t>Nakládání, skládání a překládání neulehlého výkopku nebo sypaniny strojně nakládání, množství do 100 m3, z horniny třídy těžitelnosti I, skupiny 1 až 3</t>
  </si>
  <si>
    <t>-147389716</t>
  </si>
  <si>
    <t>https://podminky.urs.cz/item/CS_URS_2026_01/167151101</t>
  </si>
  <si>
    <t>155667973</t>
  </si>
  <si>
    <t>167151121</t>
  </si>
  <si>
    <t>Nakládání, skládání a překládání neulehlého výkopku nebo sypaniny strojně skládání nebo překládání, z hornin třídy těžitelnosti I, skupiny 1 až 3</t>
  </si>
  <si>
    <t>2072161669</t>
  </si>
  <si>
    <t>https://podminky.urs.cz/item/CS_URS_2026_01/167151121</t>
  </si>
  <si>
    <t>-1278327342</t>
  </si>
  <si>
    <t>"opevnění svahu - vlevo" 24*0,4*2</t>
  </si>
  <si>
    <t>"opevnění svahu - vpravo" 20*0,4*2</t>
  </si>
  <si>
    <t>"stávající římsy" 3*2,6</t>
  </si>
  <si>
    <t>182251101</t>
  </si>
  <si>
    <t>Svahování trvalých svahů do projektovaných profilů strojně s potřebným přemístěním výkopku při svahování násypů v jakékoliv hornině</t>
  </si>
  <si>
    <t>866789738</t>
  </si>
  <si>
    <t>https://podminky.urs.cz/item/CS_URS_2026_01/182251101</t>
  </si>
  <si>
    <t>930248042</t>
  </si>
  <si>
    <t>Zakládání</t>
  </si>
  <si>
    <t>274311126</t>
  </si>
  <si>
    <t>Základové konstrukce z betonu prostého pasy, prahy, věnce a ostruhy ve výkopu nebo na hlavách pilot C 20/25</t>
  </si>
  <si>
    <t>323356239</t>
  </si>
  <si>
    <t>https://podminky.urs.cz/item/CS_URS_2026_01/274311126</t>
  </si>
  <si>
    <t>"zakončovací prahy"</t>
  </si>
  <si>
    <t>"vlevo" 1*3,18*0,8*0,3</t>
  </si>
  <si>
    <t>"vpravo" 1*2*0,8*0,3</t>
  </si>
  <si>
    <t>274311191</t>
  </si>
  <si>
    <t>Základové konstrukce z betonu prostého Příplatek k cenám za betonáž malého rozsahu do 25 m3</t>
  </si>
  <si>
    <t>-1991787141</t>
  </si>
  <si>
    <t>https://podminky.urs.cz/item/CS_URS_2026_01/274311191</t>
  </si>
  <si>
    <t>274354111</t>
  </si>
  <si>
    <t>Bednění základových konstrukcí pasů, prahů, věnců a ostruh zřízení</t>
  </si>
  <si>
    <t>1552960703</t>
  </si>
  <si>
    <t>https://podminky.urs.cz/item/CS_URS_2026_01/274354111</t>
  </si>
  <si>
    <t>"vlevo"3,18*0,8</t>
  </si>
  <si>
    <t>"vpravo"2*0,8</t>
  </si>
  <si>
    <t>274354211</t>
  </si>
  <si>
    <t>Bednění základových konstrukcí pasů, prahů, věnců a ostruh odstranění bednění</t>
  </si>
  <si>
    <t>1368370388</t>
  </si>
  <si>
    <t>https://podminky.urs.cz/item/CS_URS_2026_01/274354211</t>
  </si>
  <si>
    <t>317321118</t>
  </si>
  <si>
    <t>Římsy ze železového betonu C 30/37</t>
  </si>
  <si>
    <t>-1876799757</t>
  </si>
  <si>
    <t>https://podminky.urs.cz/item/CS_URS_2026_01/317321118</t>
  </si>
  <si>
    <t>"nové římsy" 0,420*6,000*1,000*2</t>
  </si>
  <si>
    <t>"prahy na svahových kuželech - vlevo" 6,545*0,150*0,300*2</t>
  </si>
  <si>
    <t>"prahy na svahových kuželech - vpravo" 3,730*0,150*0,300*2</t>
  </si>
  <si>
    <t>317321191</t>
  </si>
  <si>
    <t>Římsy ze železového betonu Příplatek k cenám za betonáž malého rozsahu do 25 m3</t>
  </si>
  <si>
    <t>905241178</t>
  </si>
  <si>
    <t>https://podminky.urs.cz/item/CS_URS_2026_01/317321191</t>
  </si>
  <si>
    <t>317353121</t>
  </si>
  <si>
    <t>Bednění mostní římsy zřízení všech tvarů</t>
  </si>
  <si>
    <t>2077599758</t>
  </si>
  <si>
    <t>https://podminky.urs.cz/item/CS_URS_2026_01/317353121</t>
  </si>
  <si>
    <t>"prahy na svahových kuželech - vlevo" 6,545*0,150*2*2+0,15*0,300*2*2</t>
  </si>
  <si>
    <t>"prahy na svahových kuželech - vpravo" 3,730*0,150*2*2+0,15*0,300*2*2</t>
  </si>
  <si>
    <t>"nové římsy" (0,900+0,800)*6,000*2+0,600*0,900*4</t>
  </si>
  <si>
    <t>317353221</t>
  </si>
  <si>
    <t>Bednění mostní římsy odstranění všech tvarů</t>
  </si>
  <si>
    <t>2008931855</t>
  </si>
  <si>
    <t>https://podminky.urs.cz/item/CS_URS_2026_01/317353221</t>
  </si>
  <si>
    <t>317361116</t>
  </si>
  <si>
    <t>Výztuž mostních železobetonových říms z betonářské oceli 10 505 (R) nebo BSt 500</t>
  </si>
  <si>
    <t>-500904751</t>
  </si>
  <si>
    <t>https://podminky.urs.cz/item/CS_URS_2026_01/317361116</t>
  </si>
  <si>
    <t>"nové římsy - dle PD" 521,330/1000</t>
  </si>
  <si>
    <t>317361412</t>
  </si>
  <si>
    <t>Výztuž mostních železobetonových říms ze svařovaných sítí přes 6 kg/m2</t>
  </si>
  <si>
    <t>-1254663469</t>
  </si>
  <si>
    <t>https://podminky.urs.cz/item/CS_URS_2026_01/317361412</t>
  </si>
  <si>
    <t xml:space="preserve">"prahy na svahových kuželech" </t>
  </si>
  <si>
    <t>"vlevo" 6,545*0,300*2*7,9/1000*1,05</t>
  </si>
  <si>
    <t>"vpravo" 3,730*0,300*2*7,9/1000*1,05</t>
  </si>
  <si>
    <t>451476121</t>
  </si>
  <si>
    <t>Podkladní vrstva plastbetonová tixotropní, tloušťky do 10 mm první vrstva</t>
  </si>
  <si>
    <t>-1742011880</t>
  </si>
  <si>
    <t>https://podminky.urs.cz/item/CS_URS_2026_01/451476121</t>
  </si>
  <si>
    <t>"patní plech" 6*0,26*0,26</t>
  </si>
  <si>
    <t>451476122</t>
  </si>
  <si>
    <t>Podkladní vrstva plastbetonová tixotropní, tloušťky do 10 mm každá další vrstva</t>
  </si>
  <si>
    <t>-1235417620</t>
  </si>
  <si>
    <t>https://podminky.urs.cz/item/CS_URS_2026_01/451476122</t>
  </si>
  <si>
    <t>-264854502</t>
  </si>
  <si>
    <t>"opevnění svahu - vlevo" 18</t>
  </si>
  <si>
    <t>"opevnění svahu - vpravo" 15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</si>
  <si>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</si>
  <si>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</si>
  <si>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260668881</t>
  </si>
  <si>
    <t>https://podminky.urs.cz/item/CS_URS_2026_01/465513256</t>
  </si>
  <si>
    <t>"nová dlažba dna propustku"</t>
  </si>
  <si>
    <t>"vlevo" 4</t>
  </si>
  <si>
    <t>"vpravo" 4</t>
  </si>
  <si>
    <t>465518217</t>
  </si>
  <si>
    <t>Oprava dlažeb z lomového kamene lomařsky upraveného pro dlažbu o ploše opravovaných míst do 20 m2 jednotlivě bez dodání kamene na cementovou maltu, s vyspárováním cementovou maltou, tl. kamene 250 mm</t>
  </si>
  <si>
    <t>-1431531220</t>
  </si>
  <si>
    <t>https://podminky.urs.cz/item/CS_URS_2026_01/465518217</t>
  </si>
  <si>
    <t xml:space="preserve">"oprava odláždění dna propustku" </t>
  </si>
  <si>
    <t>"vlevo" 11,800</t>
  </si>
  <si>
    <t>"vpravo" 5,200</t>
  </si>
  <si>
    <t>628613233</t>
  </si>
  <si>
    <t>Protikorozní ochrana ocelových mostních konstrukcí včetně otryskání povrchu základní a podkladní epoxidový a vrchní polyuretanový nátěr s metalizací III. třídy</t>
  </si>
  <si>
    <t>-1151192084</t>
  </si>
  <si>
    <t>https://podminky.urs.cz/item/CS_URS_2026_01/628613233</t>
  </si>
  <si>
    <t>"mostní zábradlí - nátěrová plocha dle PD" 12,5</t>
  </si>
  <si>
    <t>15625101</t>
  </si>
  <si>
    <t>drát metalizační Zn D 3mm</t>
  </si>
  <si>
    <t>365209830</t>
  </si>
  <si>
    <t>12,5*1,517 "Přepočtené koeficientem množství</t>
  </si>
  <si>
    <t>911121211</t>
  </si>
  <si>
    <t>Oprava ocelového zábradlí svařovaného nebo šroubovaného výroba</t>
  </si>
  <si>
    <t>61937081</t>
  </si>
  <si>
    <t>https://podminky.urs.cz/item/CS_URS_2026_01/911121211</t>
  </si>
  <si>
    <t>"mostní zábradlí" 6+6</t>
  </si>
  <si>
    <t>911121311</t>
  </si>
  <si>
    <t>Oprava ocelového zábradlí svařovaného nebo šroubovaného montáž</t>
  </si>
  <si>
    <t>-1046522555</t>
  </si>
  <si>
    <t>https://podminky.urs.cz/item/CS_URS_2026_01/911121311</t>
  </si>
  <si>
    <t>13010428</t>
  </si>
  <si>
    <t>úhelník ocelový rovnostranný jakost S235JR (11 375) 70x70x6mm</t>
  </si>
  <si>
    <t>261911560</t>
  </si>
  <si>
    <t>Poznámka k položce:_x000d_
Hmotnost: 6,40 kg/m</t>
  </si>
  <si>
    <t>"madlo zábradlí" 6*6*6,39/1000*1,1</t>
  </si>
  <si>
    <t>13010434</t>
  </si>
  <si>
    <t>úhelník ocelový rovnostranný jakost S235JR (11 375) 80x80x8mm</t>
  </si>
  <si>
    <t>1130076316</t>
  </si>
  <si>
    <t>Poznámka k položce:_x000d_
Hmotnost: 9,63 kg/m</t>
  </si>
  <si>
    <t>"sloupek zábradlí" 6*1,065*9,63/1000*1,1</t>
  </si>
  <si>
    <t>13611238</t>
  </si>
  <si>
    <t>plech ocelový hladký jakost S235JR tl 15mm tabule</t>
  </si>
  <si>
    <t>-1171798818</t>
  </si>
  <si>
    <t>Poznámka k položce:_x000d_
Hmotnost 117,75 kg/m2</t>
  </si>
  <si>
    <t>"patní plech" 6*0,24*0,24*15*8/1000*1,1</t>
  </si>
  <si>
    <t>31111020</t>
  </si>
  <si>
    <t>matice nerezová šestihranná M16</t>
  </si>
  <si>
    <t>100 kus</t>
  </si>
  <si>
    <t>-1825779825</t>
  </si>
  <si>
    <t>48/100</t>
  </si>
  <si>
    <t>31121026</t>
  </si>
  <si>
    <t>podložka nerezová 17 DIN 9021</t>
  </si>
  <si>
    <t>-537530178</t>
  </si>
  <si>
    <t>24/100</t>
  </si>
  <si>
    <t>54879444R</t>
  </si>
  <si>
    <t>šroub kotevní nerezový pro chemickou kotvu M16x220mm</t>
  </si>
  <si>
    <t>-595038145</t>
  </si>
  <si>
    <t>916331112</t>
  </si>
  <si>
    <t>Osazení zahradního obrubníku betonového s ložem tl. od 50 do 100 mm z betonu prostého tř. C 12/15 s boční opěrou z betonu prostého tř. C 12/15</t>
  </si>
  <si>
    <t>-1946240075</t>
  </si>
  <si>
    <t>https://podminky.urs.cz/item/CS_URS_2026_01/916331112</t>
  </si>
  <si>
    <t>"vlevo" 24</t>
  </si>
  <si>
    <t>"vpravo" 21</t>
  </si>
  <si>
    <t>59217001</t>
  </si>
  <si>
    <t>obrubník zahradní betonový 1000x50x250mm</t>
  </si>
  <si>
    <t>-1247154840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</si>
  <si>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</si>
  <si>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</si>
  <si>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-2075944308</t>
  </si>
  <si>
    <t>https://podminky.urs.cz/item/CS_URS_2026_01/935112111</t>
  </si>
  <si>
    <t xml:space="preserve">"nové betonové žlaby šíře 300 mm" </t>
  </si>
  <si>
    <t>"vlevo" 5,2+1+6,3+1+5,2</t>
  </si>
  <si>
    <t>"vpravo" 3,5+1+6,3+1+3,5</t>
  </si>
  <si>
    <t>59227053</t>
  </si>
  <si>
    <t>žlabovka příkopová betonová 300x200x80mm</t>
  </si>
  <si>
    <t>1516073900</t>
  </si>
  <si>
    <t>936942211</t>
  </si>
  <si>
    <t>Zhotovení tabulky s letopočtem opravy nebo větší údržby vložením šablony do bednění</t>
  </si>
  <si>
    <t>-1870718462</t>
  </si>
  <si>
    <t>https://podminky.urs.cz/item/CS_URS_2026_01/936942211</t>
  </si>
  <si>
    <t>1+1</t>
  </si>
  <si>
    <t>962022491</t>
  </si>
  <si>
    <t>Bourání zdiva nadzákladového kamenného na maltu cementovou, objemu přes 1 m3</t>
  </si>
  <si>
    <t>-842307128</t>
  </si>
  <si>
    <t>https://podminky.urs.cz/item/CS_URS_2026_01/962022491</t>
  </si>
  <si>
    <t xml:space="preserve">"stávající římsy" 0,25*6*1*2 </t>
  </si>
  <si>
    <t>2075750483</t>
  </si>
  <si>
    <t>"opěry" 1,760*16,080*2</t>
  </si>
  <si>
    <t>"svahové kužely" 2,500*3,500*0,500*4</t>
  </si>
  <si>
    <t>218517770</t>
  </si>
  <si>
    <t>1391818212</t>
  </si>
  <si>
    <t>"líc klenby" 2,700*16,080</t>
  </si>
  <si>
    <t>956498010</t>
  </si>
  <si>
    <t>985139111</t>
  </si>
  <si>
    <t>Očištění ploch Příplatek k cenám za práci ve stísněném prostoru</t>
  </si>
  <si>
    <t>953045950</t>
  </si>
  <si>
    <t>https://podminky.urs.cz/item/CS_URS_2026_01/985139111</t>
  </si>
  <si>
    <t>-1443353847</t>
  </si>
  <si>
    <t>985142212</t>
  </si>
  <si>
    <t>Vysekání spojovací hmoty ze spár zdiva včetně vyčištění hloubky spáry přes 40 mm délky spáry na 1 m2 upravované plochy přes 6 do 12 m</t>
  </si>
  <si>
    <t>-405714533</t>
  </si>
  <si>
    <t>https://podminky.urs.cz/item/CS_URS_2026_01/985142212</t>
  </si>
  <si>
    <t>"opěry - 10% plochy" 1,760*16,080*2*0,1</t>
  </si>
  <si>
    <t>"čelní zdi - 20% plochy" 6,400*0,2</t>
  </si>
  <si>
    <t>"klenba - 30% plochy" 2,700*16,080*1*0,3</t>
  </si>
  <si>
    <t>985142911</t>
  </si>
  <si>
    <t>Vysekání spojovací hmoty ze spár zdiva včetně vyčištění Příplatek k cenám za práce ve stísněném prostoru</t>
  </si>
  <si>
    <t>-422479425</t>
  </si>
  <si>
    <t>https://podminky.urs.cz/item/CS_URS_2026_01/985142911</t>
  </si>
  <si>
    <t>-884122495</t>
  </si>
  <si>
    <t>985223420</t>
  </si>
  <si>
    <t>Přezdívání zdiva do cementové malty kamenného, objemu do 1 m3</t>
  </si>
  <si>
    <t>-1068551337</t>
  </si>
  <si>
    <t>https://podminky.urs.cz/item/CS_URS_2026_01/985223420</t>
  </si>
  <si>
    <t>"přezdívání zdiva"</t>
  </si>
  <si>
    <t>"čelo - vlevo" 1</t>
  </si>
  <si>
    <t>"svahový kužel - vlevo" 3</t>
  </si>
  <si>
    <t>"čelo - vpravo" 1</t>
  </si>
  <si>
    <t>"svahový kužel - vpravo" 3</t>
  </si>
  <si>
    <t>985232112</t>
  </si>
  <si>
    <t>Hloubkové spárování zdiva hloubky přes 40 do 80 mm aktivovanou maltou délky spáry na 1 m2 upravované plochy přes 6 do 12 m</t>
  </si>
  <si>
    <t>2041630713</t>
  </si>
  <si>
    <t>https://podminky.urs.cz/item/CS_URS_2026_01/985232112</t>
  </si>
  <si>
    <t>985232191</t>
  </si>
  <si>
    <t>Hloubkové spárování zdiva hloubky přes 40 do 80 mm aktivovanou maltou Příplatek k cenám za práci ve stísněném prostoru</t>
  </si>
  <si>
    <t>-1393220391</t>
  </si>
  <si>
    <t>https://podminky.urs.cz/item/CS_URS_2026_01/985232191</t>
  </si>
  <si>
    <t>985232192</t>
  </si>
  <si>
    <t>Hloubkové spárování zdiva hloubky přes 40 do 80 mm aktivovanou maltou Příplatek k cenám za plochu do 10 m2 jednotlivě</t>
  </si>
  <si>
    <t>-1592245418</t>
  </si>
  <si>
    <t>https://podminky.urs.cz/item/CS_URS_2026_01/985232192</t>
  </si>
  <si>
    <t>142460535</t>
  </si>
  <si>
    <t>1669060034</t>
  </si>
  <si>
    <t>1884661571</t>
  </si>
  <si>
    <t>985331112</t>
  </si>
  <si>
    <t>Dodatečné vlepování betonářské výztuže včetně vyvrtání a vyčištění otvoru cementovou aktivovanou maltou průměr výztuže 10 mm</t>
  </si>
  <si>
    <t>-1118204213</t>
  </si>
  <si>
    <t>https://podminky.urs.cz/item/CS_URS_2026_01/985331112</t>
  </si>
  <si>
    <t>"nové římsy" 80*0,230</t>
  </si>
  <si>
    <t>"prahy svahových kuželů" 148*0,200</t>
  </si>
  <si>
    <t>13021054</t>
  </si>
  <si>
    <t>tyč ocelová ohýbaná kruhová žebírková jakost B500B (10 505) výztuž do betonu D 10-16mm</t>
  </si>
  <si>
    <t>-983461968</t>
  </si>
  <si>
    <t>Poznámka k položce:_x000d_
Hmotnost: 0,62 kg/m</t>
  </si>
  <si>
    <t>"nové římsy" 80*0,450*1,210/1000</t>
  </si>
  <si>
    <t>"prahy svahových kuželů" 148*0,320*1,210/1000</t>
  </si>
  <si>
    <t>985331912</t>
  </si>
  <si>
    <t>Dodatečné vlepování betonářské výztuže Příplatek k cenám za délku do 1 m jednotlivě</t>
  </si>
  <si>
    <t>1882217546</t>
  </si>
  <si>
    <t>https://podminky.urs.cz/item/CS_URS_2026_01/985331912</t>
  </si>
  <si>
    <t>985441113</t>
  </si>
  <si>
    <t>Přídavná šroubovitá nerezová výztuž pro sanaci trhlin v drážce včetně vyfrézování a zalití kotevní maltou v cihelném nebo kamenném zdivu hloubky do 70 mm 1 táhlo průměru 8 mm</t>
  </si>
  <si>
    <t>51693122</t>
  </si>
  <si>
    <t>https://podminky.urs.cz/item/CS_URS_2026_01/985441113</t>
  </si>
  <si>
    <t>"statické zajištění klenby vlevo" 8*4</t>
  </si>
  <si>
    <t>-1868867995</t>
  </si>
  <si>
    <t>"abrazivo na otryskání - opěry" 1,760*16,080*2*30/1000</t>
  </si>
  <si>
    <t>"svahové kužely" 2,500*3,500*0,500*4*30/1000</t>
  </si>
  <si>
    <t>"líc klenby" 2,700*16,080*30/1000</t>
  </si>
  <si>
    <t>997013861R</t>
  </si>
  <si>
    <t>Poplatek za uložení stavebního odpadu na recyklační skládce (skládkovné) z prostého betonu zatříděného do Katalogu odpadů pod kódem 17 01 01</t>
  </si>
  <si>
    <t>1935031229</t>
  </si>
  <si>
    <t>"vysekaný materiál ze spár" 2,919</t>
  </si>
  <si>
    <t>864684760</t>
  </si>
  <si>
    <t xml:space="preserve">"abrazivo na otryskání  - svahové kužely" 2,500*3,500*0,500*4*30/1000</t>
  </si>
  <si>
    <t xml:space="preserve">"abrazivo na otryskání  - líc klenby" 2,700*16,080*30/1000</t>
  </si>
  <si>
    <t>65</t>
  </si>
  <si>
    <t>867509749</t>
  </si>
  <si>
    <t>"abrazivo na otryskání - svahové kužely" 2,500*3,500*0,500*4*30/1000</t>
  </si>
  <si>
    <t>"abrazivo na otryskání - líc klenby" 2,700*16,080*30/1000</t>
  </si>
  <si>
    <t>3,525*9</t>
  </si>
  <si>
    <t>66</t>
  </si>
  <si>
    <t>1574647759</t>
  </si>
  <si>
    <t>"stávající římsy" 0,25*6*1*2 *2,6</t>
  </si>
  <si>
    <t>67</t>
  </si>
  <si>
    <t>1405966109</t>
  </si>
  <si>
    <t>10,719*9</t>
  </si>
  <si>
    <t>68</t>
  </si>
  <si>
    <t>-911853899</t>
  </si>
  <si>
    <t>69</t>
  </si>
  <si>
    <t>-438218646</t>
  </si>
  <si>
    <t>70</t>
  </si>
  <si>
    <t>496247734</t>
  </si>
  <si>
    <t>71</t>
  </si>
  <si>
    <t>2051918751</t>
  </si>
  <si>
    <t>87,852+37,079</t>
  </si>
  <si>
    <t>SO 142-11-02-01 - Lázně Bělohrad - Nová Paka, propustek v km 62,832</t>
  </si>
  <si>
    <t>PSV - Práce a dodávky PSV</t>
  </si>
  <si>
    <t xml:space="preserve">    711 - Izolace proti vodě, vlhkosti a plynům</t>
  </si>
  <si>
    <t>86168166</t>
  </si>
  <si>
    <t>-441543321</t>
  </si>
  <si>
    <t>"dlažba na vtoku (předpoklad)" 3,00*5,00*0,25</t>
  </si>
  <si>
    <t>"dlažba na výtoku (předpoklad)" 3,00*3,00*0,25</t>
  </si>
  <si>
    <t>115001106</t>
  </si>
  <si>
    <t>Převedení vody potrubím průměru DN přes 600 do 900</t>
  </si>
  <si>
    <t>-1406653216</t>
  </si>
  <si>
    <t>https://podminky.urs.cz/item/CS_URS_2026_01/115001106</t>
  </si>
  <si>
    <t>"odměženo z PD" 25,000</t>
  </si>
  <si>
    <t>56180371</t>
  </si>
  <si>
    <t>"čerpání ze 2 jímek" 2*10*10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</si>
  <si>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</si>
  <si>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</si>
  <si>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469312165</t>
  </si>
  <si>
    <t>https://podminky.urs.cz/item/CS_URS_2026_01/119001421</t>
  </si>
  <si>
    <t>121151103</t>
  </si>
  <si>
    <t>Sejmutí ornice strojně při souvislé ploše do 100 m2, tl. vrstvy do 200 mm</t>
  </si>
  <si>
    <t>-923523689</t>
  </si>
  <si>
    <t>https://podminky.urs.cz/item/CS_URS_2026_01/121151103</t>
  </si>
  <si>
    <t>"na vtoku" (2,50*10,00*1,2)+(2,00*7,50*1,2)</t>
  </si>
  <si>
    <t>"na výtoku" (2*2,25*10,00*1,2)</t>
  </si>
  <si>
    <t>122311101</t>
  </si>
  <si>
    <t>Odkopávky a prokopávky ručně zapažené i nezapažené v hornině třídy těžitelnosti II skupiny 4</t>
  </si>
  <si>
    <t>927177786</t>
  </si>
  <si>
    <t>https://podminky.urs.cz/item/CS_URS_2026_01/122311101</t>
  </si>
  <si>
    <t>2,000</t>
  </si>
  <si>
    <t>-665442202</t>
  </si>
  <si>
    <t>"výpočet pro zesilující vrstvu" 16,70*7,10*0,30</t>
  </si>
  <si>
    <t>"výpočet výkopu" 4,65*10,50*1,80</t>
  </si>
  <si>
    <t>"výpočet pro základy v čelech trouby" 2*0,40*0,40*1,50</t>
  </si>
  <si>
    <t>"odpočet kce propustku" (-1)*(0,34*8,90)</t>
  </si>
  <si>
    <t>"odpočet vtokového čela" (-1)*((0,70*0,80)+(1,30*0,50)+(0,20*0,60))*2,00</t>
  </si>
  <si>
    <t>"odpočet výtokového čela" (-1)*((0,70*0,80)+(1,00*0,50)+(0,20*0,60))*2,00</t>
  </si>
  <si>
    <t>-710537094</t>
  </si>
  <si>
    <t>115,890</t>
  </si>
  <si>
    <t>129253101</t>
  </si>
  <si>
    <t>Čištění otevřených koryt vodotečí strojně s přehozením rozpojeného nánosu do 3 m nebo s naložením na dopravní prostředek při šířce původního dna do 5 m a hloubce koryta do 2,5 m v hornině třídy těžitelnosti I skupiny 3</t>
  </si>
  <si>
    <t>1668435831</t>
  </si>
  <si>
    <t>https://podminky.urs.cz/item/CS_URS_2026_01/129253101</t>
  </si>
  <si>
    <t xml:space="preserve">"pročištění příkopů podél trati"  12,000*(1,000+0,500+1,000)*0,250</t>
  </si>
  <si>
    <t>-2043668849</t>
  </si>
  <si>
    <t>"hrázky na vtoku" 2,500*1,500*3,500</t>
  </si>
  <si>
    <t>"hrázka na výtoku" 2,500*1,500*3,500</t>
  </si>
  <si>
    <t>-675777671</t>
  </si>
  <si>
    <t>-1649441611</t>
  </si>
  <si>
    <t>26,25*2 "Přepočtené koeficientem množství</t>
  </si>
  <si>
    <t>-1788742890</t>
  </si>
  <si>
    <t>115,890-35,471+26,250</t>
  </si>
  <si>
    <t>465816082</t>
  </si>
  <si>
    <t>294884342</t>
  </si>
  <si>
    <t>481247508</t>
  </si>
  <si>
    <t>"zemina" (115,890-35,471)*2,00</t>
  </si>
  <si>
    <t>"jíl" 52,500</t>
  </si>
  <si>
    <t>"dlažba" 6,000*2,600</t>
  </si>
  <si>
    <t>168623326</t>
  </si>
  <si>
    <t>"odkopávky" 115,890</t>
  </si>
  <si>
    <t>"jíl" 26,250</t>
  </si>
  <si>
    <t>"ornice" 102,000*0,200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</si>
  <si>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</si>
  <si>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</si>
  <si>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-339093444</t>
  </si>
  <si>
    <t>https://podminky.urs.cz/item/CS_URS_2026_01/175151201</t>
  </si>
  <si>
    <t>"zásyp výkopu - z toho 50% nového materiálu" 4,650*10,500*1,800</t>
  </si>
  <si>
    <t>"odpocet podkladního betonu" (-1)*2,100*0,150*8,700</t>
  </si>
  <si>
    <t>"odpočet betonové základové desky" (-1)*9,500*1,500*0,250</t>
  </si>
  <si>
    <t>"odpočet propustku" (-1)*1,120*9,500</t>
  </si>
  <si>
    <t>58337344</t>
  </si>
  <si>
    <t>štěrkopísek frakce 0/32</t>
  </si>
  <si>
    <t>-698483903</t>
  </si>
  <si>
    <t>70,941/2*1,8</t>
  </si>
  <si>
    <t>182351023</t>
  </si>
  <si>
    <t>Rozprostření a urovnání ornice ve svahu sklonu přes 1:5 strojně při souvislé ploše do 100 m2, tl. vrstvy do 200 mm</t>
  </si>
  <si>
    <t>714381321</t>
  </si>
  <si>
    <t>https://podminky.urs.cz/item/CS_URS_2026_01/182351023</t>
  </si>
  <si>
    <t>"na vtoku" (2,500*10,000*1,200)+(2,000*7,500*1,200)</t>
  </si>
  <si>
    <t>"na výtoku" (2*2,250*10,000*1,200)</t>
  </si>
  <si>
    <t>"odpočet dlažby na vtoku" (-1)*(3,200*2,700*1,200)</t>
  </si>
  <si>
    <t>"odpočet dlažby na výtoku" (-1)*(3,200*2,300*1,200)</t>
  </si>
  <si>
    <t>181951114</t>
  </si>
  <si>
    <t>Úprava pláně vyrovnáním výškových rozdílů strojně v hornině třídy těžitelnosti II, skupiny 4 a 5 se zhutněním</t>
  </si>
  <si>
    <t>-1116192693</t>
  </si>
  <si>
    <t>https://podminky.urs.cz/item/CS_URS_2026_01/181951114</t>
  </si>
  <si>
    <t>16,700*7,100</t>
  </si>
  <si>
    <t>183405212</t>
  </si>
  <si>
    <t>Výsev trávníku hydroosevem na hlušinu</t>
  </si>
  <si>
    <t>602208252</t>
  </si>
  <si>
    <t>https://podminky.urs.cz/item/CS_URS_2026_01/183405212</t>
  </si>
  <si>
    <t>00572470</t>
  </si>
  <si>
    <t>osivo směs travní univerzál</t>
  </si>
  <si>
    <t>-1140969232</t>
  </si>
  <si>
    <t>82,8*0,025 "Přepočtené koeficientem množství</t>
  </si>
  <si>
    <t>2044709991</t>
  </si>
  <si>
    <t>"celkem na vtoku" 30,00</t>
  </si>
  <si>
    <t>"celkem na výtoku" 10,00</t>
  </si>
  <si>
    <t>273321117</t>
  </si>
  <si>
    <t>Základové konstrukce z betonu železového desky ve výkopu nebo na hlavách pilot C 25/30</t>
  </si>
  <si>
    <t>-1905451860</t>
  </si>
  <si>
    <t>https://podminky.urs.cz/item/CS_URS_2026_01/273321117</t>
  </si>
  <si>
    <t>"základová deska pod troubu" 9,500*1,500*0,250</t>
  </si>
  <si>
    <t>273321191</t>
  </si>
  <si>
    <t>Základové konstrukce z betonu železového Příplatek k cenám za betonáž malého rozsahu do 25 m3</t>
  </si>
  <si>
    <t>-1365334306</t>
  </si>
  <si>
    <t>https://podminky.urs.cz/item/CS_URS_2026_01/273321191</t>
  </si>
  <si>
    <t>273354111</t>
  </si>
  <si>
    <t>Bednění základových konstrukcí desek zřízení</t>
  </si>
  <si>
    <t>-112527693</t>
  </si>
  <si>
    <t>https://podminky.urs.cz/item/CS_URS_2026_01/273354111</t>
  </si>
  <si>
    <t>2*9,500*0,250+2*1,500*0,250</t>
  </si>
  <si>
    <t>273354211</t>
  </si>
  <si>
    <t>Bednění základových konstrukcí desek odstranění bednění</t>
  </si>
  <si>
    <t>15876396</t>
  </si>
  <si>
    <t>https://podminky.urs.cz/item/CS_URS_2026_01/273354211</t>
  </si>
  <si>
    <t>273361116</t>
  </si>
  <si>
    <t>Výztuž základových konstrukcí desek z betonářské oceli 10 505 (R) nebo BSt 500</t>
  </si>
  <si>
    <t>-1244020654</t>
  </si>
  <si>
    <t>https://podminky.urs.cz/item/CS_URS_2026_01/273361116</t>
  </si>
  <si>
    <t>249,41/1000</t>
  </si>
  <si>
    <t>274321117</t>
  </si>
  <si>
    <t>Základové konstrukce z betonu železového pásy, prahy, věnce a ostruhy ve výkopu nebo na hlavách pilot C 25/30</t>
  </si>
  <si>
    <t>1449379043</t>
  </si>
  <si>
    <t>https://podminky.urs.cz/item/CS_URS_2026_01/274321117</t>
  </si>
  <si>
    <t>"betonový základ na vtoku a výtoku" 2*1,500*0,550*0,400</t>
  </si>
  <si>
    <t>"kce zesíleného základu na vtoku a výtoku" 4*0,500*0,450*2,500</t>
  </si>
  <si>
    <t>274321191</t>
  </si>
  <si>
    <t>777520055</t>
  </si>
  <si>
    <t>https://podminky.urs.cz/item/CS_URS_2026_01/274321191</t>
  </si>
  <si>
    <t>-1458187719</t>
  </si>
  <si>
    <t>"betonový základ na vtoku a výtoku" 2*1,500*0,550+4*0,550*0,400</t>
  </si>
  <si>
    <t>"kce zesíleného základu na vtoku a výtoku" 4*0,450*2,500+8*0,450*0,500</t>
  </si>
  <si>
    <t>-238079503</t>
  </si>
  <si>
    <t>274361116</t>
  </si>
  <si>
    <t>Výztuž základových konstrukcí pasů, prahů, věnců a ostruh z betonářské oceli 10 505 (R) nebo BSt 500</t>
  </si>
  <si>
    <t>895821055</t>
  </si>
  <si>
    <t>https://podminky.urs.cz/item/CS_URS_2026_01/274361116</t>
  </si>
  <si>
    <t>349,200/1000</t>
  </si>
  <si>
    <t>451315124</t>
  </si>
  <si>
    <t>Podkladní a výplňové vrstvy z betonu prostého tloušťky do 150 mm, z betonu C 12/15</t>
  </si>
  <si>
    <t>1530303491</t>
  </si>
  <si>
    <t>https://podminky.urs.cz/item/CS_URS_2026_01/451315124</t>
  </si>
  <si>
    <t>"podkladní vrstva pod troubu" 2,100*8,700</t>
  </si>
  <si>
    <t>463211111</t>
  </si>
  <si>
    <t>Rovnanina z lomového kamene neopracovaného tříděného pro všechny tloušťky rovnaniny, bez vypracování líce s vyklínování spár a dutin úlomky z kamene</t>
  </si>
  <si>
    <t>-724613209</t>
  </si>
  <si>
    <t>https://podminky.urs.cz/item/CS_URS_2026_01/463211111</t>
  </si>
  <si>
    <t>"rovnanina na vtoku" (1,000*5,000*0,300)+(6,300*1,500*1,200*0,300)</t>
  </si>
  <si>
    <t>"rovnanina na výtoku" 3,200*3,000*0,300</t>
  </si>
  <si>
    <t>-1414889622</t>
  </si>
  <si>
    <t>"dlažba na vtoku" 3,20*2,70*1,2</t>
  </si>
  <si>
    <t>"dlažba na výtoku" 3,20*2,30*1,2</t>
  </si>
  <si>
    <t>511501111</t>
  </si>
  <si>
    <t>Podkladní konstrukční vrstvy pro kolej jakékoliv tloušťky a šířky pruhu s dodáním hmot ze štěrkodrti</t>
  </si>
  <si>
    <t>-835842817</t>
  </si>
  <si>
    <t>https://podminky.urs.cz/item/CS_URS_2026_01/511501111</t>
  </si>
  <si>
    <t>16,700*7,100*0,300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</si>
  <si>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</si>
  <si>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</si>
  <si>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-1031233986</t>
  </si>
  <si>
    <t>https://podminky.urs.cz/item/CS_URS_2026_01/916231213</t>
  </si>
  <si>
    <t>"lemování dlažby na vtoku" (2*3,200)+(2*2,700*1,200)</t>
  </si>
  <si>
    <t>"lemování dlažby na výtoku" (2*3,200)+(2*2,300*1,200)</t>
  </si>
  <si>
    <t>59217017</t>
  </si>
  <si>
    <t>obrubník betonový chodníkový 1000x100x250mm</t>
  </si>
  <si>
    <t>-625656310</t>
  </si>
  <si>
    <t>24,8*1,02 "Přepočtené koeficientem množství</t>
  </si>
  <si>
    <t>927111129</t>
  </si>
  <si>
    <t>Železniční propustek železobetonové trouby DN 800 mm</t>
  </si>
  <si>
    <t>190377561</t>
  </si>
  <si>
    <t>https://podminky.urs.cz/item/CS_URS_2026_01/927111129</t>
  </si>
  <si>
    <t>9,500</t>
  </si>
  <si>
    <t>59222484</t>
  </si>
  <si>
    <t>trouba ŽB hrdlová patková DN 800</t>
  </si>
  <si>
    <t>1444028595</t>
  </si>
  <si>
    <t>6,500</t>
  </si>
  <si>
    <t>59222496</t>
  </si>
  <si>
    <t>trouba ŽB hrdlová patková úhlová DN 800</t>
  </si>
  <si>
    <t>315449004</t>
  </si>
  <si>
    <t>"vtoková a výtoková trouba" 1,500+1,500</t>
  </si>
  <si>
    <t>931994142</t>
  </si>
  <si>
    <t>Těsnění spáry betonové konstrukce pásy, profily, tmely tmelem polyuretanovým spáry dilatační do 4,0 cm2</t>
  </si>
  <si>
    <t>585331079</t>
  </si>
  <si>
    <t>https://podminky.urs.cz/item/CS_URS_2026_01/931994142</t>
  </si>
  <si>
    <t>"spáry mezi troubami" 1,100*7</t>
  </si>
  <si>
    <t>-705380647</t>
  </si>
  <si>
    <t>961044111</t>
  </si>
  <si>
    <t>Bourání základů z betonu prostého</t>
  </si>
  <si>
    <t>-987416567</t>
  </si>
  <si>
    <t>https://podminky.urs.cz/item/CS_URS_2026_01/961044111</t>
  </si>
  <si>
    <t>"podkladní beton" 0,800*0,250*9,000</t>
  </si>
  <si>
    <t>966008113</t>
  </si>
  <si>
    <t>Bourání trubního propustku s odklizením a uložením vybouraného materiálu na skládku na vzdálenost do 3 m nebo s naložením na dopravní prostředek z trub betonových nebo železobetonových DN přes 500 do 800 mm</t>
  </si>
  <si>
    <t>-497228404</t>
  </si>
  <si>
    <t>https://podminky.urs.cz/item/CS_URS_2026_01/966008113</t>
  </si>
  <si>
    <t>8,900</t>
  </si>
  <si>
    <t>966008311</t>
  </si>
  <si>
    <t>Bourání trubního propustku s odklizením a uložením vybouraného materiálu na skládku na vzdálenost do 3 m nebo s naložením na dopravní prostředek čela z betonu železového</t>
  </si>
  <si>
    <t>1104623182</t>
  </si>
  <si>
    <t>https://podminky.urs.cz/item/CS_URS_2026_01/966008311</t>
  </si>
  <si>
    <t>"vtokové čelo" ((0,700*0,800)+(1,300*0,500)+(0,200*0,600))*2,000</t>
  </si>
  <si>
    <t>"výtokové čelo" ((0,700*0,800)+(1,000*0,500)+(0,200*0,600))*2,000</t>
  </si>
  <si>
    <t>768133811</t>
  </si>
  <si>
    <t>"kce propustku" 0,340*8,900*2,3</t>
  </si>
  <si>
    <t>"podkladní beton" 0,800*0,250*9,000*2,3</t>
  </si>
  <si>
    <t>997013862R</t>
  </si>
  <si>
    <t>Poplatek za uložení stavebního odpadu na recyklační skládce (skládkovné) z armovaného betonu zatříděného do Katalogu odpadů pod kódem 17 01 01</t>
  </si>
  <si>
    <t>369247353</t>
  </si>
  <si>
    <t>"vtokové čelo" ((0,700*0,800)+(1,300*0,500)+(0,200*0,600))*2,000*2,5</t>
  </si>
  <si>
    <t>"výtokové čelo" ((0,700*0,800)+(1,000*0,500)+(0,200*0,600))*2,000*2,5</t>
  </si>
  <si>
    <t>-112592483</t>
  </si>
  <si>
    <t>"dlažba" 6,000*2,6</t>
  </si>
  <si>
    <t>1634047288</t>
  </si>
  <si>
    <t>39,250*9</t>
  </si>
  <si>
    <t>-550610284</t>
  </si>
  <si>
    <t>-1301774427</t>
  </si>
  <si>
    <t>-1960072632</t>
  </si>
  <si>
    <t>PSV</t>
  </si>
  <si>
    <t>Práce a dodávky PSV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</si>
  <si>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</si>
  <si>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</si>
  <si>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</si>
  <si>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</si>
  <si>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1879026177</t>
  </si>
  <si>
    <t>https://podminky.urs.cz/item/CS_URS_2026_01/711112001</t>
  </si>
  <si>
    <t>"odečteno z PD" 30,875</t>
  </si>
  <si>
    <t>11163150</t>
  </si>
  <si>
    <t>lak penetrační asfaltový</t>
  </si>
  <si>
    <t>-203039846</t>
  </si>
  <si>
    <t>Poznámka k položce:_x000d_
Spotřeba 0,3-0,4kg/m2</t>
  </si>
  <si>
    <t>30,875*0,00034 "Přepočtené koeficientem množství</t>
  </si>
  <si>
    <t>711112002</t>
  </si>
  <si>
    <t>Provedení izolace proti zemní vlhkosti natěradly a tmely za studena na ploše svislé S nátěrem lakem asfaltovým</t>
  </si>
  <si>
    <t>355187088</t>
  </si>
  <si>
    <t>https://podminky.urs.cz/item/CS_URS_2026_01/711112002</t>
  </si>
  <si>
    <t>11163152</t>
  </si>
  <si>
    <t>lak hydroizolační asfaltový</t>
  </si>
  <si>
    <t>2082210017</t>
  </si>
  <si>
    <t>Poznámka k položce:_x000d_
Spotřeba: 0,3-0,5 kg/m2</t>
  </si>
  <si>
    <t>30,875*0,00041 "Přepočtené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</si>
  <si>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</si>
  <si>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</si>
  <si>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-1581222849</t>
  </si>
  <si>
    <t>https://podminky.urs.cz/item/CS_URS_2026_01/998711101</t>
  </si>
  <si>
    <t>9902100100R</t>
  </si>
  <si>
    <t>-1826045695</t>
  </si>
  <si>
    <t>268,703+37,474</t>
  </si>
  <si>
    <t>SO 142-11-03-03 - Lázně Bělohrad - Nová Paka, propustek v km 65,012</t>
  </si>
  <si>
    <t xml:space="preserve">    767 - Konstrukce zámečnické</t>
  </si>
  <si>
    <t>M - Práce a dodávky M</t>
  </si>
  <si>
    <t xml:space="preserve">    46-M - Zemní práce při extr.mont.pracích</t>
  </si>
  <si>
    <t>141288501</t>
  </si>
  <si>
    <t xml:space="preserve">"celkem na vtoku"  5,000</t>
  </si>
  <si>
    <t>"celkem na výtoku" 3,000</t>
  </si>
  <si>
    <t>1351565241</t>
  </si>
  <si>
    <t>-460504575</t>
  </si>
  <si>
    <t>-1381576200</t>
  </si>
  <si>
    <t>"kamenná dlažba" (1,80*0,60)+(0,60*8,75)+(3,00*5,00)</t>
  </si>
  <si>
    <t>-1514394100</t>
  </si>
  <si>
    <t>"odměženo z PD" 25,000+15,000</t>
  </si>
  <si>
    <t>-260752788</t>
  </si>
  <si>
    <t>"čerpání ze 2 jímek" 2*15*10</t>
  </si>
  <si>
    <t>144704379</t>
  </si>
  <si>
    <t>-1923651254</t>
  </si>
  <si>
    <t>"na vtoku" 12,500*9,000*1,200</t>
  </si>
  <si>
    <t>"na výtoku" 18,500*4,000*1,200</t>
  </si>
  <si>
    <t>-44947113</t>
  </si>
  <si>
    <t>5,000</t>
  </si>
  <si>
    <t>-1895362386</t>
  </si>
  <si>
    <t>"výpočet pro zesilující vrstvu" 18,850*7,500*0,300</t>
  </si>
  <si>
    <t>"výpočet výkopu" (6,100*2,700*9,600)+(22,000*11,600)</t>
  </si>
  <si>
    <t>"výpočet pro základy v čelech trouby" 0,400*0,400*1,600</t>
  </si>
  <si>
    <t>"odpočet kce propustku" (-1)*(1,600*2,000*8,250)</t>
  </si>
  <si>
    <t>"odpočet vtokového objektu" (-1)*(1,850*2,000*2,400)</t>
  </si>
  <si>
    <t>"odpočet výtokového čela" (-1)*((0,700*0,800)+(1,250*0,500)+(0,250*0,600))*5,000</t>
  </si>
  <si>
    <t>1678124916</t>
  </si>
  <si>
    <t>414,026</t>
  </si>
  <si>
    <t>-553463855</t>
  </si>
  <si>
    <t xml:space="preserve">"pročištění příkopů podél trati"  2*10,000*(1,000+0,500+1,000)*0,250</t>
  </si>
  <si>
    <t>-1031616284</t>
  </si>
  <si>
    <t>"hrázky na vtoku" 2*2,500*1,500*3,500</t>
  </si>
  <si>
    <t>314713194</t>
  </si>
  <si>
    <t>-977019005</t>
  </si>
  <si>
    <t>1257731915</t>
  </si>
  <si>
    <t>414,026-375,78+26,250</t>
  </si>
  <si>
    <t>434604412</t>
  </si>
  <si>
    <t>414,026-375,780+26,250</t>
  </si>
  <si>
    <t>477975409</t>
  </si>
  <si>
    <t>414,026-375,780+26,25</t>
  </si>
  <si>
    <t>161239204</t>
  </si>
  <si>
    <t>"zemina" (414,026-375,780)*2,000</t>
  </si>
  <si>
    <t>"jíl"52,500</t>
  </si>
  <si>
    <t>"dlažba" 7,466*2,600</t>
  </si>
  <si>
    <t>"kámen" 5,688*2,600</t>
  </si>
  <si>
    <t>833799790</t>
  </si>
  <si>
    <t>"odkopávky" 414,026</t>
  </si>
  <si>
    <t>630212203</t>
  </si>
  <si>
    <t>"zásyp výkopu - z toho 50 % nového materiálu" ((6,100*2,700*9,600)+(22,000*11,600))</t>
  </si>
  <si>
    <t>"odpocet podkladního betonu" (-1)*((2,200*0,150*9,300)+(3,150*1,900*0,150))</t>
  </si>
  <si>
    <t>"odpočet betonové základové desky" (-1)*(1,600*0,300*9,700)</t>
  </si>
  <si>
    <t>"odpočet propustku" (-1)*(1,570*9,700)</t>
  </si>
  <si>
    <t>"odpočet btokového objektu" (-1)*(2,850*1,600*3,000)</t>
  </si>
  <si>
    <t>-2070190997</t>
  </si>
  <si>
    <t>375,780/2*1,8</t>
  </si>
  <si>
    <t>181351003</t>
  </si>
  <si>
    <t>Rozprostření a urovnání ornice v rovině nebo ve svahu sklonu do 1:5 strojně při souvislé ploše do 100 m2, tl. vrstvy do 200 mm</t>
  </si>
  <si>
    <t>-431790899</t>
  </si>
  <si>
    <t>https://podminky.urs.cz/item/CS_URS_2026_01/181351003</t>
  </si>
  <si>
    <t>"odpočet dlažby na vtoku a vtokového objektu" (-1)*(1,000*7,500*1,200)</t>
  </si>
  <si>
    <t>"odpočet dlažby na výtoku" (-1)*(3,400*4,100*1,200)</t>
  </si>
  <si>
    <t>-2062050144</t>
  </si>
  <si>
    <t>18,850*7,500</t>
  </si>
  <si>
    <t>-1353868551</t>
  </si>
  <si>
    <t>898900989</t>
  </si>
  <si>
    <t>198,072*0,025 "Přepočtené koeficientem množství</t>
  </si>
  <si>
    <t>-1869535617</t>
  </si>
  <si>
    <t>"celkem na vtoku" 20,000</t>
  </si>
  <si>
    <t>"celkem na výtoku" 20,000</t>
  </si>
  <si>
    <t>1975046396</t>
  </si>
  <si>
    <t>"základová deska pod troubu" 1,600*0,300*9,700</t>
  </si>
  <si>
    <t>-1216619782</t>
  </si>
  <si>
    <t>-75384563</t>
  </si>
  <si>
    <t>2*9,700*0,300+2*1,600*0,300</t>
  </si>
  <si>
    <t>1712242909</t>
  </si>
  <si>
    <t>-2052773386</t>
  </si>
  <si>
    <t>325,92/1000</t>
  </si>
  <si>
    <t>426236388</t>
  </si>
  <si>
    <t>"betonový základ na výtoku" 1,600*0,500*0,400</t>
  </si>
  <si>
    <t>"kce zesíleného základu na výtoku" 2*0,500*0,400*2,500</t>
  </si>
  <si>
    <t>-1571706398</t>
  </si>
  <si>
    <t>976924533</t>
  </si>
  <si>
    <t>"betonový základ na výtoku" 1,600*0,500+0,500*0,400*2</t>
  </si>
  <si>
    <t>"kce zesíleného základu na výtoku" 2*0,500*2,500+4*0,500*0,400</t>
  </si>
  <si>
    <t>-1414746697</t>
  </si>
  <si>
    <t>-768382279</t>
  </si>
  <si>
    <t>158,400/1000</t>
  </si>
  <si>
    <t>-720133349</t>
  </si>
  <si>
    <t>"podkladní beton pod troubou propustku" 2,200*9,300</t>
  </si>
  <si>
    <t>"podkladní beton pod vtokovým objektem" 3,150*1,900</t>
  </si>
  <si>
    <t>1460695277</t>
  </si>
  <si>
    <t>"rovnanina na výtoku" 3,500*3,000*0,300</t>
  </si>
  <si>
    <t>814559346</t>
  </si>
  <si>
    <t>"dlažba na vtoku" (((0,525*1,200)+0,550+(1,00*1,200))*(2,00*2,50))+(0,500*1,200*2,850)</t>
  </si>
  <si>
    <t>"dlažba dna vtokového objektu" 2,250*1,000</t>
  </si>
  <si>
    <t>"dlažba na výtoku" 4,100*3,400*1,200</t>
  </si>
  <si>
    <t>-1902791553</t>
  </si>
  <si>
    <t>18,850*7,500*0,300</t>
  </si>
  <si>
    <t>628613611</t>
  </si>
  <si>
    <t>Žárové zinkování ponorem dílů ocelových konstrukcí mostů hmotnosti dílců do 100 kg</t>
  </si>
  <si>
    <t>1893329203</t>
  </si>
  <si>
    <t>https://podminky.urs.cz/item/CS_URS_2026_01/628613611</t>
  </si>
  <si>
    <t>"kování mříže" 32,000*1,3</t>
  </si>
  <si>
    <t>894302171R</t>
  </si>
  <si>
    <t>Ostatní konstrukce na trubním vedení ze železobetonu stěny šachet tloušťky přes 200 mm z betonu bez zvýšených nároků na prostředí tř. C 30/37</t>
  </si>
  <si>
    <t>1452251585</t>
  </si>
  <si>
    <t>https://podminky.urs.cz/item/CS_URS_2026_01/894302171R</t>
  </si>
  <si>
    <t>"dno objektu" 1,600*2,850*0,300</t>
  </si>
  <si>
    <t>"stěny objektu podélné" 2*2,850*0,300*3,000</t>
  </si>
  <si>
    <t>"stěny objektu příčné" 2*1,000*0,300*3,000</t>
  </si>
  <si>
    <t>"odpočet trouby propustku" (-1)*0,300*1,550</t>
  </si>
  <si>
    <t>894501111</t>
  </si>
  <si>
    <t>Bednění konstrukcí na trubním vedení stěn šachet pravoúhlých nebo čtyř a vícehranných oboustranné zřízení</t>
  </si>
  <si>
    <t>1990304742</t>
  </si>
  <si>
    <t>https://podminky.urs.cz/item/CS_URS_2026_01/894501111</t>
  </si>
  <si>
    <t>"bednění vtokového objektu" 1,600*3,000*2+3,000*2,850*2-0,780+2,250*2,700*2+1,000*2,700*2</t>
  </si>
  <si>
    <t>894501112</t>
  </si>
  <si>
    <t>Bednění konstrukcí na trubním vedení stěn šachet pravoúhlých nebo čtyř a vícehranných oboustranné odstranění</t>
  </si>
  <si>
    <t>1465632182</t>
  </si>
  <si>
    <t>https://podminky.urs.cz/item/CS_URS_2026_01/894501112</t>
  </si>
  <si>
    <t>894608112</t>
  </si>
  <si>
    <t>Výztuž šachet z betonářské oceli 10 505 (R) nebo BSt 500</t>
  </si>
  <si>
    <t>-291546034</t>
  </si>
  <si>
    <t>https://podminky.urs.cz/item/CS_URS_2026_01/894608112</t>
  </si>
  <si>
    <t>456/1000</t>
  </si>
  <si>
    <t>894608211</t>
  </si>
  <si>
    <t>Výztuž šachet ze svařovaných sítí typu Kari</t>
  </si>
  <si>
    <t>-535782566</t>
  </si>
  <si>
    <t>https://podminky.urs.cz/item/CS_URS_2026_01/894608211</t>
  </si>
  <si>
    <t>315/1000</t>
  </si>
  <si>
    <t>899511111</t>
  </si>
  <si>
    <t>Stupadla do šachet tunelové stoky ocelová s PE povlakem osazovaná při zdění nebo betonování</t>
  </si>
  <si>
    <t>364283232</t>
  </si>
  <si>
    <t>https://podminky.urs.cz/item/CS_URS_2026_01/899511111</t>
  </si>
  <si>
    <t>6,000</t>
  </si>
  <si>
    <t>55243806</t>
  </si>
  <si>
    <t>stupadlo ocelové s PE povlakem forma A - P162mm</t>
  </si>
  <si>
    <t>-720061276</t>
  </si>
  <si>
    <t>378588330</t>
  </si>
  <si>
    <t>"lemování dlažby na vtoku" (2,000*2,500)+((0,525*1,200)+0,550+(1,000*1,200))+7,850</t>
  </si>
  <si>
    <t>"lemování dlažby na výtoku" (2,000*3,400)+(2,000*4,100*1,200)</t>
  </si>
  <si>
    <t>1035579079</t>
  </si>
  <si>
    <t>31,87*1,02 "Přepočtené koeficientem množství</t>
  </si>
  <si>
    <t>927111133</t>
  </si>
  <si>
    <t>Železniční propustek železobetonové trouby DN 1000 mm</t>
  </si>
  <si>
    <t>-261988977</t>
  </si>
  <si>
    <t>https://podminky.urs.cz/item/CS_URS_2026_01/927111133</t>
  </si>
  <si>
    <t>10,000</t>
  </si>
  <si>
    <t>59222485</t>
  </si>
  <si>
    <t>trouba ŽB hrdlová patková DN 1000</t>
  </si>
  <si>
    <t>-471132333</t>
  </si>
  <si>
    <t>7,500</t>
  </si>
  <si>
    <t>59222488</t>
  </si>
  <si>
    <t>trouba ŽB hrdlová patková koncová DN 1000</t>
  </si>
  <si>
    <t>1320316084</t>
  </si>
  <si>
    <t>1,000</t>
  </si>
  <si>
    <t>59222497</t>
  </si>
  <si>
    <t>trouba ŽB hrdlová patková úhlová DN 1000</t>
  </si>
  <si>
    <t>336743732</t>
  </si>
  <si>
    <t>1,500</t>
  </si>
  <si>
    <t>-89298985</t>
  </si>
  <si>
    <t>"spáry mezi troubami" 1,350*5</t>
  </si>
  <si>
    <t>727509599</t>
  </si>
  <si>
    <t>1057368676</t>
  </si>
  <si>
    <t>"opěry a základy propustku" ((0,600*1,000)+(0,800*0,700))*6,750*2</t>
  </si>
  <si>
    <t>962022490</t>
  </si>
  <si>
    <t>Bourání zdiva nadzákladového kamenného na maltu cementovou, objemu do 1 m3</t>
  </si>
  <si>
    <t>1334380537</t>
  </si>
  <si>
    <t>https://podminky.urs.cz/item/CS_URS_2026_01/962022490</t>
  </si>
  <si>
    <t>"vtokový objekt (horní šikmá hrana)" 0,650*1,050*2,400</t>
  </si>
  <si>
    <t>"nosná kce propustku z kamených desek" 1,600*0,250*8,250</t>
  </si>
  <si>
    <t>"římsa výtokvého čela" 0,600*0,250*5,000</t>
  </si>
  <si>
    <t>962042321</t>
  </si>
  <si>
    <t>Bourání zdiva z betonu prostého nadzákladového objemu přes 1 m3</t>
  </si>
  <si>
    <t>10065034</t>
  </si>
  <si>
    <t>https://podminky.urs.cz/item/CS_URS_2026_01/962042321</t>
  </si>
  <si>
    <t>"vtokový objekt" (0,750*1,850*2,400)+(2*0,900*1,300*2,400)+(2*0,350*1,300*2,400)+(0,600*0,300*1,300)</t>
  </si>
  <si>
    <t>"čelo propusku" ((0,700*0,800)+(0,500*1,250))*5,000</t>
  </si>
  <si>
    <t>963065512</t>
  </si>
  <si>
    <t>Bourání mostních konstrukcí nosných konstrukcí dřevěných podlah z fošen nebo prken ze dřeva tvrdého</t>
  </si>
  <si>
    <t>-4916270</t>
  </si>
  <si>
    <t>https://podminky.urs.cz/item/CS_URS_2026_01/963065512</t>
  </si>
  <si>
    <t>"zakrytí vtokového objektu" 1,000*2,400*0,250</t>
  </si>
  <si>
    <t>1987430079</t>
  </si>
  <si>
    <t>"opěry a základy propustku" ((0,600*1,000)+(0,800*0,700))*6,750*2*2,3</t>
  </si>
  <si>
    <t>"vtokový objekt" (0,750*1,850*2,400)+(2*0,900*1,300*2,400)+(2*0,350*1,300*2,400)+(0,600*0,300*1,300)*2,3</t>
  </si>
  <si>
    <t>"čelo propusku" ((0,700*0,800)+(0,500*1,250))*5,000*2,3</t>
  </si>
  <si>
    <t>1658346963</t>
  </si>
  <si>
    <t>"zakrytí vtokového objektu" 1,000*2,400*0,250*0,7</t>
  </si>
  <si>
    <t>"kamenná dlažba" (1,80*0,60)+(0,60*8,75)+(3,00*5,00)*2,6</t>
  </si>
  <si>
    <t>"vtokový objekt (horní šikmá hrana)" 0,650*1,050*2,400*2,6</t>
  </si>
  <si>
    <t>"nosná kce propustku z kamených desek" 1,600*0,250*8,250*2,6</t>
  </si>
  <si>
    <t>"římsa výtokvého čela" 0,600*0,250*5,000*2,6</t>
  </si>
  <si>
    <t>917814078</t>
  </si>
  <si>
    <t>121,853*9</t>
  </si>
  <si>
    <t>786962519</t>
  </si>
  <si>
    <t>543398579</t>
  </si>
  <si>
    <t>-1131928297</t>
  </si>
  <si>
    <t>-156300932</t>
  </si>
  <si>
    <t>"nátěr betonových trub" 3,800*9,700</t>
  </si>
  <si>
    <t>"nátěr vtokového objektu" ((2,000*1,600)+(2,00*2,850))*3,000"</t>
  </si>
  <si>
    <t>-990095794</t>
  </si>
  <si>
    <t>63,56*0,00034 "Přepočtené koeficientem množství</t>
  </si>
  <si>
    <t>-2107161818</t>
  </si>
  <si>
    <t>514102537</t>
  </si>
  <si>
    <t>63,56*0,00041 "Přepočtené koeficientem množství</t>
  </si>
  <si>
    <t>72</t>
  </si>
  <si>
    <t>381831570</t>
  </si>
  <si>
    <t>767</t>
  </si>
  <si>
    <t>Konstrukce zámečnické</t>
  </si>
  <si>
    <t>73</t>
  </si>
  <si>
    <t>767591003</t>
  </si>
  <si>
    <t>Montáž výrobků z kompozitů podlah nebo podest z pochůzných litých roštů hmotnosti přes 30 do 50 kg/m2</t>
  </si>
  <si>
    <t>319648215</t>
  </si>
  <si>
    <t>https://podminky.urs.cz/item/CS_URS_2026_01/767591003</t>
  </si>
  <si>
    <t>"kompozitová mříž tl. 40 mm" 1,070*2,820</t>
  </si>
  <si>
    <t>74</t>
  </si>
  <si>
    <t>63126004</t>
  </si>
  <si>
    <t>rošt kompozitní pochůzný litý 30x30/60mm A15</t>
  </si>
  <si>
    <t>842986603</t>
  </si>
  <si>
    <t>"kompozitová mříž tl. 40 mm" 1,070*2,820*1,350</t>
  </si>
  <si>
    <t>75</t>
  </si>
  <si>
    <t>767591021</t>
  </si>
  <si>
    <t>Montáž výrobků z kompozitů podlah nebo podest Příplatek k cenám za zkrácení a úpravu roštu</t>
  </si>
  <si>
    <t>-1178868857</t>
  </si>
  <si>
    <t>https://podminky.urs.cz/item/CS_URS_2026_01/767591021</t>
  </si>
  <si>
    <t>3,897</t>
  </si>
  <si>
    <t>76</t>
  </si>
  <si>
    <t>767995114</t>
  </si>
  <si>
    <t>Montáž ostatních atypických zámečnických konstrukcí hmotnosti přes 20 do 50 kg</t>
  </si>
  <si>
    <t>1384309880</t>
  </si>
  <si>
    <t>https://podminky.urs.cz/item/CS_URS_2026_01/767995114</t>
  </si>
  <si>
    <t>"kování mříže" 32,000</t>
  </si>
  <si>
    <t>77</t>
  </si>
  <si>
    <t>13010418</t>
  </si>
  <si>
    <t>úhelník ocelový rovnostranný jakost S235JR (11 375) 45x45x5mm</t>
  </si>
  <si>
    <t>589334604</t>
  </si>
  <si>
    <t>Poznámka k položce:_x000d_
Hmotnost: 3,38 kg/m</t>
  </si>
  <si>
    <t>(2*1,100+2*2,900)*3,38/1000*1,10</t>
  </si>
  <si>
    <t>78</t>
  </si>
  <si>
    <t>13010218</t>
  </si>
  <si>
    <t>tyč ocelová plochá jakost S235JR (11 375) 50x5mm</t>
  </si>
  <si>
    <t>1040912675</t>
  </si>
  <si>
    <t>Poznámka k položce:_x000d_
Hmotnost: 2,1 kg/m</t>
  </si>
  <si>
    <t>(12*0,200)*1,963/1000*1,100</t>
  </si>
  <si>
    <t>Práce a dodávky M</t>
  </si>
  <si>
    <t>46-M</t>
  </si>
  <si>
    <t>Zemní práce při extr.mont.pracích</t>
  </si>
  <si>
    <t>79</t>
  </si>
  <si>
    <t>469973133R</t>
  </si>
  <si>
    <t>Poplatek za uložení stavebního odpadu (skládkovné) na skládce dřevěného zatříděného do Katalogu odpadů pod kódem 17 02 01</t>
  </si>
  <si>
    <t>-933601720</t>
  </si>
  <si>
    <t>https://podminky.urs.cz/item/CS_URS_2026_01/469973133R</t>
  </si>
  <si>
    <t>80</t>
  </si>
  <si>
    <t>-600312614</t>
  </si>
  <si>
    <t>581,676+96,563</t>
  </si>
  <si>
    <t>SO 142-11-04-04 - Lázně Bělohrad - Nová Paka, propustek v km 65,555</t>
  </si>
  <si>
    <t>113151111</t>
  </si>
  <si>
    <t>Rozebírání zpevněných ploch s přemístěním na skládku na vzdálenost do 20 m nebo s naložením na dopravní prostředek ze silničních panelů</t>
  </si>
  <si>
    <t>-450497185</t>
  </si>
  <si>
    <t>https://podminky.urs.cz/item/CS_URS_2026_01/113151111</t>
  </si>
  <si>
    <t>"přístupová komunikace" 2*72,000*1,000</t>
  </si>
  <si>
    <t>"plocha staveniště" 6,000*6,000</t>
  </si>
  <si>
    <t>122352502</t>
  </si>
  <si>
    <t>Odkopávky a prokopávky nezapažené pro spodní stavbu železnic strojně v hornině třídy těžitelnosti II skupiny 4 přes 100 do 1 000 m3</t>
  </si>
  <si>
    <t>1553068393</t>
  </si>
  <si>
    <t>https://podminky.urs.cz/item/CS_URS_2026_01/122352502</t>
  </si>
  <si>
    <t>"zářez a terénní úpravy pro provizorní komunikace a plochy" 250,000</t>
  </si>
  <si>
    <t>"úprava vtoku a výtoku propustku - odměřeno z CAD" 20,000</t>
  </si>
  <si>
    <t>2025244082</t>
  </si>
  <si>
    <t>"dle odměření z PD" 20,000</t>
  </si>
  <si>
    <t>681511827</t>
  </si>
  <si>
    <t>"úprava vtoku a výtoku propustku - odměřeno z CAD" 15,000</t>
  </si>
  <si>
    <t>"výkopek z výpažnice" 15,600</t>
  </si>
  <si>
    <t>-1640010620</t>
  </si>
  <si>
    <t>-1122678389</t>
  </si>
  <si>
    <t>-400841775</t>
  </si>
  <si>
    <t>"úprava vtoku a výtoku propustku - odměřeno z CAD" 15,000*2,000</t>
  </si>
  <si>
    <t>"výkopek z výpažnice" 15,600*2,000</t>
  </si>
  <si>
    <t>54114254</t>
  </si>
  <si>
    <t>174111311</t>
  </si>
  <si>
    <t>Zásyp sypaninou pro spodní stavbu železnic objemu přes 3 m3 se zhutněním</t>
  </si>
  <si>
    <t>607920432</t>
  </si>
  <si>
    <t>https://podminky.urs.cz/item/CS_URS_2026_01/174111311</t>
  </si>
  <si>
    <t>"úprava vtoku a výtoku propustku - odměřeno z CAD" 5,000</t>
  </si>
  <si>
    <t>2031008115</t>
  </si>
  <si>
    <t>226093323</t>
  </si>
  <si>
    <t>461298791</t>
  </si>
  <si>
    <t>"dočištění výkopu" 5,000</t>
  </si>
  <si>
    <t>141721224R</t>
  </si>
  <si>
    <t>Řízený zemní protlak délky protlaku do 50 m v hornině třídy těžitelnosti I a II, skupiny 1 až 4 včetně zatažení trub v hloubce do 6 m průměru vrtu 1220 mm</t>
  </si>
  <si>
    <t>-207452539</t>
  </si>
  <si>
    <t>182151111</t>
  </si>
  <si>
    <t>Svahování trvalých svahů do projektovaných profilů strojně s potřebným přemístěním výkopku při svahování v zářezech v hornině třídy těžitelnosti I, skupiny 1 až 3</t>
  </si>
  <si>
    <t>1928067369</t>
  </si>
  <si>
    <t>https://podminky.urs.cz/item/CS_URS_2026_01/182151111</t>
  </si>
  <si>
    <t>"úprava svahu v místě provizorní komunikace" 70,000*5,000</t>
  </si>
  <si>
    <t>-763686036</t>
  </si>
  <si>
    <t>"vlevo" 11,000*10,000</t>
  </si>
  <si>
    <t>"vpravo" 10,000*10,000</t>
  </si>
  <si>
    <t>10364101</t>
  </si>
  <si>
    <t>zemina pro terénní úpravy - ornice</t>
  </si>
  <si>
    <t>-1062548891</t>
  </si>
  <si>
    <t>"vlevo" 11,000*10,000*0,150*1,5</t>
  </si>
  <si>
    <t>"vpravo" 10,000*10,000*0,150*1,5</t>
  </si>
  <si>
    <t>-113345853</t>
  </si>
  <si>
    <t>1660415568</t>
  </si>
  <si>
    <t>210*0,025 "Přepočtené koeficientem množství</t>
  </si>
  <si>
    <t>1487475767</t>
  </si>
  <si>
    <t>"základová deska - vpravo" 0,250*1,500*3,000</t>
  </si>
  <si>
    <t>"startovací deska" 0,250*(2,100+1,300)*3,00</t>
  </si>
  <si>
    <t>1236970632</t>
  </si>
  <si>
    <t>-1216695647</t>
  </si>
  <si>
    <t>"základová deska" 2*1,500*0,250+0,250*3,000</t>
  </si>
  <si>
    <t>"startovací deska" 2*(2,100+1,300)*0,25+0,250*3,00</t>
  </si>
  <si>
    <t>1320653114</t>
  </si>
  <si>
    <t>-199519771</t>
  </si>
  <si>
    <t>367,400/1000</t>
  </si>
  <si>
    <t>-295201370</t>
  </si>
  <si>
    <t>"vlevo" 3,000*0,800*0,300</t>
  </si>
  <si>
    <t>"vpravo" 3,000*0,800*0,300</t>
  </si>
  <si>
    <t>1542579833</t>
  </si>
  <si>
    <t>123421709</t>
  </si>
  <si>
    <t>"pas základové desky - vpravo" 0,300*0,800*3,00</t>
  </si>
  <si>
    <t>"pasy startovací desky" 2*0,300*0,800*3,00</t>
  </si>
  <si>
    <t>-1001431943</t>
  </si>
  <si>
    <t>1477698081</t>
  </si>
  <si>
    <t>"zakončovací práh vlevo" 3,000*0,800+2*0,300*0,800</t>
  </si>
  <si>
    <t>"zakončovací práhvpravo" 3,000*0,800+2*0,300*0,800</t>
  </si>
  <si>
    <t>"pas základové desky" 0,800*3,000+0,800*0,300*2</t>
  </si>
  <si>
    <t>"pasy startovací desky" 2*0,800*3,000+0,800*0,300*2*2</t>
  </si>
  <si>
    <t>1599173240</t>
  </si>
  <si>
    <t>1355516132</t>
  </si>
  <si>
    <t>216,000/1000</t>
  </si>
  <si>
    <t>291211111</t>
  </si>
  <si>
    <t>Zřízení zpevněné plochy ze silničních panelů osazených do lože tl. 50 mm z kameniva</t>
  </si>
  <si>
    <t>-762454923</t>
  </si>
  <si>
    <t>https://podminky.urs.cz/item/CS_URS_2026_01/291211111</t>
  </si>
  <si>
    <t>59381006R</t>
  </si>
  <si>
    <t>panel silniční 3,00x1,00x0,215m</t>
  </si>
  <si>
    <t>-1106267645</t>
  </si>
  <si>
    <t>Poznámka k položce:_x000d_
uvažovaná obratovost - 5 cyklů</t>
  </si>
  <si>
    <t>"přístupová komunikace" 2*24</t>
  </si>
  <si>
    <t>"plocha staveniště" 6*2</t>
  </si>
  <si>
    <t>312351311</t>
  </si>
  <si>
    <t>Bednění nadzákladových zdí výplňových rovné jednostranné zřízení</t>
  </si>
  <si>
    <t>-303171658</t>
  </si>
  <si>
    <t>https://podminky.urs.cz/item/CS_URS_2026_01/312351311</t>
  </si>
  <si>
    <t>"odměřeno z PD" 1,120</t>
  </si>
  <si>
    <t>312351312</t>
  </si>
  <si>
    <t>Bednění nadzákladových zdí výplňových rovné jednostranné odstranění</t>
  </si>
  <si>
    <t>1568491588</t>
  </si>
  <si>
    <t>https://podminky.urs.cz/item/CS_URS_2026_01/312351312</t>
  </si>
  <si>
    <t>377342111</t>
  </si>
  <si>
    <t>Výplň za rubem ostění tunelů betonem tř. C 25/30 odolným proti agresivnímu prostředí v hornině suché</t>
  </si>
  <si>
    <t>63185955</t>
  </si>
  <si>
    <t>https://podminky.urs.cz/item/CS_URS_2026_01/377342111</t>
  </si>
  <si>
    <t>"obetonování prostoru mezi klenbou a vsunutou troubou - odměřeno v CAD" 5,580</t>
  </si>
  <si>
    <t>423951111</t>
  </si>
  <si>
    <t>Dočasné konstrukce trámové ze dřeva hraněného zřízení</t>
  </si>
  <si>
    <t>-69985212</t>
  </si>
  <si>
    <t>https://podminky.urs.cz/item/CS_URS_2026_01/423951111</t>
  </si>
  <si>
    <t>"odměřeno z PD" 3,000</t>
  </si>
  <si>
    <t>423952111</t>
  </si>
  <si>
    <t>Dočasné konstrukce trámové ze dřeva hraněného odstranění</t>
  </si>
  <si>
    <t>-1106823111</t>
  </si>
  <si>
    <t>https://podminky.urs.cz/item/CS_URS_2026_01/423952111</t>
  </si>
  <si>
    <t>-682441868</t>
  </si>
  <si>
    <t>"vlevo" 9,500</t>
  </si>
  <si>
    <t>"vpravo" 6,900</t>
  </si>
  <si>
    <t>899910102</t>
  </si>
  <si>
    <t>Výplň potrubí trub betonových, litinových nebo kameninových betonem délky do 50 m tř. C 8/10</t>
  </si>
  <si>
    <t>-1981360207</t>
  </si>
  <si>
    <t>https://podminky.urs.cz/item/CS_URS_2026_01/899910102</t>
  </si>
  <si>
    <t>"výplň stávajícího propustku"0,500*20,000</t>
  </si>
  <si>
    <t>-762246537</t>
  </si>
  <si>
    <t>"vlevo" 12,000</t>
  </si>
  <si>
    <t>"vpravo" 10,000</t>
  </si>
  <si>
    <t>-2097111297</t>
  </si>
  <si>
    <t>Poznámka k položce:_x000d_
obrubník zahradní šíře 100 mm</t>
  </si>
  <si>
    <t>919542112</t>
  </si>
  <si>
    <t>Zřízení propustku, podchodu, mostku nebo kanálu z trub ocelových rýhovaných včetně montáže spojovacích prstenců, profilu kruhového DN přes 800 do 1 200 mm</t>
  </si>
  <si>
    <t>1133025644</t>
  </si>
  <si>
    <t>https://podminky.urs.cz/item/CS_URS_2026_01/919542112</t>
  </si>
  <si>
    <t>23,900</t>
  </si>
  <si>
    <t>55314413</t>
  </si>
  <si>
    <t>trouba ocelová flexibilní Pz s polymerovanou fólií z vlnitého plechu 1000/2,0mm</t>
  </si>
  <si>
    <t>-1642666144</t>
  </si>
  <si>
    <t>55314433</t>
  </si>
  <si>
    <t>spojovací prstenec Pz s polymerovanou fólií flexibilní z vlnitého plechu 1000/2,0mm</t>
  </si>
  <si>
    <t>-1914581697</t>
  </si>
  <si>
    <t>-1954898671</t>
  </si>
  <si>
    <t>"kolem trouby na vtoku a výtoku" 2*3,140</t>
  </si>
  <si>
    <t>-1054615657</t>
  </si>
  <si>
    <t>938902454</t>
  </si>
  <si>
    <t>Čištění propustků s odstraněním travnatého porostu nebo nánosu, s naložením na dopravní prostředek nebo s přemístěním na hromady na vzdálenost do 20 m ručně tloušťky nánosu do 25% průměru propustku přes 1500 do 2000 mm</t>
  </si>
  <si>
    <t>545207558</t>
  </si>
  <si>
    <t>https://podminky.urs.cz/item/CS_URS_2026_01/938902454</t>
  </si>
  <si>
    <t>"stávající propustek" 8,000</t>
  </si>
  <si>
    <t>938902499</t>
  </si>
  <si>
    <t>Čištění propustků s odstraněním travnatého porostu nebo nánosu, s naložením na dopravní prostředek nebo s přemístěním na hromady na vzdálenost do 20 m Příplatek k cenám za délku propustku přes 8 m za každý další 1 m</t>
  </si>
  <si>
    <t>-2109809650</t>
  </si>
  <si>
    <t>https://podminky.urs.cz/item/CS_URS_2026_01/938902499</t>
  </si>
  <si>
    <t>"stávající propustek" 20,000-8,000</t>
  </si>
  <si>
    <t>961055111</t>
  </si>
  <si>
    <t>Bourání základů z betonu železového</t>
  </si>
  <si>
    <t>-1697693125</t>
  </si>
  <si>
    <t>https://podminky.urs.cz/item/CS_URS_2026_01/961055111</t>
  </si>
  <si>
    <t>"pas startovací desky" 0,300*0,800*3,000</t>
  </si>
  <si>
    <t>"startovací deska" 0,250*2,100*3,000</t>
  </si>
  <si>
    <t>977312114</t>
  </si>
  <si>
    <t>Řezání stávajících betonových mazanin s vyztužením hloubky přes 150 do 200 mm</t>
  </si>
  <si>
    <t>-1780888847</t>
  </si>
  <si>
    <t>https://podminky.urs.cz/item/CS_URS_2026_01/977312114</t>
  </si>
  <si>
    <t>"část startovací desky" 3,000</t>
  </si>
  <si>
    <t>789289223</t>
  </si>
  <si>
    <t>"pas startovací desky" 0,300*0,800*3,000*2,5</t>
  </si>
  <si>
    <t>"startovací deska" 0,250*2,100*3,000*2,5</t>
  </si>
  <si>
    <t>1318185641</t>
  </si>
  <si>
    <t>-1621545881</t>
  </si>
  <si>
    <t>5,738*9</t>
  </si>
  <si>
    <t>1996506199</t>
  </si>
  <si>
    <t>169650999</t>
  </si>
  <si>
    <t>740629763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</si>
  <si>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</si>
  <si>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</si>
  <si>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-1382471779</t>
  </si>
  <si>
    <t>https://podminky.urs.cz/item/CS_URS_2026_01/998226011</t>
  </si>
  <si>
    <t>60 "ks panelů" *1,580</t>
  </si>
  <si>
    <t>998226094</t>
  </si>
  <si>
    <t>Přesun hmot pro pozemní komunikace a letiště s krytem montovaným ze silničních dílců ze železového nebo předpjatého betonu Příplatek k ceně za zvětšený přesun přes vymezenou vodorovnou dopravní vzdálenost do 5000 m</t>
  </si>
  <si>
    <t>743460834</t>
  </si>
  <si>
    <t>https://podminky.urs.cz/item/CS_URS_2026_01/998226094</t>
  </si>
  <si>
    <t>1147993812</t>
  </si>
  <si>
    <t>208,880+71,134</t>
  </si>
  <si>
    <t>SO 142-11-05-05 - Lázně Bělohrad - Nová Paka, propustek v km 66,638</t>
  </si>
  <si>
    <t>981149332</t>
  </si>
  <si>
    <t>-1521925811</t>
  </si>
  <si>
    <t>"odměřeno z PD" 30,000</t>
  </si>
  <si>
    <t>1322175079</t>
  </si>
  <si>
    <t>"čerpání" 5*10</t>
  </si>
  <si>
    <t>-1134068062</t>
  </si>
  <si>
    <t>"lokální odkopávky svahu" 5,000</t>
  </si>
  <si>
    <t>-1499822664</t>
  </si>
  <si>
    <t>"hráz na vtoku" 3,000</t>
  </si>
  <si>
    <t>1056321757</t>
  </si>
  <si>
    <t>233884827</t>
  </si>
  <si>
    <t>3*2 "Přepočtené koeficientem množství</t>
  </si>
  <si>
    <t>-1455592342</t>
  </si>
  <si>
    <t>"hráz" 5,000</t>
  </si>
  <si>
    <t>-656120854</t>
  </si>
  <si>
    <t>1630106889</t>
  </si>
  <si>
    <t>-761570530</t>
  </si>
  <si>
    <t>"kámen" 5,095</t>
  </si>
  <si>
    <t>"jíl" 6,000</t>
  </si>
  <si>
    <t>237990375</t>
  </si>
  <si>
    <t>1799396947</t>
  </si>
  <si>
    <t>"svah vlevo" 4,700*10,000</t>
  </si>
  <si>
    <t>"svah vpravo" 4,700*10,000</t>
  </si>
  <si>
    <t>-1990969575</t>
  </si>
  <si>
    <t>-1152747044</t>
  </si>
  <si>
    <t>"svah vlevo" 4,700*10,000*0,150*1,500</t>
  </si>
  <si>
    <t>"svah vpravo" 4,700*10,000*1,500</t>
  </si>
  <si>
    <t>-1216765436</t>
  </si>
  <si>
    <t>1818686624</t>
  </si>
  <si>
    <t>94*0,025 "Přepočtené koeficientem množství</t>
  </si>
  <si>
    <t>1517645453</t>
  </si>
  <si>
    <t>212341111</t>
  </si>
  <si>
    <t>Obetonování drenážních trub mezerovitým betonem</t>
  </si>
  <si>
    <t>-518045925</t>
  </si>
  <si>
    <t>https://podminky.urs.cz/item/CS_URS_2026_01/212341111</t>
  </si>
  <si>
    <t>"výplň svahu pod dlažbou kolem trouby - odměřeno z PD" 34,000</t>
  </si>
  <si>
    <t>-1922186361</t>
  </si>
  <si>
    <t>"základová deska - vlevo" 0,300*5,500*2,000</t>
  </si>
  <si>
    <t>"základová deska - vpravo" 0,300*3,700*2,00</t>
  </si>
  <si>
    <t>1374820884</t>
  </si>
  <si>
    <t>1377139145</t>
  </si>
  <si>
    <t>"základová deska - vlevo" 2*0,300*5,500+0,300*2,000</t>
  </si>
  <si>
    <t>"základová deska - vpravo" 2*0,300*3,700+0,300*2,00</t>
  </si>
  <si>
    <t>-385010939</t>
  </si>
  <si>
    <t>-1216535537</t>
  </si>
  <si>
    <t>662,400/1000</t>
  </si>
  <si>
    <t>-1486981353</t>
  </si>
  <si>
    <t>"zakončovací práh - vlevo" 3,000*0,800*0,300</t>
  </si>
  <si>
    <t>1139045202</t>
  </si>
  <si>
    <t>"základový pas - vlevo" 2,000*0,800*0,300</t>
  </si>
  <si>
    <t>"základový pas - vpravo" 2,000*0,800*0,300</t>
  </si>
  <si>
    <t>-1686970362</t>
  </si>
  <si>
    <t>-170868422</t>
  </si>
  <si>
    <t>"zakončovací práh - vlevo" 3,000*0,800+2*0,300*0,800</t>
  </si>
  <si>
    <t>"základový pas - vlevo" 2,000*0,800+2*0,800*0,300</t>
  </si>
  <si>
    <t>"základový pas - vpravo" 2,000*0,800+2*0,800*0,300</t>
  </si>
  <si>
    <t>449195658</t>
  </si>
  <si>
    <t>2013020194</t>
  </si>
  <si>
    <t>201,600/1000</t>
  </si>
  <si>
    <t>-286697010</t>
  </si>
  <si>
    <t>"bednění pro obetonování trouby" 3,810*2</t>
  </si>
  <si>
    <t>963491568</t>
  </si>
  <si>
    <t>1850241074</t>
  </si>
  <si>
    <t>"obetonování prostoru mezi klenbou a vsunutou troubou SCC betonem - odměřeno v CAD" 23,900</t>
  </si>
  <si>
    <t>-2140880092</t>
  </si>
  <si>
    <t>"odměřeno z PD" 4,000</t>
  </si>
  <si>
    <t>-1179876084</t>
  </si>
  <si>
    <t>429171122R</t>
  </si>
  <si>
    <t>Montáž mostních přesýpaných konstrukcí z ocelových vlnitých plechů bez zásypu 
jakéhokoliv tvaru a jakéhokoliv typu vlny do 200 x 55 mm obvod konstrukce přes 6 do 7 m</t>
  </si>
  <si>
    <t>1513226848</t>
  </si>
  <si>
    <t>55314162R</t>
  </si>
  <si>
    <t>montovaná konstrukce z vlnitého plechu ZnEpx rozměr vlny 200x55mm 6-7m tl 4mm</t>
  </si>
  <si>
    <t>-1161536227</t>
  </si>
  <si>
    <t>-2070960949</t>
  </si>
  <si>
    <t>"vlevo" 13,200</t>
  </si>
  <si>
    <t>"vpravo" 16,500</t>
  </si>
  <si>
    <t>1660480435</t>
  </si>
  <si>
    <t>"vlevo" 15,500</t>
  </si>
  <si>
    <t>-1878601823</t>
  </si>
  <si>
    <t>-1042320466</t>
  </si>
  <si>
    <t>"spára konem trouby na vtoku a výtoku" 8,690+7,400</t>
  </si>
  <si>
    <t>639828949</t>
  </si>
  <si>
    <t>2000201460</t>
  </si>
  <si>
    <t>8,000</t>
  </si>
  <si>
    <t>-1641050086</t>
  </si>
  <si>
    <t>22,500-8,000</t>
  </si>
  <si>
    <t>962021112</t>
  </si>
  <si>
    <t>Bourání mostních konstrukcí zdiva a pilířů z kamene nebo cihel</t>
  </si>
  <si>
    <t>-1229850413</t>
  </si>
  <si>
    <t>https://podminky.urs.cz/item/CS_URS_2026_01/962021112</t>
  </si>
  <si>
    <t>"odbourání čela pod stávající římsou - předpoklad" 0,480</t>
  </si>
  <si>
    <t>966023211</t>
  </si>
  <si>
    <t>Snesení kamenných římsových desek na průčelním zdivu a křídlech</t>
  </si>
  <si>
    <t>459061146</t>
  </si>
  <si>
    <t>https://podminky.urs.cz/item/CS_URS_2026_01/966023211</t>
  </si>
  <si>
    <t>"stávající kamenné římsy" 0,250*0,500*6,000*2</t>
  </si>
  <si>
    <t>966052121</t>
  </si>
  <si>
    <t>Bourání plotových sloupků a vzpěr železobetonových výšky do 2,5 m s betonovou patkou</t>
  </si>
  <si>
    <t>1553623533</t>
  </si>
  <si>
    <t>https://podminky.urs.cz/item/CS_URS_2026_01/966052121</t>
  </si>
  <si>
    <t>"sloupky zábradlí" 3+3</t>
  </si>
  <si>
    <t>976071111</t>
  </si>
  <si>
    <t>Vybourání kovových madel, zábradlí, dvířek, zděří, kotevních želez madel a zábradlí</t>
  </si>
  <si>
    <t>-571262132</t>
  </si>
  <si>
    <t>https://podminky.urs.cz/item/CS_URS_2026_01/976071111</t>
  </si>
  <si>
    <t>"madla zábradlí" 2*6,000</t>
  </si>
  <si>
    <t>128220630</t>
  </si>
  <si>
    <t>"sloupky zábradlí" 1,008</t>
  </si>
  <si>
    <t>1616241830</t>
  </si>
  <si>
    <t>"římsy" 5,095</t>
  </si>
  <si>
    <t>-1164511558</t>
  </si>
  <si>
    <t>6,103*9</t>
  </si>
  <si>
    <t>-495796563</t>
  </si>
  <si>
    <t>1531435063</t>
  </si>
  <si>
    <t>-1520992906</t>
  </si>
  <si>
    <t>1626195451</t>
  </si>
  <si>
    <t>138,029+8,381</t>
  </si>
  <si>
    <t>SO 999.90.90 - Likvidace odpadů včetně dopravy</t>
  </si>
  <si>
    <t>171201221</t>
  </si>
  <si>
    <t>-1525013970</t>
  </si>
  <si>
    <t>https://podminky.urs.cz/item/CS_URS_2026_01/171201221</t>
  </si>
  <si>
    <t xml:space="preserve">"SO 112-11-01 ÚRS splaveniny  z čištění propustků" 9,6</t>
  </si>
  <si>
    <t>171201231</t>
  </si>
  <si>
    <t>565469637</t>
  </si>
  <si>
    <t>https://podminky.urs.cz/item/CS_URS_2026_01/171201231</t>
  </si>
  <si>
    <t>"Propustek v km 66,135 (čištění) těžení zeminy v okolí"228,5</t>
  </si>
  <si>
    <t>"Propustek km 68,052 (čištění) těžení zeminy v okolí"181,5</t>
  </si>
  <si>
    <t>"Propustek km 68,133 (čištění) těžení zeminy v okolí"160,95</t>
  </si>
  <si>
    <t xml:space="preserve">"SO 142-11-01-01  materiál z opevnění svahu" 43</t>
  </si>
  <si>
    <t>"SO 142-11-02-01 odtěžená zeminy, těžený jíl a původní dlažba od propustku" 228,938</t>
  </si>
  <si>
    <t xml:space="preserve">"SO 142-11-03-03 těžená zemina, jíl,  dlažba a kameny od propustku" 163,193</t>
  </si>
  <si>
    <t>"SO 142-11-04-04 těžený materiál z úpravy vtoku a výtoku a výkopek z výpažnice" 61,2</t>
  </si>
  <si>
    <t>"SO 142-11-05-05 odtěžený kámen a jíl" 11,095</t>
  </si>
  <si>
    <t>997013841</t>
  </si>
  <si>
    <t>977286756</t>
  </si>
  <si>
    <t>https://podminky.urs.cz/item/CS_URS_2026_01/997013841</t>
  </si>
  <si>
    <t>"Propustek v km 66,135 (čištění) abrazivo po otryskání zdiva" 2,768</t>
  </si>
  <si>
    <t>"Propustek km 68,052 (čištění) abrazivo po otryskání zdiva" 9,136</t>
  </si>
  <si>
    <t>"Propustek km 68,133 (čištění) abrazivo po otryskání zdiva" 13,669</t>
  </si>
  <si>
    <t>"SO 142-11-01-01 abrazivo po otryskání zdiva" 3,525</t>
  </si>
  <si>
    <t>997013861</t>
  </si>
  <si>
    <t>2038534044</t>
  </si>
  <si>
    <t>https://podminky.urs.cz/item/CS_URS_2026_01/997013861</t>
  </si>
  <si>
    <t>"SO 142-11-01-01 vysekaný materiál ze spárování" 2,919</t>
  </si>
  <si>
    <t>"SO 142-11-02-01 vybouraná konstrukce propustku + vybouraný podkladní beton" 11,100</t>
  </si>
  <si>
    <t>"SO 142-11-03-03 suť z opěr, ze vtokového objektu a čela propustku" 61,314</t>
  </si>
  <si>
    <t>997013862</t>
  </si>
  <si>
    <t>-1227785474</t>
  </si>
  <si>
    <t>https://podminky.urs.cz/item/CS_URS_2026_01/997013862</t>
  </si>
  <si>
    <t>"SO 142-11-02-01 suť ze vtokového a výtokového čela" 12,550</t>
  </si>
  <si>
    <t>"SO 142-11-04-04 suť ze startovacího pasu a startovací desky" 5,738</t>
  </si>
  <si>
    <t>"SO 142-11-05-05 suť ze slopupků zábradlí" 1,008</t>
  </si>
  <si>
    <t>469973133</t>
  </si>
  <si>
    <t>1373357627</t>
  </si>
  <si>
    <t>https://podminky.urs.cz/item/CS_URS_2026_01/469973133</t>
  </si>
  <si>
    <t>"SO 142-11-03-03" 0,42</t>
  </si>
  <si>
    <t>9909000100</t>
  </si>
  <si>
    <t>-1854301453</t>
  </si>
  <si>
    <t>"SO 112-11-01 nános z čištění příkopů, zemina" 13043,280</t>
  </si>
  <si>
    <t>"SO 131-11-02 odtěžení žel. spodku, přejezdové konstrukce, odt. vozovky z nájezdů" 129,386</t>
  </si>
  <si>
    <t>"SO 131-11-03 podkladní vrstvy komunikace+výkop rýhy" 72,513</t>
  </si>
  <si>
    <t>"SO 131-11-04 odt. žel. spodku, odt. konstrukce přejezdu, odt. podkladních vrstev vozovky z nájezdů" 291,733</t>
  </si>
  <si>
    <t>"SO 131-11-05 odt. žel. spodku, odt. konstrukce přejezdu,odt. podkladních vrstev vozovky z nájezdů" 131,371</t>
  </si>
  <si>
    <t>"SO 131-11-06 odt. žel. spodku, odt. konstrukce přejezdu, odt. podkladních vrstev vozovky z nájezdů+ potrubí" 169,776</t>
  </si>
  <si>
    <t>"SO 131-11-07odt. žel. spodku, odt. konstrukce přejezdu, odt. podkladních vrstev vozovky z nájezdů + potrubí" 297,630</t>
  </si>
  <si>
    <t>9909000300</t>
  </si>
  <si>
    <t>1369729810</t>
  </si>
  <si>
    <t>"SO 111-11-01 dřevěné prážce" 0,61</t>
  </si>
  <si>
    <t>"SO 131-11-06 dřevěné pražce" 0,46</t>
  </si>
  <si>
    <t>9909000400</t>
  </si>
  <si>
    <t>323567441</t>
  </si>
  <si>
    <t>"SO 111-11-01 vyzískané pryžové a PE podložky k likvidaci" 5,323</t>
  </si>
  <si>
    <t>-654409813</t>
  </si>
  <si>
    <t>"SO 111-11-01,beton odvodňovací žlaby a žlab drátovodu" 2,86</t>
  </si>
  <si>
    <t>"SO 112-11-01,beton betonové základy, kryty odvodňovacích žlabů" 62,5</t>
  </si>
  <si>
    <t>"SO 115-11-01,beton pratky z výstroje trati" 43,432</t>
  </si>
  <si>
    <t>"SO 131-11-03,beton z přejezdu" 2,245</t>
  </si>
  <si>
    <t>"SO 131-11-04,beton z přejezdu" 2,9</t>
  </si>
  <si>
    <t>9909000600</t>
  </si>
  <si>
    <t>1127558620</t>
  </si>
  <si>
    <t>"SO 131-11-03, vybouraná živice" 40,125</t>
  </si>
  <si>
    <t>"SO 131-11-07,vybouraná živice" 5,25</t>
  </si>
  <si>
    <t>9909000700</t>
  </si>
  <si>
    <t>-1484897309</t>
  </si>
  <si>
    <t>"SO 111-11-01 přebytek z podsítného po SČ" 12821,07</t>
  </si>
  <si>
    <t>621711597</t>
  </si>
  <si>
    <t>9,6+1078,376+29,098+75,333+14135,689+5,323+45,375+12821,070</t>
  </si>
  <si>
    <t>-934374656</t>
  </si>
  <si>
    <t>"celkem do 40km" 28199,864*3</t>
  </si>
  <si>
    <t>-544950923</t>
  </si>
  <si>
    <t>"betony" 19,296+113,937</t>
  </si>
  <si>
    <t>"dř. pražce" 1,07</t>
  </si>
  <si>
    <t>"ostatní dřevo" 0,42</t>
  </si>
  <si>
    <t>1594248367</t>
  </si>
  <si>
    <t>"betony, celkem do 40km" (19,296+113,937)*3</t>
  </si>
  <si>
    <t>"dř. pražce, celkem do 80km" 1,07*7</t>
  </si>
  <si>
    <t>"ostatní dřevo; celkem do 40km" 0,42*3</t>
  </si>
  <si>
    <t>167151112R</t>
  </si>
  <si>
    <t>Nakládání, skládání a překládání neulehlého výkopku nebo sypaniny strojně nakládání, množství přes 100 m3, z hornin třídy těžitelnosti II, skupiny 4 a 5</t>
  </si>
  <si>
    <t>-653759860</t>
  </si>
  <si>
    <t>15666,59111</t>
  </si>
  <si>
    <t>-1851448663</t>
  </si>
  <si>
    <t>134,723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</si>
  <si>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</si>
  <si>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</si>
  <si>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</si>
  <si>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</si>
  <si>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1024</t>
  </si>
  <si>
    <t>-910753572</t>
  </si>
  <si>
    <t>1"dle technologipe prací zhotovitele</t>
  </si>
  <si>
    <t>9903200100R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</si>
  <si>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</si>
  <si>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-1900752634</t>
  </si>
  <si>
    <t>9903200200R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</si>
  <si>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</si>
  <si>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-1774390539</t>
  </si>
  <si>
    <t>VRN</t>
  </si>
  <si>
    <t>Vedlejší rozpočtové náklady</t>
  </si>
  <si>
    <t>021101011R</t>
  </si>
  <si>
    <t>Průzkumné práce pro opravy Geotechnický průzkum podrobný</t>
  </si>
  <si>
    <t>-387696641</t>
  </si>
  <si>
    <t>021211001R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</si>
  <si>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</si>
  <si>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-465451644</t>
  </si>
  <si>
    <t>022101001R</t>
  </si>
  <si>
    <t>Geodetické práce Geodetické práce před opravou</t>
  </si>
  <si>
    <t>148635510</t>
  </si>
  <si>
    <t>022101011R</t>
  </si>
  <si>
    <t>Geodetické práce Geodetické práce v průběhu opravy</t>
  </si>
  <si>
    <t>1834206528</t>
  </si>
  <si>
    <t>022101021R</t>
  </si>
  <si>
    <t>Geodetické práce Geodetické práce po ukončení opravy</t>
  </si>
  <si>
    <t>1191522201</t>
  </si>
  <si>
    <t>"pro DSP; dle souhrnného rozpočtu; formulář 1a" 1</t>
  </si>
  <si>
    <t>022111001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</si>
  <si>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</si>
  <si>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1239285675</t>
  </si>
  <si>
    <t>7,213*2</t>
  </si>
  <si>
    <t>022121001R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</si>
  <si>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</si>
  <si>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1893282157</t>
  </si>
  <si>
    <t>022131001</t>
  </si>
  <si>
    <t>Geodetické práce Zaměření ŽBP zaměření ŽBP bez ZZ - V ceně jsou zahrnuty náklady na geodetické zaměření železničního bodového pole v souladu s předpisem M20/MP007. Provádí se na ŽBP, kde kontrola ŽBP není dostačující.</t>
  </si>
  <si>
    <t>803123911</t>
  </si>
  <si>
    <t>"dle souhrnného rozpočtu; formulář 1b" 7,3</t>
  </si>
  <si>
    <t>023101001R</t>
  </si>
  <si>
    <t>Projektové práce Projektové práce v rozsahu ZRN (vyjma dále jmenované práce) do 1 mil. Kč</t>
  </si>
  <si>
    <t>-81711739</t>
  </si>
  <si>
    <t>"dokumentace pro provádění stavby pro objekty propustků" 1</t>
  </si>
  <si>
    <t>023131001R</t>
  </si>
  <si>
    <t>Projektové práce Dokumentace skutečného provedení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</si>
  <si>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1302667811</t>
  </si>
  <si>
    <t>"technická část; dle souhrnného rozpočtu; formulář 1a" 1</t>
  </si>
  <si>
    <t>023131001.1R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</si>
  <si>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</si>
  <si>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-627776138</t>
  </si>
  <si>
    <t>Poznámka k položce:_x000d_
dotčené práce</t>
  </si>
  <si>
    <t>"dokladová část; dle souhrnného rozpočtu; formulář 1a" 1</t>
  </si>
  <si>
    <t>024101301R</t>
  </si>
  <si>
    <t>Inženýrská činnost posudky (např. statické aj.) a dozory</t>
  </si>
  <si>
    <t>-1904480834</t>
  </si>
  <si>
    <t>024101401R</t>
  </si>
  <si>
    <t>Inženýrská činnost koordinační a kompletační činnost</t>
  </si>
  <si>
    <t>128742546</t>
  </si>
  <si>
    <t>031101041R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</si>
  <si>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</si>
  <si>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-473959397</t>
  </si>
  <si>
    <t>033111001R</t>
  </si>
  <si>
    <t>Provozní vlivy Výluka silničního provozu se zajištěním objížďky</t>
  </si>
  <si>
    <t>-72586457</t>
  </si>
  <si>
    <t>"po dobu výstavby" 1</t>
  </si>
  <si>
    <t>"pro následné podbití" 1</t>
  </si>
  <si>
    <t>VRN1</t>
  </si>
  <si>
    <t>Osvědčení o shodě notifikovanou osobou</t>
  </si>
  <si>
    <t>-938766175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</si>
  <si>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</si>
  <si>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</si>
  <si>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</si>
  <si>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</si>
  <si>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-1428862272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</si>
  <si>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</si>
  <si>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</si>
  <si>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</si>
  <si>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1120748713</t>
  </si>
  <si>
    <t>SO 999.99.99 - NEOCEŇOVAT Materiál dodaný objednatelem</t>
  </si>
  <si>
    <t>5956140030</t>
  </si>
  <si>
    <t>Pražec betonový příčný vystrojený včetně kompletů pro pružné bezpodkladnicové upevnění, dl. 2,6 m, upevnění W14, pro kolejnici 49E1 v úklonu 1:40</t>
  </si>
  <si>
    <t>262144</t>
  </si>
  <si>
    <t>-34973325</t>
  </si>
  <si>
    <t>5957104035</t>
  </si>
  <si>
    <t>Kolejnicové pásy třídy R260 tv. 49 E1 délky 120 metrů</t>
  </si>
  <si>
    <t>1156083984</t>
  </si>
  <si>
    <t>5957107015</t>
  </si>
  <si>
    <t>Kolejnicové pásy R350HT tv.49 E1 délky 120 metrů</t>
  </si>
  <si>
    <t>-967598249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</si>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</sst>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image" Target="../media/image9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85</xdr:row>
      <xdr:rowOff>0</xdr:rowOff>
    </xdr:from>
    <xdr:to>
      <xdr:col>9</xdr:col>
      <xdr:colOff>1215390</xdr:colOff>
      <xdr:row>87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78</xdr:row>
      <xdr:rowOff>0</xdr:rowOff>
    </xdr:from>
    <xdr:to>
      <xdr:col>9</xdr:col>
      <xdr:colOff>1215390</xdr:colOff>
      <xdr:row>80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65</xdr:row>
      <xdr:rowOff>0</xdr:rowOff>
    </xdr:from>
    <xdr:to>
      <xdr:col>9</xdr:col>
      <xdr:colOff>1215390</xdr:colOff>
      <xdr:row>67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75</xdr:row>
      <xdr:rowOff>0</xdr:rowOff>
    </xdr:from>
    <xdr:to>
      <xdr:col>9</xdr:col>
      <xdr:colOff>1215390</xdr:colOff>
      <xdr:row>77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22251101" TargetMode="External" /><Relationship Id="rId3" Type="http://schemas.openxmlformats.org/officeDocument/2006/relationships/hyperlink" Target="https://podminky.urs.cz/item/CS_URS_2026_01/122252508" TargetMode="External" /><Relationship Id="rId4" Type="http://schemas.openxmlformats.org/officeDocument/2006/relationships/hyperlink" Target="https://podminky.urs.cz/item/CS_URS_2026_01/162751117" TargetMode="External" /><Relationship Id="rId5" Type="http://schemas.openxmlformats.org/officeDocument/2006/relationships/hyperlink" Target="https://podminky.urs.cz/item/CS_URS_2026_01/167151101" TargetMode="External" /><Relationship Id="rId6" Type="http://schemas.openxmlformats.org/officeDocument/2006/relationships/hyperlink" Target="https://podminky.urs.cz/item/CS_URS_2026_01/171251201" TargetMode="External" /><Relationship Id="rId7" Type="http://schemas.openxmlformats.org/officeDocument/2006/relationships/hyperlink" Target="https://podminky.urs.cz/item/CS_URS_2026_01/167151121" TargetMode="External" /><Relationship Id="rId8" Type="http://schemas.openxmlformats.org/officeDocument/2006/relationships/hyperlink" Target="https://podminky.urs.cz/item/CS_URS_2026_01/18225110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274311126" TargetMode="External" /><Relationship Id="rId11" Type="http://schemas.openxmlformats.org/officeDocument/2006/relationships/hyperlink" Target="https://podminky.urs.cz/item/CS_URS_2026_01/274311191" TargetMode="External" /><Relationship Id="rId12" Type="http://schemas.openxmlformats.org/officeDocument/2006/relationships/hyperlink" Target="https://podminky.urs.cz/item/CS_URS_2026_01/274354111" TargetMode="External" /><Relationship Id="rId13" Type="http://schemas.openxmlformats.org/officeDocument/2006/relationships/hyperlink" Target="https://podminky.urs.cz/item/CS_URS_2026_01/274354211" TargetMode="External" /><Relationship Id="rId14" Type="http://schemas.openxmlformats.org/officeDocument/2006/relationships/hyperlink" Target="https://podminky.urs.cz/item/CS_URS_2026_01/317321118" TargetMode="External" /><Relationship Id="rId15" Type="http://schemas.openxmlformats.org/officeDocument/2006/relationships/hyperlink" Target="https://podminky.urs.cz/item/CS_URS_2026_01/317321191" TargetMode="External" /><Relationship Id="rId16" Type="http://schemas.openxmlformats.org/officeDocument/2006/relationships/hyperlink" Target="https://podminky.urs.cz/item/CS_URS_2026_01/317353121" TargetMode="External" /><Relationship Id="rId17" Type="http://schemas.openxmlformats.org/officeDocument/2006/relationships/hyperlink" Target="https://podminky.urs.cz/item/CS_URS_2026_01/317353221" TargetMode="External" /><Relationship Id="rId18" Type="http://schemas.openxmlformats.org/officeDocument/2006/relationships/hyperlink" Target="https://podminky.urs.cz/item/CS_URS_2026_01/317361116" TargetMode="External" /><Relationship Id="rId19" Type="http://schemas.openxmlformats.org/officeDocument/2006/relationships/hyperlink" Target="https://podminky.urs.cz/item/CS_URS_2026_01/317361412" TargetMode="External" /><Relationship Id="rId20" Type="http://schemas.openxmlformats.org/officeDocument/2006/relationships/hyperlink" Target="https://podminky.urs.cz/item/CS_URS_2026_01/451476121" TargetMode="External" /><Relationship Id="rId21" Type="http://schemas.openxmlformats.org/officeDocument/2006/relationships/hyperlink" Target="https://podminky.urs.cz/item/CS_URS_2026_01/451476122" TargetMode="External" /><Relationship Id="rId22" Type="http://schemas.openxmlformats.org/officeDocument/2006/relationships/hyperlink" Target="https://podminky.urs.cz/item/CS_URS_2026_01/465513257" TargetMode="External" /><Relationship Id="rId23" Type="http://schemas.openxmlformats.org/officeDocument/2006/relationships/hyperlink" Target="https://podminky.urs.cz/item/CS_URS_2026_01/465513256" TargetMode="External" /><Relationship Id="rId24" Type="http://schemas.openxmlformats.org/officeDocument/2006/relationships/hyperlink" Target="https://podminky.urs.cz/item/CS_URS_2026_01/465518217" TargetMode="External" /><Relationship Id="rId25" Type="http://schemas.openxmlformats.org/officeDocument/2006/relationships/hyperlink" Target="https://podminky.urs.cz/item/CS_URS_2026_01/628613233" TargetMode="External" /><Relationship Id="rId26" Type="http://schemas.openxmlformats.org/officeDocument/2006/relationships/hyperlink" Target="https://podminky.urs.cz/item/CS_URS_2026_01/911121211" TargetMode="External" /><Relationship Id="rId27" Type="http://schemas.openxmlformats.org/officeDocument/2006/relationships/hyperlink" Target="https://podminky.urs.cz/item/CS_URS_2026_01/911121311" TargetMode="External" /><Relationship Id="rId28" Type="http://schemas.openxmlformats.org/officeDocument/2006/relationships/hyperlink" Target="https://podminky.urs.cz/item/CS_URS_2026_01/916331112" TargetMode="External" /><Relationship Id="rId29" Type="http://schemas.openxmlformats.org/officeDocument/2006/relationships/hyperlink" Target="https://podminky.urs.cz/item/CS_URS_2026_01/935112111" TargetMode="External" /><Relationship Id="rId30" Type="http://schemas.openxmlformats.org/officeDocument/2006/relationships/hyperlink" Target="https://podminky.urs.cz/item/CS_URS_2026_01/936942211" TargetMode="External" /><Relationship Id="rId31" Type="http://schemas.openxmlformats.org/officeDocument/2006/relationships/hyperlink" Target="https://podminky.urs.cz/item/CS_URS_2026_01/962022491" TargetMode="External" /><Relationship Id="rId32" Type="http://schemas.openxmlformats.org/officeDocument/2006/relationships/hyperlink" Target="https://podminky.urs.cz/item/CS_URS_2026_01/985131111" TargetMode="External" /><Relationship Id="rId33" Type="http://schemas.openxmlformats.org/officeDocument/2006/relationships/hyperlink" Target="https://podminky.urs.cz/item/CS_URS_2026_01/985131211" TargetMode="External" /><Relationship Id="rId34" Type="http://schemas.openxmlformats.org/officeDocument/2006/relationships/hyperlink" Target="https://podminky.urs.cz/item/CS_URS_2026_01/985132111" TargetMode="External" /><Relationship Id="rId35" Type="http://schemas.openxmlformats.org/officeDocument/2006/relationships/hyperlink" Target="https://podminky.urs.cz/item/CS_URS_2026_01/985132211" TargetMode="External" /><Relationship Id="rId36" Type="http://schemas.openxmlformats.org/officeDocument/2006/relationships/hyperlink" Target="https://podminky.urs.cz/item/CS_URS_2026_01/985139111" TargetMode="External" /><Relationship Id="rId37" Type="http://schemas.openxmlformats.org/officeDocument/2006/relationships/hyperlink" Target="https://podminky.urs.cz/item/CS_URS_2026_01/985139112" TargetMode="External" /><Relationship Id="rId38" Type="http://schemas.openxmlformats.org/officeDocument/2006/relationships/hyperlink" Target="https://podminky.urs.cz/item/CS_URS_2026_01/985142212" TargetMode="External" /><Relationship Id="rId39" Type="http://schemas.openxmlformats.org/officeDocument/2006/relationships/hyperlink" Target="https://podminky.urs.cz/item/CS_URS_2026_01/985142911" TargetMode="External" /><Relationship Id="rId40" Type="http://schemas.openxmlformats.org/officeDocument/2006/relationships/hyperlink" Target="https://podminky.urs.cz/item/CS_URS_2026_01/985142912" TargetMode="External" /><Relationship Id="rId41" Type="http://schemas.openxmlformats.org/officeDocument/2006/relationships/hyperlink" Target="https://podminky.urs.cz/item/CS_URS_2026_01/985223420" TargetMode="External" /><Relationship Id="rId42" Type="http://schemas.openxmlformats.org/officeDocument/2006/relationships/hyperlink" Target="https://podminky.urs.cz/item/CS_URS_2026_01/985232112" TargetMode="External" /><Relationship Id="rId43" Type="http://schemas.openxmlformats.org/officeDocument/2006/relationships/hyperlink" Target="https://podminky.urs.cz/item/CS_URS_2026_01/985232191" TargetMode="External" /><Relationship Id="rId44" Type="http://schemas.openxmlformats.org/officeDocument/2006/relationships/hyperlink" Target="https://podminky.urs.cz/item/CS_URS_2026_01/985232192" TargetMode="External" /><Relationship Id="rId45" Type="http://schemas.openxmlformats.org/officeDocument/2006/relationships/hyperlink" Target="https://podminky.urs.cz/item/CS_URS_2026_01/985233121" TargetMode="External" /><Relationship Id="rId46" Type="http://schemas.openxmlformats.org/officeDocument/2006/relationships/hyperlink" Target="https://podminky.urs.cz/item/CS_URS_2026_01/985233911" TargetMode="External" /><Relationship Id="rId47" Type="http://schemas.openxmlformats.org/officeDocument/2006/relationships/hyperlink" Target="https://podminky.urs.cz/item/CS_URS_2026_01/985233912" TargetMode="External" /><Relationship Id="rId48" Type="http://schemas.openxmlformats.org/officeDocument/2006/relationships/hyperlink" Target="https://podminky.urs.cz/item/CS_URS_2026_01/985331112" TargetMode="External" /><Relationship Id="rId49" Type="http://schemas.openxmlformats.org/officeDocument/2006/relationships/hyperlink" Target="https://podminky.urs.cz/item/CS_URS_2026_01/985331912" TargetMode="External" /><Relationship Id="rId50" Type="http://schemas.openxmlformats.org/officeDocument/2006/relationships/hyperlink" Target="https://podminky.urs.cz/item/CS_URS_2026_01/985441113" TargetMode="External" /><Relationship Id="rId51" Type="http://schemas.openxmlformats.org/officeDocument/2006/relationships/hyperlink" Target="https://podminky.urs.cz/item/CS_URS_2026_01/997013841R" TargetMode="External" /><Relationship Id="rId52" Type="http://schemas.openxmlformats.org/officeDocument/2006/relationships/hyperlink" Target="https://podminky.urs.cz/item/CS_URS_2026_01/997211511" TargetMode="External" /><Relationship Id="rId53" Type="http://schemas.openxmlformats.org/officeDocument/2006/relationships/hyperlink" Target="https://podminky.urs.cz/item/CS_URS_2026_01/997211519" TargetMode="External" /><Relationship Id="rId54" Type="http://schemas.openxmlformats.org/officeDocument/2006/relationships/hyperlink" Target="https://podminky.urs.cz/item/CS_URS_2026_01/997211521" TargetMode="External" /><Relationship Id="rId55" Type="http://schemas.openxmlformats.org/officeDocument/2006/relationships/hyperlink" Target="https://podminky.urs.cz/item/CS_URS_2026_01/997211529" TargetMode="External" /><Relationship Id="rId56" Type="http://schemas.openxmlformats.org/officeDocument/2006/relationships/hyperlink" Target="https://podminky.urs.cz/item/CS_URS_2026_01/997211612" TargetMode="External" /><Relationship Id="rId57" Type="http://schemas.openxmlformats.org/officeDocument/2006/relationships/hyperlink" Target="https://podminky.urs.cz/item/CS_URS_2026_01/998212111" TargetMode="External" /><Relationship Id="rId58" Type="http://schemas.openxmlformats.org/officeDocument/2006/relationships/hyperlink" Target="https://podminky.urs.cz/item/CS_URS_2026_01/998212191" TargetMode="External" /><Relationship Id="rId59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3105113" TargetMode="External" /><Relationship Id="rId3" Type="http://schemas.openxmlformats.org/officeDocument/2006/relationships/hyperlink" Target="https://podminky.urs.cz/item/CS_URS_2026_01/115001106" TargetMode="External" /><Relationship Id="rId4" Type="http://schemas.openxmlformats.org/officeDocument/2006/relationships/hyperlink" Target="https://podminky.urs.cz/item/CS_URS_2026_01/115101202" TargetMode="External" /><Relationship Id="rId5" Type="http://schemas.openxmlformats.org/officeDocument/2006/relationships/hyperlink" Target="https://podminky.urs.cz/item/CS_URS_2026_01/119001421" TargetMode="External" /><Relationship Id="rId6" Type="http://schemas.openxmlformats.org/officeDocument/2006/relationships/hyperlink" Target="https://podminky.urs.cz/item/CS_URS_2026_01/121151103" TargetMode="External" /><Relationship Id="rId7" Type="http://schemas.openxmlformats.org/officeDocument/2006/relationships/hyperlink" Target="https://podminky.urs.cz/item/CS_URS_2026_01/122311101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2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67151122" TargetMode="External" /><Relationship Id="rId16" Type="http://schemas.openxmlformats.org/officeDocument/2006/relationships/hyperlink" Target="https://podminky.urs.cz/item/CS_URS_2026_01/171251201" TargetMode="External" /><Relationship Id="rId17" Type="http://schemas.openxmlformats.org/officeDocument/2006/relationships/hyperlink" Target="https://podminky.urs.cz/item/CS_URS_2026_01/175151201" TargetMode="External" /><Relationship Id="rId18" Type="http://schemas.openxmlformats.org/officeDocument/2006/relationships/hyperlink" Target="https://podminky.urs.cz/item/CS_URS_2026_01/182351023" TargetMode="External" /><Relationship Id="rId19" Type="http://schemas.openxmlformats.org/officeDocument/2006/relationships/hyperlink" Target="https://podminky.urs.cz/item/CS_URS_2026_01/181951114" TargetMode="External" /><Relationship Id="rId20" Type="http://schemas.openxmlformats.org/officeDocument/2006/relationships/hyperlink" Target="https://podminky.urs.cz/item/CS_URS_2026_01/183405212" TargetMode="External" /><Relationship Id="rId21" Type="http://schemas.openxmlformats.org/officeDocument/2006/relationships/hyperlink" Target="https://podminky.urs.cz/item/CS_URS_2026_01/938121111" TargetMode="External" /><Relationship Id="rId22" Type="http://schemas.openxmlformats.org/officeDocument/2006/relationships/hyperlink" Target="https://podminky.urs.cz/item/CS_URS_2026_01/273321117" TargetMode="External" /><Relationship Id="rId23" Type="http://schemas.openxmlformats.org/officeDocument/2006/relationships/hyperlink" Target="https://podminky.urs.cz/item/CS_URS_2026_01/273321191" TargetMode="External" /><Relationship Id="rId24" Type="http://schemas.openxmlformats.org/officeDocument/2006/relationships/hyperlink" Target="https://podminky.urs.cz/item/CS_URS_2026_01/273354111" TargetMode="External" /><Relationship Id="rId25" Type="http://schemas.openxmlformats.org/officeDocument/2006/relationships/hyperlink" Target="https://podminky.urs.cz/item/CS_URS_2026_01/273354211" TargetMode="External" /><Relationship Id="rId26" Type="http://schemas.openxmlformats.org/officeDocument/2006/relationships/hyperlink" Target="https://podminky.urs.cz/item/CS_URS_2026_01/273361116" TargetMode="External" /><Relationship Id="rId27" Type="http://schemas.openxmlformats.org/officeDocument/2006/relationships/hyperlink" Target="https://podminky.urs.cz/item/CS_URS_2026_01/274321117" TargetMode="External" /><Relationship Id="rId28" Type="http://schemas.openxmlformats.org/officeDocument/2006/relationships/hyperlink" Target="https://podminky.urs.cz/item/CS_URS_2026_01/274321191" TargetMode="External" /><Relationship Id="rId29" Type="http://schemas.openxmlformats.org/officeDocument/2006/relationships/hyperlink" Target="https://podminky.urs.cz/item/CS_URS_2026_01/274354111" TargetMode="External" /><Relationship Id="rId30" Type="http://schemas.openxmlformats.org/officeDocument/2006/relationships/hyperlink" Target="https://podminky.urs.cz/item/CS_URS_2026_01/274354211" TargetMode="External" /><Relationship Id="rId31" Type="http://schemas.openxmlformats.org/officeDocument/2006/relationships/hyperlink" Target="https://podminky.urs.cz/item/CS_URS_2026_01/274361116" TargetMode="External" /><Relationship Id="rId32" Type="http://schemas.openxmlformats.org/officeDocument/2006/relationships/hyperlink" Target="https://podminky.urs.cz/item/CS_URS_2026_01/451315124" TargetMode="External" /><Relationship Id="rId33" Type="http://schemas.openxmlformats.org/officeDocument/2006/relationships/hyperlink" Target="https://podminky.urs.cz/item/CS_URS_2026_01/463211111" TargetMode="External" /><Relationship Id="rId34" Type="http://schemas.openxmlformats.org/officeDocument/2006/relationships/hyperlink" Target="https://podminky.urs.cz/item/CS_URS_2026_01/465513256" TargetMode="External" /><Relationship Id="rId35" Type="http://schemas.openxmlformats.org/officeDocument/2006/relationships/hyperlink" Target="https://podminky.urs.cz/item/CS_URS_2026_01/511501111" TargetMode="External" /><Relationship Id="rId36" Type="http://schemas.openxmlformats.org/officeDocument/2006/relationships/hyperlink" Target="https://podminky.urs.cz/item/CS_URS_2026_01/916231213" TargetMode="External" /><Relationship Id="rId37" Type="http://schemas.openxmlformats.org/officeDocument/2006/relationships/hyperlink" Target="https://podminky.urs.cz/item/CS_URS_2026_01/927111129" TargetMode="External" /><Relationship Id="rId38" Type="http://schemas.openxmlformats.org/officeDocument/2006/relationships/hyperlink" Target="https://podminky.urs.cz/item/CS_URS_2026_01/931994142" TargetMode="External" /><Relationship Id="rId39" Type="http://schemas.openxmlformats.org/officeDocument/2006/relationships/hyperlink" Target="https://podminky.urs.cz/item/CS_URS_2026_01/936942211" TargetMode="External" /><Relationship Id="rId40" Type="http://schemas.openxmlformats.org/officeDocument/2006/relationships/hyperlink" Target="https://podminky.urs.cz/item/CS_URS_2026_01/961044111" TargetMode="External" /><Relationship Id="rId41" Type="http://schemas.openxmlformats.org/officeDocument/2006/relationships/hyperlink" Target="https://podminky.urs.cz/item/CS_URS_2026_01/966008113" TargetMode="External" /><Relationship Id="rId42" Type="http://schemas.openxmlformats.org/officeDocument/2006/relationships/hyperlink" Target="https://podminky.urs.cz/item/CS_URS_2026_01/966008311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711112001" TargetMode="External" /><Relationship Id="rId49" Type="http://schemas.openxmlformats.org/officeDocument/2006/relationships/hyperlink" Target="https://podminky.urs.cz/item/CS_URS_2026_01/711112002" TargetMode="External" /><Relationship Id="rId50" Type="http://schemas.openxmlformats.org/officeDocument/2006/relationships/hyperlink" Target="https://podminky.urs.cz/item/CS_URS_2026_01/998711101" TargetMode="External" /><Relationship Id="rId5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01102" TargetMode="External" /><Relationship Id="rId2" Type="http://schemas.openxmlformats.org/officeDocument/2006/relationships/hyperlink" Target="https://podminky.urs.cz/item/CS_URS_2026_01/112155311" TargetMode="External" /><Relationship Id="rId3" Type="http://schemas.openxmlformats.org/officeDocument/2006/relationships/hyperlink" Target="https://podminky.urs.cz/item/CS_URS_2026_01/112251102" TargetMode="External" /><Relationship Id="rId4" Type="http://schemas.openxmlformats.org/officeDocument/2006/relationships/hyperlink" Target="https://podminky.urs.cz/item/CS_URS_2026_01/113105113" TargetMode="External" /><Relationship Id="rId5" Type="http://schemas.openxmlformats.org/officeDocument/2006/relationships/hyperlink" Target="https://podminky.urs.cz/item/CS_URS_2026_01/115001106" TargetMode="External" /><Relationship Id="rId6" Type="http://schemas.openxmlformats.org/officeDocument/2006/relationships/hyperlink" Target="https://podminky.urs.cz/item/CS_URS_2026_01/115101202" TargetMode="External" /><Relationship Id="rId7" Type="http://schemas.openxmlformats.org/officeDocument/2006/relationships/hyperlink" Target="https://podminky.urs.cz/item/CS_URS_2026_01/119001421" TargetMode="External" /><Relationship Id="rId8" Type="http://schemas.openxmlformats.org/officeDocument/2006/relationships/hyperlink" Target="https://podminky.urs.cz/item/CS_URS_2026_01/121151103" TargetMode="External" /><Relationship Id="rId9" Type="http://schemas.openxmlformats.org/officeDocument/2006/relationships/hyperlink" Target="https://podminky.urs.cz/item/CS_URS_2026_01/122311101" TargetMode="External" /><Relationship Id="rId10" Type="http://schemas.openxmlformats.org/officeDocument/2006/relationships/hyperlink" Target="https://podminky.urs.cz/item/CS_URS_2026_01/122352501" TargetMode="External" /><Relationship Id="rId11" Type="http://schemas.openxmlformats.org/officeDocument/2006/relationships/hyperlink" Target="https://podminky.urs.cz/item/CS_URS_2026_01/122352508" TargetMode="External" /><Relationship Id="rId12" Type="http://schemas.openxmlformats.org/officeDocument/2006/relationships/hyperlink" Target="https://podminky.urs.cz/item/CS_URS_2026_01/129253101" TargetMode="External" /><Relationship Id="rId13" Type="http://schemas.openxmlformats.org/officeDocument/2006/relationships/hyperlink" Target="https://podminky.urs.cz/item/CS_URS_2026_01/153191121" TargetMode="External" /><Relationship Id="rId14" Type="http://schemas.openxmlformats.org/officeDocument/2006/relationships/hyperlink" Target="https://podminky.urs.cz/item/CS_URS_2026_01/153191131" TargetMode="External" /><Relationship Id="rId15" Type="http://schemas.openxmlformats.org/officeDocument/2006/relationships/hyperlink" Target="https://podminky.urs.cz/item/CS_URS_2026_01/162751137" TargetMode="External" /><Relationship Id="rId16" Type="http://schemas.openxmlformats.org/officeDocument/2006/relationships/hyperlink" Target="https://podminky.urs.cz/item/CS_URS_2026_01/167151102" TargetMode="External" /><Relationship Id="rId17" Type="http://schemas.openxmlformats.org/officeDocument/2006/relationships/hyperlink" Target="https://podminky.urs.cz/item/CS_URS_2026_01/167151122" TargetMode="External" /><Relationship Id="rId18" Type="http://schemas.openxmlformats.org/officeDocument/2006/relationships/hyperlink" Target="https://podminky.urs.cz/item/CS_URS_2026_01/171251201" TargetMode="External" /><Relationship Id="rId19" Type="http://schemas.openxmlformats.org/officeDocument/2006/relationships/hyperlink" Target="https://podminky.urs.cz/item/CS_URS_2026_01/175151201" TargetMode="External" /><Relationship Id="rId20" Type="http://schemas.openxmlformats.org/officeDocument/2006/relationships/hyperlink" Target="https://podminky.urs.cz/item/CS_URS_2026_01/181351003" TargetMode="External" /><Relationship Id="rId21" Type="http://schemas.openxmlformats.org/officeDocument/2006/relationships/hyperlink" Target="https://podminky.urs.cz/item/CS_URS_2026_01/181951114" TargetMode="External" /><Relationship Id="rId22" Type="http://schemas.openxmlformats.org/officeDocument/2006/relationships/hyperlink" Target="https://podminky.urs.cz/item/CS_URS_2026_01/183405212" TargetMode="External" /><Relationship Id="rId23" Type="http://schemas.openxmlformats.org/officeDocument/2006/relationships/hyperlink" Target="https://podminky.urs.cz/item/CS_URS_2026_01/938121111" TargetMode="External" /><Relationship Id="rId24" Type="http://schemas.openxmlformats.org/officeDocument/2006/relationships/hyperlink" Target="https://podminky.urs.cz/item/CS_URS_2026_01/273321117" TargetMode="External" /><Relationship Id="rId25" Type="http://schemas.openxmlformats.org/officeDocument/2006/relationships/hyperlink" Target="https://podminky.urs.cz/item/CS_URS_2026_01/273321191" TargetMode="External" /><Relationship Id="rId26" Type="http://schemas.openxmlformats.org/officeDocument/2006/relationships/hyperlink" Target="https://podminky.urs.cz/item/CS_URS_2026_01/273354111" TargetMode="External" /><Relationship Id="rId27" Type="http://schemas.openxmlformats.org/officeDocument/2006/relationships/hyperlink" Target="https://podminky.urs.cz/item/CS_URS_2026_01/273354211" TargetMode="External" /><Relationship Id="rId28" Type="http://schemas.openxmlformats.org/officeDocument/2006/relationships/hyperlink" Target="https://podminky.urs.cz/item/CS_URS_2026_01/273361116" TargetMode="External" /><Relationship Id="rId29" Type="http://schemas.openxmlformats.org/officeDocument/2006/relationships/hyperlink" Target="https://podminky.urs.cz/item/CS_URS_2026_01/274321117" TargetMode="External" /><Relationship Id="rId30" Type="http://schemas.openxmlformats.org/officeDocument/2006/relationships/hyperlink" Target="https://podminky.urs.cz/item/CS_URS_2026_01/274321191" TargetMode="External" /><Relationship Id="rId31" Type="http://schemas.openxmlformats.org/officeDocument/2006/relationships/hyperlink" Target="https://podminky.urs.cz/item/CS_URS_2026_01/274354111" TargetMode="External" /><Relationship Id="rId32" Type="http://schemas.openxmlformats.org/officeDocument/2006/relationships/hyperlink" Target="https://podminky.urs.cz/item/CS_URS_2026_01/274354211" TargetMode="External" /><Relationship Id="rId33" Type="http://schemas.openxmlformats.org/officeDocument/2006/relationships/hyperlink" Target="https://podminky.urs.cz/item/CS_URS_2026_01/274361116" TargetMode="External" /><Relationship Id="rId34" Type="http://schemas.openxmlformats.org/officeDocument/2006/relationships/hyperlink" Target="https://podminky.urs.cz/item/CS_URS_2026_01/451315124" TargetMode="External" /><Relationship Id="rId35" Type="http://schemas.openxmlformats.org/officeDocument/2006/relationships/hyperlink" Target="https://podminky.urs.cz/item/CS_URS_2026_01/463211111" TargetMode="External" /><Relationship Id="rId36" Type="http://schemas.openxmlformats.org/officeDocument/2006/relationships/hyperlink" Target="https://podminky.urs.cz/item/CS_URS_2026_01/465513256" TargetMode="External" /><Relationship Id="rId37" Type="http://schemas.openxmlformats.org/officeDocument/2006/relationships/hyperlink" Target="https://podminky.urs.cz/item/CS_URS_2026_01/511501111" TargetMode="External" /><Relationship Id="rId38" Type="http://schemas.openxmlformats.org/officeDocument/2006/relationships/hyperlink" Target="https://podminky.urs.cz/item/CS_URS_2026_01/628613611" TargetMode="External" /><Relationship Id="rId39" Type="http://schemas.openxmlformats.org/officeDocument/2006/relationships/hyperlink" Target="https://podminky.urs.cz/item/CS_URS_2026_01/894302171R" TargetMode="External" /><Relationship Id="rId40" Type="http://schemas.openxmlformats.org/officeDocument/2006/relationships/hyperlink" Target="https://podminky.urs.cz/item/CS_URS_2026_01/894501111" TargetMode="External" /><Relationship Id="rId41" Type="http://schemas.openxmlformats.org/officeDocument/2006/relationships/hyperlink" Target="https://podminky.urs.cz/item/CS_URS_2026_01/894501112" TargetMode="External" /><Relationship Id="rId42" Type="http://schemas.openxmlformats.org/officeDocument/2006/relationships/hyperlink" Target="https://podminky.urs.cz/item/CS_URS_2026_01/894608112" TargetMode="External" /><Relationship Id="rId43" Type="http://schemas.openxmlformats.org/officeDocument/2006/relationships/hyperlink" Target="https://podminky.urs.cz/item/CS_URS_2026_01/894608211" TargetMode="External" /><Relationship Id="rId44" Type="http://schemas.openxmlformats.org/officeDocument/2006/relationships/hyperlink" Target="https://podminky.urs.cz/item/CS_URS_2026_01/899511111" TargetMode="External" /><Relationship Id="rId45" Type="http://schemas.openxmlformats.org/officeDocument/2006/relationships/hyperlink" Target="https://podminky.urs.cz/item/CS_URS_2026_01/916231213" TargetMode="External" /><Relationship Id="rId46" Type="http://schemas.openxmlformats.org/officeDocument/2006/relationships/hyperlink" Target="https://podminky.urs.cz/item/CS_URS_2026_01/927111133" TargetMode="External" /><Relationship Id="rId47" Type="http://schemas.openxmlformats.org/officeDocument/2006/relationships/hyperlink" Target="https://podminky.urs.cz/item/CS_URS_2026_01/931994142" TargetMode="External" /><Relationship Id="rId48" Type="http://schemas.openxmlformats.org/officeDocument/2006/relationships/hyperlink" Target="https://podminky.urs.cz/item/CS_URS_2026_01/936942211" TargetMode="External" /><Relationship Id="rId49" Type="http://schemas.openxmlformats.org/officeDocument/2006/relationships/hyperlink" Target="https://podminky.urs.cz/item/CS_URS_2026_01/961044111" TargetMode="External" /><Relationship Id="rId50" Type="http://schemas.openxmlformats.org/officeDocument/2006/relationships/hyperlink" Target="https://podminky.urs.cz/item/CS_URS_2026_01/962022490" TargetMode="External" /><Relationship Id="rId51" Type="http://schemas.openxmlformats.org/officeDocument/2006/relationships/hyperlink" Target="https://podminky.urs.cz/item/CS_URS_2026_01/962042321" TargetMode="External" /><Relationship Id="rId52" Type="http://schemas.openxmlformats.org/officeDocument/2006/relationships/hyperlink" Target="https://podminky.urs.cz/item/CS_URS_2026_01/963065512" TargetMode="External" /><Relationship Id="rId53" Type="http://schemas.openxmlformats.org/officeDocument/2006/relationships/hyperlink" Target="https://podminky.urs.cz/item/CS_URS_2026_01/997211521" TargetMode="External" /><Relationship Id="rId54" Type="http://schemas.openxmlformats.org/officeDocument/2006/relationships/hyperlink" Target="https://podminky.urs.cz/item/CS_URS_2026_01/997211529" TargetMode="External" /><Relationship Id="rId55" Type="http://schemas.openxmlformats.org/officeDocument/2006/relationships/hyperlink" Target="https://podminky.urs.cz/item/CS_URS_2026_01/997211612" TargetMode="External" /><Relationship Id="rId56" Type="http://schemas.openxmlformats.org/officeDocument/2006/relationships/hyperlink" Target="https://podminky.urs.cz/item/CS_URS_2026_01/998212111" TargetMode="External" /><Relationship Id="rId57" Type="http://schemas.openxmlformats.org/officeDocument/2006/relationships/hyperlink" Target="https://podminky.urs.cz/item/CS_URS_2026_01/998212191" TargetMode="External" /><Relationship Id="rId58" Type="http://schemas.openxmlformats.org/officeDocument/2006/relationships/hyperlink" Target="https://podminky.urs.cz/item/CS_URS_2026_01/711112001" TargetMode="External" /><Relationship Id="rId59" Type="http://schemas.openxmlformats.org/officeDocument/2006/relationships/hyperlink" Target="https://podminky.urs.cz/item/CS_URS_2026_01/711112002" TargetMode="External" /><Relationship Id="rId60" Type="http://schemas.openxmlformats.org/officeDocument/2006/relationships/hyperlink" Target="https://podminky.urs.cz/item/CS_URS_2026_01/998711101" TargetMode="External" /><Relationship Id="rId61" Type="http://schemas.openxmlformats.org/officeDocument/2006/relationships/hyperlink" Target="https://podminky.urs.cz/item/CS_URS_2026_01/767591003" TargetMode="External" /><Relationship Id="rId62" Type="http://schemas.openxmlformats.org/officeDocument/2006/relationships/hyperlink" Target="https://podminky.urs.cz/item/CS_URS_2026_01/767591021" TargetMode="External" /><Relationship Id="rId63" Type="http://schemas.openxmlformats.org/officeDocument/2006/relationships/hyperlink" Target="https://podminky.urs.cz/item/CS_URS_2026_01/767995114" TargetMode="External" /><Relationship Id="rId64" Type="http://schemas.openxmlformats.org/officeDocument/2006/relationships/hyperlink" Target="https://podminky.urs.cz/item/CS_URS_2026_01/469973133R" TargetMode="External" /><Relationship Id="rId65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51111" TargetMode="External" /><Relationship Id="rId2" Type="http://schemas.openxmlformats.org/officeDocument/2006/relationships/hyperlink" Target="https://podminky.urs.cz/item/CS_URS_2026_01/122352502" TargetMode="External" /><Relationship Id="rId3" Type="http://schemas.openxmlformats.org/officeDocument/2006/relationships/hyperlink" Target="https://podminky.urs.cz/item/CS_URS_2026_01/129153101" TargetMode="External" /><Relationship Id="rId4" Type="http://schemas.openxmlformats.org/officeDocument/2006/relationships/hyperlink" Target="https://podminky.urs.cz/item/CS_URS_2026_01/162751137" TargetMode="External" /><Relationship Id="rId5" Type="http://schemas.openxmlformats.org/officeDocument/2006/relationships/hyperlink" Target="https://podminky.urs.cz/item/CS_URS_2026_01/167151102" TargetMode="External" /><Relationship Id="rId6" Type="http://schemas.openxmlformats.org/officeDocument/2006/relationships/hyperlink" Target="https://podminky.urs.cz/item/CS_URS_2026_01/167151122" TargetMode="External" /><Relationship Id="rId7" Type="http://schemas.openxmlformats.org/officeDocument/2006/relationships/hyperlink" Target="https://podminky.urs.cz/item/CS_URS_2026_01/171251201" TargetMode="External" /><Relationship Id="rId8" Type="http://schemas.openxmlformats.org/officeDocument/2006/relationships/hyperlink" Target="https://podminky.urs.cz/item/CS_URS_2026_01/17411131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112155311" TargetMode="External" /><Relationship Id="rId11" Type="http://schemas.openxmlformats.org/officeDocument/2006/relationships/hyperlink" Target="https://podminky.urs.cz/item/CS_URS_2026_01/122311101" TargetMode="External" /><Relationship Id="rId12" Type="http://schemas.openxmlformats.org/officeDocument/2006/relationships/hyperlink" Target="https://podminky.urs.cz/item/CS_URS_2026_01/182151111" TargetMode="External" /><Relationship Id="rId13" Type="http://schemas.openxmlformats.org/officeDocument/2006/relationships/hyperlink" Target="https://podminky.urs.cz/item/CS_URS_2026_01/182351023" TargetMode="External" /><Relationship Id="rId14" Type="http://schemas.openxmlformats.org/officeDocument/2006/relationships/hyperlink" Target="https://podminky.urs.cz/item/CS_URS_2026_01/183405212" TargetMode="External" /><Relationship Id="rId15" Type="http://schemas.openxmlformats.org/officeDocument/2006/relationships/hyperlink" Target="https://podminky.urs.cz/item/CS_URS_2026_01/273321117" TargetMode="External" /><Relationship Id="rId16" Type="http://schemas.openxmlformats.org/officeDocument/2006/relationships/hyperlink" Target="https://podminky.urs.cz/item/CS_URS_2026_01/273321191" TargetMode="External" /><Relationship Id="rId17" Type="http://schemas.openxmlformats.org/officeDocument/2006/relationships/hyperlink" Target="https://podminky.urs.cz/item/CS_URS_2026_01/273354111" TargetMode="External" /><Relationship Id="rId18" Type="http://schemas.openxmlformats.org/officeDocument/2006/relationships/hyperlink" Target="https://podminky.urs.cz/item/CS_URS_2026_01/273354211" TargetMode="External" /><Relationship Id="rId19" Type="http://schemas.openxmlformats.org/officeDocument/2006/relationships/hyperlink" Target="https://podminky.urs.cz/item/CS_URS_2026_01/273361116" TargetMode="External" /><Relationship Id="rId20" Type="http://schemas.openxmlformats.org/officeDocument/2006/relationships/hyperlink" Target="https://podminky.urs.cz/item/CS_URS_2026_01/274311126" TargetMode="External" /><Relationship Id="rId21" Type="http://schemas.openxmlformats.org/officeDocument/2006/relationships/hyperlink" Target="https://podminky.urs.cz/item/CS_URS_2026_01/274311191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291211111" TargetMode="External" /><Relationship Id="rId28" Type="http://schemas.openxmlformats.org/officeDocument/2006/relationships/hyperlink" Target="https://podminky.urs.cz/item/CS_URS_2026_01/312351311" TargetMode="External" /><Relationship Id="rId29" Type="http://schemas.openxmlformats.org/officeDocument/2006/relationships/hyperlink" Target="https://podminky.urs.cz/item/CS_URS_2026_01/312351312" TargetMode="External" /><Relationship Id="rId30" Type="http://schemas.openxmlformats.org/officeDocument/2006/relationships/hyperlink" Target="https://podminky.urs.cz/item/CS_URS_2026_01/377342111" TargetMode="External" /><Relationship Id="rId31" Type="http://schemas.openxmlformats.org/officeDocument/2006/relationships/hyperlink" Target="https://podminky.urs.cz/item/CS_URS_2026_01/423951111" TargetMode="External" /><Relationship Id="rId32" Type="http://schemas.openxmlformats.org/officeDocument/2006/relationships/hyperlink" Target="https://podminky.urs.cz/item/CS_URS_2026_01/423952111" TargetMode="External" /><Relationship Id="rId33" Type="http://schemas.openxmlformats.org/officeDocument/2006/relationships/hyperlink" Target="https://podminky.urs.cz/item/CS_URS_2026_01/465513256" TargetMode="External" /><Relationship Id="rId34" Type="http://schemas.openxmlformats.org/officeDocument/2006/relationships/hyperlink" Target="https://podminky.urs.cz/item/CS_URS_2026_01/899910102" TargetMode="External" /><Relationship Id="rId35" Type="http://schemas.openxmlformats.org/officeDocument/2006/relationships/hyperlink" Target="https://podminky.urs.cz/item/CS_URS_2026_01/916331112" TargetMode="External" /><Relationship Id="rId36" Type="http://schemas.openxmlformats.org/officeDocument/2006/relationships/hyperlink" Target="https://podminky.urs.cz/item/CS_URS_2026_01/919542112" TargetMode="External" /><Relationship Id="rId37" Type="http://schemas.openxmlformats.org/officeDocument/2006/relationships/hyperlink" Target="https://podminky.urs.cz/item/CS_URS_2026_01/931994142" TargetMode="External" /><Relationship Id="rId38" Type="http://schemas.openxmlformats.org/officeDocument/2006/relationships/hyperlink" Target="https://podminky.urs.cz/item/CS_URS_2026_01/936942211" TargetMode="External" /><Relationship Id="rId39" Type="http://schemas.openxmlformats.org/officeDocument/2006/relationships/hyperlink" Target="https://podminky.urs.cz/item/CS_URS_2026_01/938902454" TargetMode="External" /><Relationship Id="rId40" Type="http://schemas.openxmlformats.org/officeDocument/2006/relationships/hyperlink" Target="https://podminky.urs.cz/item/CS_URS_2026_01/938902499" TargetMode="External" /><Relationship Id="rId41" Type="http://schemas.openxmlformats.org/officeDocument/2006/relationships/hyperlink" Target="https://podminky.urs.cz/item/CS_URS_2026_01/961055111" TargetMode="External" /><Relationship Id="rId42" Type="http://schemas.openxmlformats.org/officeDocument/2006/relationships/hyperlink" Target="https://podminky.urs.cz/item/CS_URS_2026_01/977312114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998226011" TargetMode="External" /><Relationship Id="rId49" Type="http://schemas.openxmlformats.org/officeDocument/2006/relationships/hyperlink" Target="https://podminky.urs.cz/item/CS_URS_2026_01/998226094" TargetMode="External" /><Relationship Id="rId50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5001105" TargetMode="External" /><Relationship Id="rId3" Type="http://schemas.openxmlformats.org/officeDocument/2006/relationships/hyperlink" Target="https://podminky.urs.cz/item/CS_URS_2026_01/115101202" TargetMode="External" /><Relationship Id="rId4" Type="http://schemas.openxmlformats.org/officeDocument/2006/relationships/hyperlink" Target="https://podminky.urs.cz/item/CS_URS_2026_01/122311101" TargetMode="External" /><Relationship Id="rId5" Type="http://schemas.openxmlformats.org/officeDocument/2006/relationships/hyperlink" Target="https://podminky.urs.cz/item/CS_URS_2026_01/153191121" TargetMode="External" /><Relationship Id="rId6" Type="http://schemas.openxmlformats.org/officeDocument/2006/relationships/hyperlink" Target="https://podminky.urs.cz/item/CS_URS_2026_01/153191131" TargetMode="External" /><Relationship Id="rId7" Type="http://schemas.openxmlformats.org/officeDocument/2006/relationships/hyperlink" Target="https://podminky.urs.cz/item/CS_URS_2026_01/162751137" TargetMode="External" /><Relationship Id="rId8" Type="http://schemas.openxmlformats.org/officeDocument/2006/relationships/hyperlink" Target="https://podminky.urs.cz/item/CS_URS_2026_01/167151102" TargetMode="External" /><Relationship Id="rId9" Type="http://schemas.openxmlformats.org/officeDocument/2006/relationships/hyperlink" Target="https://podminky.urs.cz/item/CS_URS_2026_01/167151122" TargetMode="External" /><Relationship Id="rId10" Type="http://schemas.openxmlformats.org/officeDocument/2006/relationships/hyperlink" Target="https://podminky.urs.cz/item/CS_URS_2026_01/171251201" TargetMode="External" /><Relationship Id="rId11" Type="http://schemas.openxmlformats.org/officeDocument/2006/relationships/hyperlink" Target="https://podminky.urs.cz/item/CS_URS_2026_01/182151111" TargetMode="External" /><Relationship Id="rId12" Type="http://schemas.openxmlformats.org/officeDocument/2006/relationships/hyperlink" Target="https://podminky.urs.cz/item/CS_URS_2026_01/182351023" TargetMode="External" /><Relationship Id="rId13" Type="http://schemas.openxmlformats.org/officeDocument/2006/relationships/hyperlink" Target="https://podminky.urs.cz/item/CS_URS_2026_01/183405212" TargetMode="External" /><Relationship Id="rId14" Type="http://schemas.openxmlformats.org/officeDocument/2006/relationships/hyperlink" Target="https://podminky.urs.cz/item/CS_URS_2026_01/938121111" TargetMode="External" /><Relationship Id="rId15" Type="http://schemas.openxmlformats.org/officeDocument/2006/relationships/hyperlink" Target="https://podminky.urs.cz/item/CS_URS_2026_01/212341111" TargetMode="External" /><Relationship Id="rId16" Type="http://schemas.openxmlformats.org/officeDocument/2006/relationships/hyperlink" Target="https://podminky.urs.cz/item/CS_URS_2026_01/273321117" TargetMode="External" /><Relationship Id="rId17" Type="http://schemas.openxmlformats.org/officeDocument/2006/relationships/hyperlink" Target="https://podminky.urs.cz/item/CS_URS_2026_01/273321191" TargetMode="External" /><Relationship Id="rId18" Type="http://schemas.openxmlformats.org/officeDocument/2006/relationships/hyperlink" Target="https://podminky.urs.cz/item/CS_URS_2026_01/273354111" TargetMode="External" /><Relationship Id="rId19" Type="http://schemas.openxmlformats.org/officeDocument/2006/relationships/hyperlink" Target="https://podminky.urs.cz/item/CS_URS_2026_01/273354211" TargetMode="External" /><Relationship Id="rId20" Type="http://schemas.openxmlformats.org/officeDocument/2006/relationships/hyperlink" Target="https://podminky.urs.cz/item/CS_URS_2026_01/273361116" TargetMode="External" /><Relationship Id="rId21" Type="http://schemas.openxmlformats.org/officeDocument/2006/relationships/hyperlink" Target="https://podminky.urs.cz/item/CS_URS_2026_01/274311126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312351311" TargetMode="External" /><Relationship Id="rId28" Type="http://schemas.openxmlformats.org/officeDocument/2006/relationships/hyperlink" Target="https://podminky.urs.cz/item/CS_URS_2026_01/312351312" TargetMode="External" /><Relationship Id="rId29" Type="http://schemas.openxmlformats.org/officeDocument/2006/relationships/hyperlink" Target="https://podminky.urs.cz/item/CS_URS_2026_01/377342111" TargetMode="External" /><Relationship Id="rId30" Type="http://schemas.openxmlformats.org/officeDocument/2006/relationships/hyperlink" Target="https://podminky.urs.cz/item/CS_URS_2026_01/423951111" TargetMode="External" /><Relationship Id="rId31" Type="http://schemas.openxmlformats.org/officeDocument/2006/relationships/hyperlink" Target="https://podminky.urs.cz/item/CS_URS_2026_01/423952111" TargetMode="External" /><Relationship Id="rId32" Type="http://schemas.openxmlformats.org/officeDocument/2006/relationships/hyperlink" Target="https://podminky.urs.cz/item/CS_URS_2026_01/465513256" TargetMode="External" /><Relationship Id="rId33" Type="http://schemas.openxmlformats.org/officeDocument/2006/relationships/hyperlink" Target="https://podminky.urs.cz/item/CS_URS_2026_01/916331112" TargetMode="External" /><Relationship Id="rId34" Type="http://schemas.openxmlformats.org/officeDocument/2006/relationships/hyperlink" Target="https://podminky.urs.cz/item/CS_URS_2026_01/931994142" TargetMode="External" /><Relationship Id="rId35" Type="http://schemas.openxmlformats.org/officeDocument/2006/relationships/hyperlink" Target="https://podminky.urs.cz/item/CS_URS_2026_01/936942211" TargetMode="External" /><Relationship Id="rId36" Type="http://schemas.openxmlformats.org/officeDocument/2006/relationships/hyperlink" Target="https://podminky.urs.cz/item/CS_URS_2026_01/938902454" TargetMode="External" /><Relationship Id="rId37" Type="http://schemas.openxmlformats.org/officeDocument/2006/relationships/hyperlink" Target="https://podminky.urs.cz/item/CS_URS_2026_01/938902499" TargetMode="External" /><Relationship Id="rId38" Type="http://schemas.openxmlformats.org/officeDocument/2006/relationships/hyperlink" Target="https://podminky.urs.cz/item/CS_URS_2026_01/962021112" TargetMode="External" /><Relationship Id="rId39" Type="http://schemas.openxmlformats.org/officeDocument/2006/relationships/hyperlink" Target="https://podminky.urs.cz/item/CS_URS_2026_01/966023211" TargetMode="External" /><Relationship Id="rId40" Type="http://schemas.openxmlformats.org/officeDocument/2006/relationships/hyperlink" Target="https://podminky.urs.cz/item/CS_URS_2026_01/966052121" TargetMode="External" /><Relationship Id="rId41" Type="http://schemas.openxmlformats.org/officeDocument/2006/relationships/hyperlink" Target="https://podminky.urs.cz/item/CS_URS_2026_01/976071111" TargetMode="External" /><Relationship Id="rId42" Type="http://schemas.openxmlformats.org/officeDocument/2006/relationships/hyperlink" Target="https://podminky.urs.cz/item/CS_URS_2026_01/997211521" TargetMode="External" /><Relationship Id="rId43" Type="http://schemas.openxmlformats.org/officeDocument/2006/relationships/hyperlink" Target="https://podminky.urs.cz/item/CS_URS_2026_01/997211529" TargetMode="External" /><Relationship Id="rId44" Type="http://schemas.openxmlformats.org/officeDocument/2006/relationships/hyperlink" Target="https://podminky.urs.cz/item/CS_URS_2026_01/997211612" TargetMode="External" /><Relationship Id="rId45" Type="http://schemas.openxmlformats.org/officeDocument/2006/relationships/hyperlink" Target="https://podminky.urs.cz/item/CS_URS_2026_01/998212111" TargetMode="External" /><Relationship Id="rId46" Type="http://schemas.openxmlformats.org/officeDocument/2006/relationships/hyperlink" Target="https://podminky.urs.cz/item/CS_URS_2026_01/998212191" TargetMode="External" /><Relationship Id="rId47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01221" TargetMode="External" /><Relationship Id="rId2" Type="http://schemas.openxmlformats.org/officeDocument/2006/relationships/hyperlink" Target="https://podminky.urs.cz/item/CS_URS_2026_01/171201231" TargetMode="External" /><Relationship Id="rId3" Type="http://schemas.openxmlformats.org/officeDocument/2006/relationships/hyperlink" Target="https://podminky.urs.cz/item/CS_URS_2026_01/997013841" TargetMode="External" /><Relationship Id="rId4" Type="http://schemas.openxmlformats.org/officeDocument/2006/relationships/hyperlink" Target="https://podminky.urs.cz/item/CS_URS_2026_01/997013861" TargetMode="External" /><Relationship Id="rId5" Type="http://schemas.openxmlformats.org/officeDocument/2006/relationships/hyperlink" Target="https://podminky.urs.cz/item/CS_URS_2026_01/997013862" TargetMode="External" /><Relationship Id="rId6" Type="http://schemas.openxmlformats.org/officeDocument/2006/relationships/hyperlink" Target="https://podminky.urs.cz/item/CS_URS_2026_01/469973133" TargetMode="External" /><Relationship Id="rId7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9153101" TargetMode="External" /><Relationship Id="rId2" Type="http://schemas.openxmlformats.org/officeDocument/2006/relationships/hyperlink" Target="https://podminky.urs.cz/item/CS_URS_2026_01/162732511" TargetMode="External" /><Relationship Id="rId3" Type="http://schemas.openxmlformats.org/officeDocument/2006/relationships/hyperlink" Target="https://podminky.urs.cz/item/CS_URS_2026_01/162852504" TargetMode="External" /><Relationship Id="rId4" Type="http://schemas.openxmlformats.org/officeDocument/2006/relationships/hyperlink" Target="https://podminky.urs.cz/item/CS_URS_2026_01/171201221R" TargetMode="External" /><Relationship Id="rId5" Type="http://schemas.openxmlformats.org/officeDocument/2006/relationships/hyperlink" Target="https://podminky.urs.cz/item/CS_URS_2026_01/181451123" TargetMode="External" /><Relationship Id="rId6" Type="http://schemas.openxmlformats.org/officeDocument/2006/relationships/hyperlink" Target="https://podminky.urs.cz/item/CS_URS_2026_01/348213222" TargetMode="External" /><Relationship Id="rId7" Type="http://schemas.openxmlformats.org/officeDocument/2006/relationships/hyperlink" Target="https://podminky.urs.cz/item/CS_URS_2026_01/628631221" TargetMode="External" /><Relationship Id="rId8" Type="http://schemas.openxmlformats.org/officeDocument/2006/relationships/hyperlink" Target="https://podminky.urs.cz/item/CS_URS_2026_01/629995101" TargetMode="External" /><Relationship Id="rId9" Type="http://schemas.openxmlformats.org/officeDocument/2006/relationships/hyperlink" Target="https://podminky.urs.cz/item/CS_URS_2026_01/919721122" TargetMode="External" /><Relationship Id="rId10" Type="http://schemas.openxmlformats.org/officeDocument/2006/relationships/hyperlink" Target="https://podminky.urs.cz/item/CS_URS_2026_01/919726123" TargetMode="External" /><Relationship Id="rId11" Type="http://schemas.openxmlformats.org/officeDocument/2006/relationships/hyperlink" Target="https://podminky.urs.cz/item/CS_URS_2026_01/952904131" TargetMode="External" /><Relationship Id="rId12" Type="http://schemas.openxmlformats.org/officeDocument/2006/relationships/hyperlink" Target="https://podminky.urs.cz/item/CS_URS_2026_01/985142111" TargetMode="External" /><Relationship Id="rId1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67151122" TargetMode="External" /><Relationship Id="rId14" Type="http://schemas.openxmlformats.org/officeDocument/2006/relationships/hyperlink" Target="https://podminky.urs.cz/item/CS_URS_2026_01/171251201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85131111" TargetMode="External" /><Relationship Id="rId18" Type="http://schemas.openxmlformats.org/officeDocument/2006/relationships/hyperlink" Target="https://podminky.urs.cz/item/CS_URS_2026_01/985131211" TargetMode="External" /><Relationship Id="rId19" Type="http://schemas.openxmlformats.org/officeDocument/2006/relationships/hyperlink" Target="https://podminky.urs.cz/item/CS_URS_2026_01/985132111" TargetMode="External" /><Relationship Id="rId20" Type="http://schemas.openxmlformats.org/officeDocument/2006/relationships/hyperlink" Target="https://podminky.urs.cz/item/CS_URS_2026_01/985132211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1" TargetMode="External" /><Relationship Id="rId25" Type="http://schemas.openxmlformats.org/officeDocument/2006/relationships/hyperlink" Target="https://podminky.urs.cz/item/CS_URS_2026_01/985231192" TargetMode="External" /><Relationship Id="rId26" Type="http://schemas.openxmlformats.org/officeDocument/2006/relationships/hyperlink" Target="https://podminky.urs.cz/item/CS_URS_2026_01/985233121" TargetMode="External" /><Relationship Id="rId27" Type="http://schemas.openxmlformats.org/officeDocument/2006/relationships/hyperlink" Target="https://podminky.urs.cz/item/CS_URS_2026_01/985233911" TargetMode="External" /><Relationship Id="rId28" Type="http://schemas.openxmlformats.org/officeDocument/2006/relationships/hyperlink" Target="https://podminky.urs.cz/item/CS_URS_2026_01/985233912" TargetMode="External" /><Relationship Id="rId29" Type="http://schemas.openxmlformats.org/officeDocument/2006/relationships/hyperlink" Target="https://podminky.urs.cz/item/CS_URS_2026_01/997013841R" TargetMode="External" /><Relationship Id="rId30" Type="http://schemas.openxmlformats.org/officeDocument/2006/relationships/hyperlink" Target="https://podminky.urs.cz/item/CS_URS_2026_01/997211511" TargetMode="External" /><Relationship Id="rId31" Type="http://schemas.openxmlformats.org/officeDocument/2006/relationships/hyperlink" Target="https://podminky.urs.cz/item/CS_URS_2026_01/997211519" TargetMode="External" /><Relationship Id="rId32" Type="http://schemas.openxmlformats.org/officeDocument/2006/relationships/hyperlink" Target="https://podminky.urs.cz/item/CS_URS_2026_01/997211521" TargetMode="External" /><Relationship Id="rId33" Type="http://schemas.openxmlformats.org/officeDocument/2006/relationships/hyperlink" Target="https://podminky.urs.cz/item/CS_URS_2026_01/997211529" TargetMode="External" /><Relationship Id="rId34" Type="http://schemas.openxmlformats.org/officeDocument/2006/relationships/hyperlink" Target="https://podminky.urs.cz/item/CS_URS_2026_01/997211611" TargetMode="External" /><Relationship Id="rId35" Type="http://schemas.openxmlformats.org/officeDocument/2006/relationships/hyperlink" Target="https://podminky.urs.cz/item/CS_URS_2026_01/997211612" TargetMode="External" /><Relationship Id="rId36" Type="http://schemas.openxmlformats.org/officeDocument/2006/relationships/hyperlink" Target="https://podminky.urs.cz/item/CS_URS_2026_01/998212111" TargetMode="External" /><Relationship Id="rId37" Type="http://schemas.openxmlformats.org/officeDocument/2006/relationships/hyperlink" Target="https://podminky.urs.cz/item/CS_URS_2026_01/998212191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71251201" TargetMode="External" /><Relationship Id="rId14" Type="http://schemas.openxmlformats.org/officeDocument/2006/relationships/hyperlink" Target="https://podminky.urs.cz/item/CS_URS_2026_01/167151122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52904131" TargetMode="External" /><Relationship Id="rId18" Type="http://schemas.openxmlformats.org/officeDocument/2006/relationships/hyperlink" Target="https://podminky.urs.cz/item/CS_URS_2026_01/985131111" TargetMode="External" /><Relationship Id="rId19" Type="http://schemas.openxmlformats.org/officeDocument/2006/relationships/hyperlink" Target="https://podminky.urs.cz/item/CS_URS_2026_01/985131211" TargetMode="External" /><Relationship Id="rId20" Type="http://schemas.openxmlformats.org/officeDocument/2006/relationships/hyperlink" Target="https://podminky.urs.cz/item/CS_URS_2026_01/985139112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2" TargetMode="External" /><Relationship Id="rId25" Type="http://schemas.openxmlformats.org/officeDocument/2006/relationships/hyperlink" Target="https://podminky.urs.cz/item/CS_URS_2026_01/985233121" TargetMode="External" /><Relationship Id="rId26" Type="http://schemas.openxmlformats.org/officeDocument/2006/relationships/hyperlink" Target="https://podminky.urs.cz/item/CS_URS_2026_01/985233912" TargetMode="External" /><Relationship Id="rId27" Type="http://schemas.openxmlformats.org/officeDocument/2006/relationships/hyperlink" Target="https://podminky.urs.cz/item/CS_URS_2026_01/997013841R" TargetMode="External" /><Relationship Id="rId28" Type="http://schemas.openxmlformats.org/officeDocument/2006/relationships/hyperlink" Target="https://podminky.urs.cz/item/CS_URS_2026_01/997211511" TargetMode="External" /><Relationship Id="rId29" Type="http://schemas.openxmlformats.org/officeDocument/2006/relationships/hyperlink" Target="https://podminky.urs.cz/item/CS_URS_2026_01/997211519" TargetMode="External" /><Relationship Id="rId30" Type="http://schemas.openxmlformats.org/officeDocument/2006/relationships/hyperlink" Target="https://podminky.urs.cz/item/CS_URS_2026_01/997211521" TargetMode="External" /><Relationship Id="rId31" Type="http://schemas.openxmlformats.org/officeDocument/2006/relationships/hyperlink" Target="https://podminky.urs.cz/item/CS_URS_2026_01/997211529" TargetMode="External" /><Relationship Id="rId32" Type="http://schemas.openxmlformats.org/officeDocument/2006/relationships/hyperlink" Target="https://podminky.urs.cz/item/CS_URS_2026_01/997211611" TargetMode="External" /><Relationship Id="rId33" Type="http://schemas.openxmlformats.org/officeDocument/2006/relationships/hyperlink" Target="https://podminky.urs.cz/item/CS_URS_2026_01/997211612" TargetMode="External" /><Relationship Id="rId34" Type="http://schemas.openxmlformats.org/officeDocument/2006/relationships/hyperlink" Target="https://podminky.urs.cz/item/CS_URS_2026_01/998212111" TargetMode="External" /><Relationship Id="rId35" Type="http://schemas.openxmlformats.org/officeDocument/2006/relationships/hyperlink" Target="https://podminky.urs.cz/item/CS_URS_2026_01/99821219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2101102" TargetMode="External" /><Relationship Id="rId4" Type="http://schemas.openxmlformats.org/officeDocument/2006/relationships/hyperlink" Target="https://podminky.urs.cz/item/CS_URS_2026_01/112251102" TargetMode="External" /><Relationship Id="rId5" Type="http://schemas.openxmlformats.org/officeDocument/2006/relationships/hyperlink" Target="https://podminky.urs.cz/item/CS_URS_2026_01/113105113" TargetMode="External" /><Relationship Id="rId6" Type="http://schemas.openxmlformats.org/officeDocument/2006/relationships/hyperlink" Target="https://podminky.urs.cz/item/CS_URS_2026_01/115001105" TargetMode="External" /><Relationship Id="rId7" Type="http://schemas.openxmlformats.org/officeDocument/2006/relationships/hyperlink" Target="https://podminky.urs.cz/item/CS_URS_2026_01/115101202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3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67151122" TargetMode="External" /><Relationship Id="rId17" Type="http://schemas.openxmlformats.org/officeDocument/2006/relationships/hyperlink" Target="https://podminky.urs.cz/item/CS_URS_2026_01/465513257" TargetMode="External" /><Relationship Id="rId18" Type="http://schemas.openxmlformats.org/officeDocument/2006/relationships/hyperlink" Target="https://podminky.urs.cz/item/CS_URS_2026_01/952904121" TargetMode="External" /><Relationship Id="rId19" Type="http://schemas.openxmlformats.org/officeDocument/2006/relationships/hyperlink" Target="https://podminky.urs.cz/item/CS_URS_2026_01/952904131" TargetMode="External" /><Relationship Id="rId20" Type="http://schemas.openxmlformats.org/officeDocument/2006/relationships/hyperlink" Target="https://podminky.urs.cz/item/CS_URS_2026_01/985121101" TargetMode="External" /><Relationship Id="rId21" Type="http://schemas.openxmlformats.org/officeDocument/2006/relationships/hyperlink" Target="https://podminky.urs.cz/item/CS_URS_2026_01/985121121" TargetMode="External" /><Relationship Id="rId22" Type="http://schemas.openxmlformats.org/officeDocument/2006/relationships/hyperlink" Target="https://podminky.urs.cz/item/CS_URS_2026_01/985121912" TargetMode="External" /><Relationship Id="rId23" Type="http://schemas.openxmlformats.org/officeDocument/2006/relationships/hyperlink" Target="https://podminky.urs.cz/item/CS_URS_2026_01/985131111" TargetMode="External" /><Relationship Id="rId24" Type="http://schemas.openxmlformats.org/officeDocument/2006/relationships/hyperlink" Target="https://podminky.urs.cz/item/CS_URS_2026_01/985131211" TargetMode="External" /><Relationship Id="rId25" Type="http://schemas.openxmlformats.org/officeDocument/2006/relationships/hyperlink" Target="https://podminky.urs.cz/item/CS_URS_2026_01/985139112" TargetMode="External" /><Relationship Id="rId26" Type="http://schemas.openxmlformats.org/officeDocument/2006/relationships/hyperlink" Target="https://podminky.urs.cz/item/CS_URS_2026_01/985142112" TargetMode="External" /><Relationship Id="rId27" Type="http://schemas.openxmlformats.org/officeDocument/2006/relationships/hyperlink" Target="https://podminky.urs.cz/item/CS_URS_2026_01/985142912" TargetMode="External" /><Relationship Id="rId28" Type="http://schemas.openxmlformats.org/officeDocument/2006/relationships/hyperlink" Target="https://podminky.urs.cz/item/CS_URS_2026_01/985231112" TargetMode="External" /><Relationship Id="rId29" Type="http://schemas.openxmlformats.org/officeDocument/2006/relationships/hyperlink" Target="https://podminky.urs.cz/item/CS_URS_2026_01/985231192" TargetMode="External" /><Relationship Id="rId30" Type="http://schemas.openxmlformats.org/officeDocument/2006/relationships/hyperlink" Target="https://podminky.urs.cz/item/CS_URS_2026_01/985233121" TargetMode="External" /><Relationship Id="rId31" Type="http://schemas.openxmlformats.org/officeDocument/2006/relationships/hyperlink" Target="https://podminky.urs.cz/item/CS_URS_2026_01/985233912" TargetMode="External" /><Relationship Id="rId32" Type="http://schemas.openxmlformats.org/officeDocument/2006/relationships/hyperlink" Target="https://podminky.urs.cz/item/CS_URS_2026_01/985311111" TargetMode="External" /><Relationship Id="rId33" Type="http://schemas.openxmlformats.org/officeDocument/2006/relationships/hyperlink" Target="https://podminky.urs.cz/item/CS_URS_2026_01/985311112" TargetMode="External" /><Relationship Id="rId34" Type="http://schemas.openxmlformats.org/officeDocument/2006/relationships/hyperlink" Target="https://podminky.urs.cz/item/CS_URS_2026_01/985311912" TargetMode="External" /><Relationship Id="rId35" Type="http://schemas.openxmlformats.org/officeDocument/2006/relationships/hyperlink" Target="https://podminky.urs.cz/item/CS_URS_2026_01/985312111" TargetMode="External" /><Relationship Id="rId36" Type="http://schemas.openxmlformats.org/officeDocument/2006/relationships/hyperlink" Target="https://podminky.urs.cz/item/CS_URS_2026_01/985312192" TargetMode="External" /><Relationship Id="rId37" Type="http://schemas.openxmlformats.org/officeDocument/2006/relationships/hyperlink" Target="https://podminky.urs.cz/item/CS_URS_2026_01/985323111" TargetMode="External" /><Relationship Id="rId38" Type="http://schemas.openxmlformats.org/officeDocument/2006/relationships/hyperlink" Target="https://podminky.urs.cz/item/CS_URS_2026_01/985323912" TargetMode="External" /><Relationship Id="rId39" Type="http://schemas.openxmlformats.org/officeDocument/2006/relationships/hyperlink" Target="https://podminky.urs.cz/item/CS_URS_2026_01/985324211" TargetMode="External" /><Relationship Id="rId40" Type="http://schemas.openxmlformats.org/officeDocument/2006/relationships/hyperlink" Target="https://podminky.urs.cz/item/CS_URS_2026_01/985324912" TargetMode="External" /><Relationship Id="rId41" Type="http://schemas.openxmlformats.org/officeDocument/2006/relationships/hyperlink" Target="https://podminky.urs.cz/item/CS_URS_2026_01/997013841R" TargetMode="External" /><Relationship Id="rId42" Type="http://schemas.openxmlformats.org/officeDocument/2006/relationships/hyperlink" Target="https://podminky.urs.cz/item/CS_URS_2026_01/997211511" TargetMode="External" /><Relationship Id="rId43" Type="http://schemas.openxmlformats.org/officeDocument/2006/relationships/hyperlink" Target="https://podminky.urs.cz/item/CS_URS_2026_01/997211519" TargetMode="External" /><Relationship Id="rId44" Type="http://schemas.openxmlformats.org/officeDocument/2006/relationships/hyperlink" Target="https://podminky.urs.cz/item/CS_URS_2026_01/997211521" TargetMode="External" /><Relationship Id="rId45" Type="http://schemas.openxmlformats.org/officeDocument/2006/relationships/hyperlink" Target="https://podminky.urs.cz/item/CS_URS_2026_01/997211529" TargetMode="External" /><Relationship Id="rId46" Type="http://schemas.openxmlformats.org/officeDocument/2006/relationships/hyperlink" Target="https://podminky.urs.cz/item/CS_URS_2026_01/997211611" TargetMode="External" /><Relationship Id="rId47" Type="http://schemas.openxmlformats.org/officeDocument/2006/relationships/hyperlink" Target="https://podminky.urs.cz/item/CS_URS_2026_01/997211612" TargetMode="External" /><Relationship Id="rId48" Type="http://schemas.openxmlformats.org/officeDocument/2006/relationships/hyperlink" Target="https://podminky.urs.cz/item/CS_URS_2026_01/998212111" TargetMode="External" /><Relationship Id="rId49" Type="http://schemas.openxmlformats.org/officeDocument/2006/relationships/hyperlink" Target="https://podminky.urs.cz/item/CS_URS_2026_01/998212191" TargetMode="External" /><Relationship Id="rId50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32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36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36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36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32</v>
      </c>
      <c r="AO17" s="25"/>
      <c r="AP17" s="25"/>
      <c r="AQ17" s="25"/>
      <c r="AR17" s="23"/>
      <c r="BE17" s="34"/>
      <c r="BS17" s="20" t="s">
        <v>39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32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45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46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47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48</v>
      </c>
      <c r="E29" s="51"/>
      <c r="F29" s="35" t="s">
        <v>49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50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51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52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53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55</v>
      </c>
      <c r="U35" s="58"/>
      <c r="V35" s="58"/>
      <c r="W35" s="58"/>
      <c r="X35" s="60" t="s">
        <v>56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64026044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Prostá rekonstrukce trati v úseku Lázně Bělohrad - Nová Paka – INFRASTRUKTURA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 xml:space="preserve"> TÚ Lázně Bělohad - Nová Paka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7. 7. 2025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 xml:space="preserve"> Správa železnic, s. o.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37</v>
      </c>
      <c r="AJ49" s="44"/>
      <c r="AK49" s="44"/>
      <c r="AL49" s="44"/>
      <c r="AM49" s="77" t="str">
        <f>IF(E17="","",E17)</f>
        <v xml:space="preserve"> Prodin a.s.</v>
      </c>
      <c r="AN49" s="68"/>
      <c r="AO49" s="68"/>
      <c r="AP49" s="68"/>
      <c r="AQ49" s="44"/>
      <c r="AR49" s="48"/>
      <c r="AS49" s="78" t="s">
        <v>58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35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40</v>
      </c>
      <c r="AJ50" s="44"/>
      <c r="AK50" s="44"/>
      <c r="AL50" s="44"/>
      <c r="AM50" s="77" t="str">
        <f>IF(E20="","",E20)</f>
        <v>ST Hradec Králové, OŘ HKR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59</v>
      </c>
      <c r="D52" s="91"/>
      <c r="E52" s="91"/>
      <c r="F52" s="91"/>
      <c r="G52" s="91"/>
      <c r="H52" s="92"/>
      <c r="I52" s="93" t="s">
        <v>60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61</v>
      </c>
      <c r="AH52" s="91"/>
      <c r="AI52" s="91"/>
      <c r="AJ52" s="91"/>
      <c r="AK52" s="91"/>
      <c r="AL52" s="91"/>
      <c r="AM52" s="91"/>
      <c r="AN52" s="93" t="s">
        <v>62</v>
      </c>
      <c r="AO52" s="91"/>
      <c r="AP52" s="91"/>
      <c r="AQ52" s="95" t="s">
        <v>63</v>
      </c>
      <c r="AR52" s="48"/>
      <c r="AS52" s="96" t="s">
        <v>64</v>
      </c>
      <c r="AT52" s="97" t="s">
        <v>65</v>
      </c>
      <c r="AU52" s="97" t="s">
        <v>66</v>
      </c>
      <c r="AV52" s="97" t="s">
        <v>67</v>
      </c>
      <c r="AW52" s="97" t="s">
        <v>68</v>
      </c>
      <c r="AX52" s="97" t="s">
        <v>69</v>
      </c>
      <c r="AY52" s="97" t="s">
        <v>70</v>
      </c>
      <c r="AZ52" s="97" t="s">
        <v>71</v>
      </c>
      <c r="BA52" s="97" t="s">
        <v>72</v>
      </c>
      <c r="BB52" s="97" t="s">
        <v>73</v>
      </c>
      <c r="BC52" s="97" t="s">
        <v>74</v>
      </c>
      <c r="BD52" s="98" t="s">
        <v>75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76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ROUND(AG55+AG65+AG72+SUM(AG78:AG80),2)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32</v>
      </c>
      <c r="AR54" s="108"/>
      <c r="AS54" s="109">
        <f>ROUND(AS55+AS65+AS72+SUM(AS78:AS80),2)</f>
        <v>0</v>
      </c>
      <c r="AT54" s="110">
        <f>ROUND(SUM(AV54:AW54),2)</f>
        <v>0</v>
      </c>
      <c r="AU54" s="111">
        <f>ROUND(AU55+AU65+AU72+SUM(AU78:AU80),5)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ROUND(AZ55+AZ65+AZ72+SUM(AZ78:AZ80),2)</f>
        <v>0</v>
      </c>
      <c r="BA54" s="110">
        <f>ROUND(BA55+BA65+BA72+SUM(BA78:BA80),2)</f>
        <v>0</v>
      </c>
      <c r="BB54" s="110">
        <f>ROUND(BB55+BB65+BB72+SUM(BB78:BB80),2)</f>
        <v>0</v>
      </c>
      <c r="BC54" s="110">
        <f>ROUND(BC55+BC65+BC72+SUM(BC78:BC80),2)</f>
        <v>0</v>
      </c>
      <c r="BD54" s="112">
        <f>ROUND(BD55+BD65+BD72+SUM(BD78:BD80),2)</f>
        <v>0</v>
      </c>
      <c r="BE54" s="6"/>
      <c r="BS54" s="113" t="s">
        <v>77</v>
      </c>
      <c r="BT54" s="113" t="s">
        <v>78</v>
      </c>
      <c r="BU54" s="114" t="s">
        <v>79</v>
      </c>
      <c r="BV54" s="113" t="s">
        <v>80</v>
      </c>
      <c r="BW54" s="113" t="s">
        <v>5</v>
      </c>
      <c r="BX54" s="113" t="s">
        <v>81</v>
      </c>
      <c r="CL54" s="113" t="s">
        <v>19</v>
      </c>
    </row>
    <row r="55" s="7" customFormat="1" ht="16.5" customHeight="1">
      <c r="A55" s="7"/>
      <c r="B55" s="115"/>
      <c r="C55" s="116"/>
      <c r="D55" s="117" t="s">
        <v>82</v>
      </c>
      <c r="E55" s="117"/>
      <c r="F55" s="117"/>
      <c r="G55" s="117"/>
      <c r="H55" s="117"/>
      <c r="I55" s="118"/>
      <c r="J55" s="117" t="s">
        <v>83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ROUND(AG56+SUM(AG57:AG59)+AG64,2)</f>
        <v>0</v>
      </c>
      <c r="AH55" s="118"/>
      <c r="AI55" s="118"/>
      <c r="AJ55" s="118"/>
      <c r="AK55" s="118"/>
      <c r="AL55" s="118"/>
      <c r="AM55" s="118"/>
      <c r="AN55" s="120">
        <f>SUM(AG55,AT55)</f>
        <v>0</v>
      </c>
      <c r="AO55" s="118"/>
      <c r="AP55" s="118"/>
      <c r="AQ55" s="121" t="s">
        <v>84</v>
      </c>
      <c r="AR55" s="122"/>
      <c r="AS55" s="123">
        <f>ROUND(AS56+SUM(AS57:AS59)+AS64,2)</f>
        <v>0</v>
      </c>
      <c r="AT55" s="124">
        <f>ROUND(SUM(AV55:AW55),2)</f>
        <v>0</v>
      </c>
      <c r="AU55" s="125">
        <f>ROUND(AU56+SUM(AU57:AU59)+AU64,5)</f>
        <v>0</v>
      </c>
      <c r="AV55" s="124">
        <f>ROUND(AZ55*L29,2)</f>
        <v>0</v>
      </c>
      <c r="AW55" s="124">
        <f>ROUND(BA55*L30,2)</f>
        <v>0</v>
      </c>
      <c r="AX55" s="124">
        <f>ROUND(BB55*L29,2)</f>
        <v>0</v>
      </c>
      <c r="AY55" s="124">
        <f>ROUND(BC55*L30,2)</f>
        <v>0</v>
      </c>
      <c r="AZ55" s="124">
        <f>ROUND(AZ56+SUM(AZ57:AZ59)+AZ64,2)</f>
        <v>0</v>
      </c>
      <c r="BA55" s="124">
        <f>ROUND(BA56+SUM(BA57:BA59)+BA64,2)</f>
        <v>0</v>
      </c>
      <c r="BB55" s="124">
        <f>ROUND(BB56+SUM(BB57:BB59)+BB64,2)</f>
        <v>0</v>
      </c>
      <c r="BC55" s="124">
        <f>ROUND(BC56+SUM(BC57:BC59)+BC64,2)</f>
        <v>0</v>
      </c>
      <c r="BD55" s="126">
        <f>ROUND(BD56+SUM(BD57:BD59)+BD64,2)</f>
        <v>0</v>
      </c>
      <c r="BE55" s="7"/>
      <c r="BS55" s="127" t="s">
        <v>77</v>
      </c>
      <c r="BT55" s="127" t="s">
        <v>85</v>
      </c>
      <c r="BU55" s="127" t="s">
        <v>79</v>
      </c>
      <c r="BV55" s="127" t="s">
        <v>80</v>
      </c>
      <c r="BW55" s="127" t="s">
        <v>86</v>
      </c>
      <c r="BX55" s="127" t="s">
        <v>5</v>
      </c>
      <c r="CL55" s="127" t="s">
        <v>32</v>
      </c>
      <c r="CM55" s="127" t="s">
        <v>87</v>
      </c>
    </row>
    <row r="56" s="4" customFormat="1" ht="23.25" customHeight="1">
      <c r="A56" s="128" t="s">
        <v>88</v>
      </c>
      <c r="B56" s="67"/>
      <c r="C56" s="129"/>
      <c r="D56" s="129"/>
      <c r="E56" s="130" t="s">
        <v>89</v>
      </c>
      <c r="F56" s="130"/>
      <c r="G56" s="130"/>
      <c r="H56" s="130"/>
      <c r="I56" s="130"/>
      <c r="J56" s="129"/>
      <c r="K56" s="130" t="s">
        <v>90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1">
        <f>'SO 111-11-01 - Lázně Bělo...'!J32</f>
        <v>0</v>
      </c>
      <c r="AH56" s="129"/>
      <c r="AI56" s="129"/>
      <c r="AJ56" s="129"/>
      <c r="AK56" s="129"/>
      <c r="AL56" s="129"/>
      <c r="AM56" s="129"/>
      <c r="AN56" s="131">
        <f>SUM(AG56,AT56)</f>
        <v>0</v>
      </c>
      <c r="AO56" s="129"/>
      <c r="AP56" s="129"/>
      <c r="AQ56" s="132" t="s">
        <v>91</v>
      </c>
      <c r="AR56" s="69"/>
      <c r="AS56" s="133">
        <v>0</v>
      </c>
      <c r="AT56" s="134">
        <f>ROUND(SUM(AV56:AW56),2)</f>
        <v>0</v>
      </c>
      <c r="AU56" s="135">
        <f>'SO 111-11-01 - Lázně Bělo...'!P88</f>
        <v>0</v>
      </c>
      <c r="AV56" s="134">
        <f>'SO 111-11-01 - Lázně Bělo...'!J35</f>
        <v>0</v>
      </c>
      <c r="AW56" s="134">
        <f>'SO 111-11-01 - Lázně Bělo...'!J36</f>
        <v>0</v>
      </c>
      <c r="AX56" s="134">
        <f>'SO 111-11-01 - Lázně Bělo...'!J37</f>
        <v>0</v>
      </c>
      <c r="AY56" s="134">
        <f>'SO 111-11-01 - Lázně Bělo...'!J38</f>
        <v>0</v>
      </c>
      <c r="AZ56" s="134">
        <f>'SO 111-11-01 - Lázně Bělo...'!F35</f>
        <v>0</v>
      </c>
      <c r="BA56" s="134">
        <f>'SO 111-11-01 - Lázně Bělo...'!F36</f>
        <v>0</v>
      </c>
      <c r="BB56" s="134">
        <f>'SO 111-11-01 - Lázně Bělo...'!F37</f>
        <v>0</v>
      </c>
      <c r="BC56" s="134">
        <f>'SO 111-11-01 - Lázně Bělo...'!F38</f>
        <v>0</v>
      </c>
      <c r="BD56" s="136">
        <f>'SO 111-11-01 - Lázně Bělo...'!F39</f>
        <v>0</v>
      </c>
      <c r="BE56" s="4"/>
      <c r="BT56" s="137" t="s">
        <v>87</v>
      </c>
      <c r="BV56" s="137" t="s">
        <v>80</v>
      </c>
      <c r="BW56" s="137" t="s">
        <v>92</v>
      </c>
      <c r="BX56" s="137" t="s">
        <v>86</v>
      </c>
      <c r="CL56" s="137" t="s">
        <v>32</v>
      </c>
    </row>
    <row r="57" s="4" customFormat="1" ht="23.25" customHeight="1">
      <c r="A57" s="128" t="s">
        <v>88</v>
      </c>
      <c r="B57" s="67"/>
      <c r="C57" s="129"/>
      <c r="D57" s="129"/>
      <c r="E57" s="130" t="s">
        <v>93</v>
      </c>
      <c r="F57" s="130"/>
      <c r="G57" s="130"/>
      <c r="H57" s="130"/>
      <c r="I57" s="130"/>
      <c r="J57" s="129"/>
      <c r="K57" s="130" t="s">
        <v>94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1">
        <f>'SO 111-11-01.1 - Lázně Bě...'!J32</f>
        <v>0</v>
      </c>
      <c r="AH57" s="129"/>
      <c r="AI57" s="129"/>
      <c r="AJ57" s="129"/>
      <c r="AK57" s="129"/>
      <c r="AL57" s="129"/>
      <c r="AM57" s="129"/>
      <c r="AN57" s="131">
        <f>SUM(AG57,AT57)</f>
        <v>0</v>
      </c>
      <c r="AO57" s="129"/>
      <c r="AP57" s="129"/>
      <c r="AQ57" s="132" t="s">
        <v>91</v>
      </c>
      <c r="AR57" s="69"/>
      <c r="AS57" s="133">
        <v>0</v>
      </c>
      <c r="AT57" s="134">
        <f>ROUND(SUM(AV57:AW57),2)</f>
        <v>0</v>
      </c>
      <c r="AU57" s="135">
        <f>'SO 111-11-01.1 - Lázně Bě...'!P88</f>
        <v>0</v>
      </c>
      <c r="AV57" s="134">
        <f>'SO 111-11-01.1 - Lázně Bě...'!J35</f>
        <v>0</v>
      </c>
      <c r="AW57" s="134">
        <f>'SO 111-11-01.1 - Lázně Bě...'!J36</f>
        <v>0</v>
      </c>
      <c r="AX57" s="134">
        <f>'SO 111-11-01.1 - Lázně Bě...'!J37</f>
        <v>0</v>
      </c>
      <c r="AY57" s="134">
        <f>'SO 111-11-01.1 - Lázně Bě...'!J38</f>
        <v>0</v>
      </c>
      <c r="AZ57" s="134">
        <f>'SO 111-11-01.1 - Lázně Bě...'!F35</f>
        <v>0</v>
      </c>
      <c r="BA57" s="134">
        <f>'SO 111-11-01.1 - Lázně Bě...'!F36</f>
        <v>0</v>
      </c>
      <c r="BB57" s="134">
        <f>'SO 111-11-01.1 - Lázně Bě...'!F37</f>
        <v>0</v>
      </c>
      <c r="BC57" s="134">
        <f>'SO 111-11-01.1 - Lázně Bě...'!F38</f>
        <v>0</v>
      </c>
      <c r="BD57" s="136">
        <f>'SO 111-11-01.1 - Lázně Bě...'!F39</f>
        <v>0</v>
      </c>
      <c r="BE57" s="4"/>
      <c r="BT57" s="137" t="s">
        <v>87</v>
      </c>
      <c r="BV57" s="137" t="s">
        <v>80</v>
      </c>
      <c r="BW57" s="137" t="s">
        <v>95</v>
      </c>
      <c r="BX57" s="137" t="s">
        <v>86</v>
      </c>
      <c r="CL57" s="137" t="s">
        <v>32</v>
      </c>
    </row>
    <row r="58" s="4" customFormat="1" ht="23.25" customHeight="1">
      <c r="A58" s="128" t="s">
        <v>88</v>
      </c>
      <c r="B58" s="67"/>
      <c r="C58" s="129"/>
      <c r="D58" s="129"/>
      <c r="E58" s="130" t="s">
        <v>96</v>
      </c>
      <c r="F58" s="130"/>
      <c r="G58" s="130"/>
      <c r="H58" s="130"/>
      <c r="I58" s="130"/>
      <c r="J58" s="129"/>
      <c r="K58" s="130" t="s">
        <v>97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1">
        <f>'SO 112-11-01 - Lázně Bělo...'!J32</f>
        <v>0</v>
      </c>
      <c r="AH58" s="129"/>
      <c r="AI58" s="129"/>
      <c r="AJ58" s="129"/>
      <c r="AK58" s="129"/>
      <c r="AL58" s="129"/>
      <c r="AM58" s="129"/>
      <c r="AN58" s="131">
        <f>SUM(AG58,AT58)</f>
        <v>0</v>
      </c>
      <c r="AO58" s="129"/>
      <c r="AP58" s="129"/>
      <c r="AQ58" s="132" t="s">
        <v>91</v>
      </c>
      <c r="AR58" s="69"/>
      <c r="AS58" s="133">
        <v>0</v>
      </c>
      <c r="AT58" s="134">
        <f>ROUND(SUM(AV58:AW58),2)</f>
        <v>0</v>
      </c>
      <c r="AU58" s="135">
        <f>'SO 112-11-01 - Lázně Bělo...'!P88</f>
        <v>0</v>
      </c>
      <c r="AV58" s="134">
        <f>'SO 112-11-01 - Lázně Bělo...'!J35</f>
        <v>0</v>
      </c>
      <c r="AW58" s="134">
        <f>'SO 112-11-01 - Lázně Bělo...'!J36</f>
        <v>0</v>
      </c>
      <c r="AX58" s="134">
        <f>'SO 112-11-01 - Lázně Bělo...'!J37</f>
        <v>0</v>
      </c>
      <c r="AY58" s="134">
        <f>'SO 112-11-01 - Lázně Bělo...'!J38</f>
        <v>0</v>
      </c>
      <c r="AZ58" s="134">
        <f>'SO 112-11-01 - Lázně Bělo...'!F35</f>
        <v>0</v>
      </c>
      <c r="BA58" s="134">
        <f>'SO 112-11-01 - Lázně Bělo...'!F36</f>
        <v>0</v>
      </c>
      <c r="BB58" s="134">
        <f>'SO 112-11-01 - Lázně Bělo...'!F37</f>
        <v>0</v>
      </c>
      <c r="BC58" s="134">
        <f>'SO 112-11-01 - Lázně Bělo...'!F38</f>
        <v>0</v>
      </c>
      <c r="BD58" s="136">
        <f>'SO 112-11-01 - Lázně Bělo...'!F39</f>
        <v>0</v>
      </c>
      <c r="BE58" s="4"/>
      <c r="BT58" s="137" t="s">
        <v>87</v>
      </c>
      <c r="BV58" s="137" t="s">
        <v>80</v>
      </c>
      <c r="BW58" s="137" t="s">
        <v>98</v>
      </c>
      <c r="BX58" s="137" t="s">
        <v>86</v>
      </c>
      <c r="CL58" s="137" t="s">
        <v>32</v>
      </c>
    </row>
    <row r="59" s="4" customFormat="1" ht="35.25" customHeight="1">
      <c r="A59" s="4"/>
      <c r="B59" s="67"/>
      <c r="C59" s="129"/>
      <c r="D59" s="129"/>
      <c r="E59" s="130" t="s">
        <v>99</v>
      </c>
      <c r="F59" s="130"/>
      <c r="G59" s="130"/>
      <c r="H59" s="130"/>
      <c r="I59" s="130"/>
      <c r="J59" s="129"/>
      <c r="K59" s="130" t="s">
        <v>100</v>
      </c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8">
        <f>ROUND(SUM(AG60:AG63),2)</f>
        <v>0</v>
      </c>
      <c r="AH59" s="129"/>
      <c r="AI59" s="129"/>
      <c r="AJ59" s="129"/>
      <c r="AK59" s="129"/>
      <c r="AL59" s="129"/>
      <c r="AM59" s="129"/>
      <c r="AN59" s="131">
        <f>SUM(AG59,AT59)</f>
        <v>0</v>
      </c>
      <c r="AO59" s="129"/>
      <c r="AP59" s="129"/>
      <c r="AQ59" s="132" t="s">
        <v>91</v>
      </c>
      <c r="AR59" s="69"/>
      <c r="AS59" s="133">
        <f>ROUND(SUM(AS60:AS63),2)</f>
        <v>0</v>
      </c>
      <c r="AT59" s="134">
        <f>ROUND(SUM(AV59:AW59),2)</f>
        <v>0</v>
      </c>
      <c r="AU59" s="135">
        <f>ROUND(SUM(AU60:AU63),5)</f>
        <v>0</v>
      </c>
      <c r="AV59" s="134">
        <f>ROUND(AZ59*L29,2)</f>
        <v>0</v>
      </c>
      <c r="AW59" s="134">
        <f>ROUND(BA59*L30,2)</f>
        <v>0</v>
      </c>
      <c r="AX59" s="134">
        <f>ROUND(BB59*L29,2)</f>
        <v>0</v>
      </c>
      <c r="AY59" s="134">
        <f>ROUND(BC59*L30,2)</f>
        <v>0</v>
      </c>
      <c r="AZ59" s="134">
        <f>ROUND(SUM(AZ60:AZ63),2)</f>
        <v>0</v>
      </c>
      <c r="BA59" s="134">
        <f>ROUND(SUM(BA60:BA63),2)</f>
        <v>0</v>
      </c>
      <c r="BB59" s="134">
        <f>ROUND(SUM(BB60:BB63),2)</f>
        <v>0</v>
      </c>
      <c r="BC59" s="134">
        <f>ROUND(SUM(BC60:BC63),2)</f>
        <v>0</v>
      </c>
      <c r="BD59" s="136">
        <f>ROUND(SUM(BD60:BD63),2)</f>
        <v>0</v>
      </c>
      <c r="BE59" s="4"/>
      <c r="BS59" s="137" t="s">
        <v>77</v>
      </c>
      <c r="BT59" s="137" t="s">
        <v>87</v>
      </c>
      <c r="BV59" s="137" t="s">
        <v>80</v>
      </c>
      <c r="BW59" s="137" t="s">
        <v>101</v>
      </c>
      <c r="BX59" s="137" t="s">
        <v>86</v>
      </c>
      <c r="CL59" s="137" t="s">
        <v>32</v>
      </c>
    </row>
    <row r="60" s="4" customFormat="1" ht="35.25" customHeight="1">
      <c r="A60" s="128" t="s">
        <v>88</v>
      </c>
      <c r="B60" s="67"/>
      <c r="C60" s="129"/>
      <c r="D60" s="129"/>
      <c r="E60" s="129"/>
      <c r="F60" s="130" t="s">
        <v>99</v>
      </c>
      <c r="G60" s="130"/>
      <c r="H60" s="130"/>
      <c r="I60" s="130"/>
      <c r="J60" s="130"/>
      <c r="K60" s="129"/>
      <c r="L60" s="130" t="s">
        <v>100</v>
      </c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1">
        <f>'SO 112-11-01 ÚRS - Lázně ...'!J32</f>
        <v>0</v>
      </c>
      <c r="AH60" s="129"/>
      <c r="AI60" s="129"/>
      <c r="AJ60" s="129"/>
      <c r="AK60" s="129"/>
      <c r="AL60" s="129"/>
      <c r="AM60" s="129"/>
      <c r="AN60" s="131">
        <f>SUM(AG60,AT60)</f>
        <v>0</v>
      </c>
      <c r="AO60" s="129"/>
      <c r="AP60" s="129"/>
      <c r="AQ60" s="132" t="s">
        <v>91</v>
      </c>
      <c r="AR60" s="69"/>
      <c r="AS60" s="133">
        <v>0</v>
      </c>
      <c r="AT60" s="134">
        <f>ROUND(SUM(AV60:AW60),2)</f>
        <v>0</v>
      </c>
      <c r="AU60" s="135">
        <f>'SO 112-11-01 ÚRS - Lázně ...'!P91</f>
        <v>0</v>
      </c>
      <c r="AV60" s="134">
        <f>'SO 112-11-01 ÚRS - Lázně ...'!J35</f>
        <v>0</v>
      </c>
      <c r="AW60" s="134">
        <f>'SO 112-11-01 ÚRS - Lázně ...'!J36</f>
        <v>0</v>
      </c>
      <c r="AX60" s="134">
        <f>'SO 112-11-01 ÚRS - Lázně ...'!J37</f>
        <v>0</v>
      </c>
      <c r="AY60" s="134">
        <f>'SO 112-11-01 ÚRS - Lázně ...'!J38</f>
        <v>0</v>
      </c>
      <c r="AZ60" s="134">
        <f>'SO 112-11-01 ÚRS - Lázně ...'!F35</f>
        <v>0</v>
      </c>
      <c r="BA60" s="134">
        <f>'SO 112-11-01 ÚRS - Lázně ...'!F36</f>
        <v>0</v>
      </c>
      <c r="BB60" s="134">
        <f>'SO 112-11-01 ÚRS - Lázně ...'!F37</f>
        <v>0</v>
      </c>
      <c r="BC60" s="134">
        <f>'SO 112-11-01 ÚRS - Lázně ...'!F38</f>
        <v>0</v>
      </c>
      <c r="BD60" s="136">
        <f>'SO 112-11-01 ÚRS - Lázně ...'!F39</f>
        <v>0</v>
      </c>
      <c r="BE60" s="4"/>
      <c r="BT60" s="137" t="s">
        <v>102</v>
      </c>
      <c r="BU60" s="137" t="s">
        <v>103</v>
      </c>
      <c r="BV60" s="137" t="s">
        <v>80</v>
      </c>
      <c r="BW60" s="137" t="s">
        <v>101</v>
      </c>
      <c r="BX60" s="137" t="s">
        <v>86</v>
      </c>
      <c r="CL60" s="137" t="s">
        <v>32</v>
      </c>
    </row>
    <row r="61" s="4" customFormat="1" ht="16.5" customHeight="1">
      <c r="A61" s="128" t="s">
        <v>88</v>
      </c>
      <c r="B61" s="67"/>
      <c r="C61" s="129"/>
      <c r="D61" s="129"/>
      <c r="E61" s="129"/>
      <c r="F61" s="130" t="s">
        <v>104</v>
      </c>
      <c r="G61" s="130"/>
      <c r="H61" s="130"/>
      <c r="I61" s="130"/>
      <c r="J61" s="130"/>
      <c r="K61" s="129"/>
      <c r="L61" s="130" t="s">
        <v>105</v>
      </c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>
        <f>'01 - Propustek v km 66,13...'!J34</f>
        <v>0</v>
      </c>
      <c r="AH61" s="129"/>
      <c r="AI61" s="129"/>
      <c r="AJ61" s="129"/>
      <c r="AK61" s="129"/>
      <c r="AL61" s="129"/>
      <c r="AM61" s="129"/>
      <c r="AN61" s="131">
        <f>SUM(AG61,AT61)</f>
        <v>0</v>
      </c>
      <c r="AO61" s="129"/>
      <c r="AP61" s="129"/>
      <c r="AQ61" s="132" t="s">
        <v>91</v>
      </c>
      <c r="AR61" s="69"/>
      <c r="AS61" s="133">
        <v>0</v>
      </c>
      <c r="AT61" s="134">
        <f>ROUND(SUM(AV61:AW61),2)</f>
        <v>0</v>
      </c>
      <c r="AU61" s="135">
        <f>'01 - Propustek v km 66,13...'!P97</f>
        <v>0</v>
      </c>
      <c r="AV61" s="134">
        <f>'01 - Propustek v km 66,13...'!J37</f>
        <v>0</v>
      </c>
      <c r="AW61" s="134">
        <f>'01 - Propustek v km 66,13...'!J38</f>
        <v>0</v>
      </c>
      <c r="AX61" s="134">
        <f>'01 - Propustek v km 66,13...'!J39</f>
        <v>0</v>
      </c>
      <c r="AY61" s="134">
        <f>'01 - Propustek v km 66,13...'!J40</f>
        <v>0</v>
      </c>
      <c r="AZ61" s="134">
        <f>'01 - Propustek v km 66,13...'!F37</f>
        <v>0</v>
      </c>
      <c r="BA61" s="134">
        <f>'01 - Propustek v km 66,13...'!F38</f>
        <v>0</v>
      </c>
      <c r="BB61" s="134">
        <f>'01 - Propustek v km 66,13...'!F39</f>
        <v>0</v>
      </c>
      <c r="BC61" s="134">
        <f>'01 - Propustek v km 66,13...'!F40</f>
        <v>0</v>
      </c>
      <c r="BD61" s="136">
        <f>'01 - Propustek v km 66,13...'!F41</f>
        <v>0</v>
      </c>
      <c r="BE61" s="4"/>
      <c r="BT61" s="137" t="s">
        <v>102</v>
      </c>
      <c r="BV61" s="137" t="s">
        <v>80</v>
      </c>
      <c r="BW61" s="137" t="s">
        <v>106</v>
      </c>
      <c r="BX61" s="137" t="s">
        <v>101</v>
      </c>
      <c r="CL61" s="137" t="s">
        <v>32</v>
      </c>
    </row>
    <row r="62" s="4" customFormat="1" ht="16.5" customHeight="1">
      <c r="A62" s="128" t="s">
        <v>88</v>
      </c>
      <c r="B62" s="67"/>
      <c r="C62" s="129"/>
      <c r="D62" s="129"/>
      <c r="E62" s="129"/>
      <c r="F62" s="130" t="s">
        <v>107</v>
      </c>
      <c r="G62" s="130"/>
      <c r="H62" s="130"/>
      <c r="I62" s="130"/>
      <c r="J62" s="130"/>
      <c r="K62" s="129"/>
      <c r="L62" s="130" t="s">
        <v>108</v>
      </c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>
        <f>'02 - Propustek km 68,052 ...'!J34</f>
        <v>0</v>
      </c>
      <c r="AH62" s="129"/>
      <c r="AI62" s="129"/>
      <c r="AJ62" s="129"/>
      <c r="AK62" s="129"/>
      <c r="AL62" s="129"/>
      <c r="AM62" s="129"/>
      <c r="AN62" s="131">
        <f>SUM(AG62,AT62)</f>
        <v>0</v>
      </c>
      <c r="AO62" s="129"/>
      <c r="AP62" s="129"/>
      <c r="AQ62" s="132" t="s">
        <v>91</v>
      </c>
      <c r="AR62" s="69"/>
      <c r="AS62" s="133">
        <v>0</v>
      </c>
      <c r="AT62" s="134">
        <f>ROUND(SUM(AV62:AW62),2)</f>
        <v>0</v>
      </c>
      <c r="AU62" s="135">
        <f>'02 - Propustek km 68,052 ...'!P98</f>
        <v>0</v>
      </c>
      <c r="AV62" s="134">
        <f>'02 - Propustek km 68,052 ...'!J37</f>
        <v>0</v>
      </c>
      <c r="AW62" s="134">
        <f>'02 - Propustek km 68,052 ...'!J38</f>
        <v>0</v>
      </c>
      <c r="AX62" s="134">
        <f>'02 - Propustek km 68,052 ...'!J39</f>
        <v>0</v>
      </c>
      <c r="AY62" s="134">
        <f>'02 - Propustek km 68,052 ...'!J40</f>
        <v>0</v>
      </c>
      <c r="AZ62" s="134">
        <f>'02 - Propustek km 68,052 ...'!F37</f>
        <v>0</v>
      </c>
      <c r="BA62" s="134">
        <f>'02 - Propustek km 68,052 ...'!F38</f>
        <v>0</v>
      </c>
      <c r="BB62" s="134">
        <f>'02 - Propustek km 68,052 ...'!F39</f>
        <v>0</v>
      </c>
      <c r="BC62" s="134">
        <f>'02 - Propustek km 68,052 ...'!F40</f>
        <v>0</v>
      </c>
      <c r="BD62" s="136">
        <f>'02 - Propustek km 68,052 ...'!F41</f>
        <v>0</v>
      </c>
      <c r="BE62" s="4"/>
      <c r="BT62" s="137" t="s">
        <v>102</v>
      </c>
      <c r="BV62" s="137" t="s">
        <v>80</v>
      </c>
      <c r="BW62" s="137" t="s">
        <v>109</v>
      </c>
      <c r="BX62" s="137" t="s">
        <v>101</v>
      </c>
      <c r="CL62" s="137" t="s">
        <v>32</v>
      </c>
    </row>
    <row r="63" s="4" customFormat="1" ht="16.5" customHeight="1">
      <c r="A63" s="128" t="s">
        <v>88</v>
      </c>
      <c r="B63" s="67"/>
      <c r="C63" s="129"/>
      <c r="D63" s="129"/>
      <c r="E63" s="129"/>
      <c r="F63" s="130" t="s">
        <v>110</v>
      </c>
      <c r="G63" s="130"/>
      <c r="H63" s="130"/>
      <c r="I63" s="130"/>
      <c r="J63" s="130"/>
      <c r="K63" s="129"/>
      <c r="L63" s="130" t="s">
        <v>111</v>
      </c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1">
        <f>'03 - Propustek km 68,133 ...'!J34</f>
        <v>0</v>
      </c>
      <c r="AH63" s="129"/>
      <c r="AI63" s="129"/>
      <c r="AJ63" s="129"/>
      <c r="AK63" s="129"/>
      <c r="AL63" s="129"/>
      <c r="AM63" s="129"/>
      <c r="AN63" s="131">
        <f>SUM(AG63,AT63)</f>
        <v>0</v>
      </c>
      <c r="AO63" s="129"/>
      <c r="AP63" s="129"/>
      <c r="AQ63" s="132" t="s">
        <v>91</v>
      </c>
      <c r="AR63" s="69"/>
      <c r="AS63" s="133">
        <v>0</v>
      </c>
      <c r="AT63" s="134">
        <f>ROUND(SUM(AV63:AW63),2)</f>
        <v>0</v>
      </c>
      <c r="AU63" s="135">
        <f>'03 - Propustek km 68,133 ...'!P98</f>
        <v>0</v>
      </c>
      <c r="AV63" s="134">
        <f>'03 - Propustek km 68,133 ...'!J37</f>
        <v>0</v>
      </c>
      <c r="AW63" s="134">
        <f>'03 - Propustek km 68,133 ...'!J38</f>
        <v>0</v>
      </c>
      <c r="AX63" s="134">
        <f>'03 - Propustek km 68,133 ...'!J39</f>
        <v>0</v>
      </c>
      <c r="AY63" s="134">
        <f>'03 - Propustek km 68,133 ...'!J40</f>
        <v>0</v>
      </c>
      <c r="AZ63" s="134">
        <f>'03 - Propustek km 68,133 ...'!F37</f>
        <v>0</v>
      </c>
      <c r="BA63" s="134">
        <f>'03 - Propustek km 68,133 ...'!F38</f>
        <v>0</v>
      </c>
      <c r="BB63" s="134">
        <f>'03 - Propustek km 68,133 ...'!F39</f>
        <v>0</v>
      </c>
      <c r="BC63" s="134">
        <f>'03 - Propustek km 68,133 ...'!F40</f>
        <v>0</v>
      </c>
      <c r="BD63" s="136">
        <f>'03 - Propustek km 68,133 ...'!F41</f>
        <v>0</v>
      </c>
      <c r="BE63" s="4"/>
      <c r="BT63" s="137" t="s">
        <v>102</v>
      </c>
      <c r="BV63" s="137" t="s">
        <v>80</v>
      </c>
      <c r="BW63" s="137" t="s">
        <v>112</v>
      </c>
      <c r="BX63" s="137" t="s">
        <v>101</v>
      </c>
      <c r="CL63" s="137" t="s">
        <v>32</v>
      </c>
    </row>
    <row r="64" s="4" customFormat="1" ht="23.25" customHeight="1">
      <c r="A64" s="128" t="s">
        <v>88</v>
      </c>
      <c r="B64" s="67"/>
      <c r="C64" s="129"/>
      <c r="D64" s="129"/>
      <c r="E64" s="130" t="s">
        <v>113</v>
      </c>
      <c r="F64" s="130"/>
      <c r="G64" s="130"/>
      <c r="H64" s="130"/>
      <c r="I64" s="130"/>
      <c r="J64" s="129"/>
      <c r="K64" s="130" t="s">
        <v>114</v>
      </c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1">
        <f>'SO 115-11-01 - Lázně Bělo...'!J32</f>
        <v>0</v>
      </c>
      <c r="AH64" s="129"/>
      <c r="AI64" s="129"/>
      <c r="AJ64" s="129"/>
      <c r="AK64" s="129"/>
      <c r="AL64" s="129"/>
      <c r="AM64" s="129"/>
      <c r="AN64" s="131">
        <f>SUM(AG64,AT64)</f>
        <v>0</v>
      </c>
      <c r="AO64" s="129"/>
      <c r="AP64" s="129"/>
      <c r="AQ64" s="132" t="s">
        <v>91</v>
      </c>
      <c r="AR64" s="69"/>
      <c r="AS64" s="133">
        <v>0</v>
      </c>
      <c r="AT64" s="134">
        <f>ROUND(SUM(AV64:AW64),2)</f>
        <v>0</v>
      </c>
      <c r="AU64" s="135">
        <f>'SO 115-11-01 - Lázně Bělo...'!P88</f>
        <v>0</v>
      </c>
      <c r="AV64" s="134">
        <f>'SO 115-11-01 - Lázně Bělo...'!J35</f>
        <v>0</v>
      </c>
      <c r="AW64" s="134">
        <f>'SO 115-11-01 - Lázně Bělo...'!J36</f>
        <v>0</v>
      </c>
      <c r="AX64" s="134">
        <f>'SO 115-11-01 - Lázně Bělo...'!J37</f>
        <v>0</v>
      </c>
      <c r="AY64" s="134">
        <f>'SO 115-11-01 - Lázně Bělo...'!J38</f>
        <v>0</v>
      </c>
      <c r="AZ64" s="134">
        <f>'SO 115-11-01 - Lázně Bělo...'!F35</f>
        <v>0</v>
      </c>
      <c r="BA64" s="134">
        <f>'SO 115-11-01 - Lázně Bělo...'!F36</f>
        <v>0</v>
      </c>
      <c r="BB64" s="134">
        <f>'SO 115-11-01 - Lázně Bělo...'!F37</f>
        <v>0</v>
      </c>
      <c r="BC64" s="134">
        <f>'SO 115-11-01 - Lázně Bělo...'!F38</f>
        <v>0</v>
      </c>
      <c r="BD64" s="136">
        <f>'SO 115-11-01 - Lázně Bělo...'!F39</f>
        <v>0</v>
      </c>
      <c r="BE64" s="4"/>
      <c r="BT64" s="137" t="s">
        <v>87</v>
      </c>
      <c r="BV64" s="137" t="s">
        <v>80</v>
      </c>
      <c r="BW64" s="137" t="s">
        <v>115</v>
      </c>
      <c r="BX64" s="137" t="s">
        <v>86</v>
      </c>
      <c r="CL64" s="137" t="s">
        <v>32</v>
      </c>
    </row>
    <row r="65" s="7" customFormat="1" ht="16.5" customHeight="1">
      <c r="A65" s="7"/>
      <c r="B65" s="115"/>
      <c r="C65" s="116"/>
      <c r="D65" s="117" t="s">
        <v>116</v>
      </c>
      <c r="E65" s="117"/>
      <c r="F65" s="117"/>
      <c r="G65" s="117"/>
      <c r="H65" s="117"/>
      <c r="I65" s="118"/>
      <c r="J65" s="117" t="s">
        <v>117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ROUND(SUM(AG66:AG71),2)</f>
        <v>0</v>
      </c>
      <c r="AH65" s="118"/>
      <c r="AI65" s="118"/>
      <c r="AJ65" s="118"/>
      <c r="AK65" s="118"/>
      <c r="AL65" s="118"/>
      <c r="AM65" s="118"/>
      <c r="AN65" s="120">
        <f>SUM(AG65,AT65)</f>
        <v>0</v>
      </c>
      <c r="AO65" s="118"/>
      <c r="AP65" s="118"/>
      <c r="AQ65" s="121" t="s">
        <v>84</v>
      </c>
      <c r="AR65" s="122"/>
      <c r="AS65" s="123">
        <f>ROUND(SUM(AS66:AS71),2)</f>
        <v>0</v>
      </c>
      <c r="AT65" s="124">
        <f>ROUND(SUM(AV65:AW65),2)</f>
        <v>0</v>
      </c>
      <c r="AU65" s="125">
        <f>ROUND(SUM(AU66:AU71),5)</f>
        <v>0</v>
      </c>
      <c r="AV65" s="124">
        <f>ROUND(AZ65*L29,2)</f>
        <v>0</v>
      </c>
      <c r="AW65" s="124">
        <f>ROUND(BA65*L30,2)</f>
        <v>0</v>
      </c>
      <c r="AX65" s="124">
        <f>ROUND(BB65*L29,2)</f>
        <v>0</v>
      </c>
      <c r="AY65" s="124">
        <f>ROUND(BC65*L30,2)</f>
        <v>0</v>
      </c>
      <c r="AZ65" s="124">
        <f>ROUND(SUM(AZ66:AZ71),2)</f>
        <v>0</v>
      </c>
      <c r="BA65" s="124">
        <f>ROUND(SUM(BA66:BA71),2)</f>
        <v>0</v>
      </c>
      <c r="BB65" s="124">
        <f>ROUND(SUM(BB66:BB71),2)</f>
        <v>0</v>
      </c>
      <c r="BC65" s="124">
        <f>ROUND(SUM(BC66:BC71),2)</f>
        <v>0</v>
      </c>
      <c r="BD65" s="126">
        <f>ROUND(SUM(BD66:BD71),2)</f>
        <v>0</v>
      </c>
      <c r="BE65" s="7"/>
      <c r="BS65" s="127" t="s">
        <v>77</v>
      </c>
      <c r="BT65" s="127" t="s">
        <v>85</v>
      </c>
      <c r="BU65" s="127" t="s">
        <v>79</v>
      </c>
      <c r="BV65" s="127" t="s">
        <v>80</v>
      </c>
      <c r="BW65" s="127" t="s">
        <v>118</v>
      </c>
      <c r="BX65" s="127" t="s">
        <v>5</v>
      </c>
      <c r="CL65" s="127" t="s">
        <v>32</v>
      </c>
      <c r="CM65" s="127" t="s">
        <v>87</v>
      </c>
    </row>
    <row r="66" s="4" customFormat="1" ht="23.25" customHeight="1">
      <c r="A66" s="128" t="s">
        <v>88</v>
      </c>
      <c r="B66" s="67"/>
      <c r="C66" s="129"/>
      <c r="D66" s="129"/>
      <c r="E66" s="130" t="s">
        <v>119</v>
      </c>
      <c r="F66" s="130"/>
      <c r="G66" s="130"/>
      <c r="H66" s="130"/>
      <c r="I66" s="130"/>
      <c r="J66" s="129"/>
      <c r="K66" s="130" t="s">
        <v>120</v>
      </c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1">
        <f>'SO 131-11-02 - Lázně Bělo...'!J32</f>
        <v>0</v>
      </c>
      <c r="AH66" s="129"/>
      <c r="AI66" s="129"/>
      <c r="AJ66" s="129"/>
      <c r="AK66" s="129"/>
      <c r="AL66" s="129"/>
      <c r="AM66" s="129"/>
      <c r="AN66" s="131">
        <f>SUM(AG66,AT66)</f>
        <v>0</v>
      </c>
      <c r="AO66" s="129"/>
      <c r="AP66" s="129"/>
      <c r="AQ66" s="132" t="s">
        <v>91</v>
      </c>
      <c r="AR66" s="69"/>
      <c r="AS66" s="133">
        <v>0</v>
      </c>
      <c r="AT66" s="134">
        <f>ROUND(SUM(AV66:AW66),2)</f>
        <v>0</v>
      </c>
      <c r="AU66" s="135">
        <f>'SO 131-11-02 - Lázně Bělo...'!P88</f>
        <v>0</v>
      </c>
      <c r="AV66" s="134">
        <f>'SO 131-11-02 - Lázně Bělo...'!J35</f>
        <v>0</v>
      </c>
      <c r="AW66" s="134">
        <f>'SO 131-11-02 - Lázně Bělo...'!J36</f>
        <v>0</v>
      </c>
      <c r="AX66" s="134">
        <f>'SO 131-11-02 - Lázně Bělo...'!J37</f>
        <v>0</v>
      </c>
      <c r="AY66" s="134">
        <f>'SO 131-11-02 - Lázně Bělo...'!J38</f>
        <v>0</v>
      </c>
      <c r="AZ66" s="134">
        <f>'SO 131-11-02 - Lázně Bělo...'!F35</f>
        <v>0</v>
      </c>
      <c r="BA66" s="134">
        <f>'SO 131-11-02 - Lázně Bělo...'!F36</f>
        <v>0</v>
      </c>
      <c r="BB66" s="134">
        <f>'SO 131-11-02 - Lázně Bělo...'!F37</f>
        <v>0</v>
      </c>
      <c r="BC66" s="134">
        <f>'SO 131-11-02 - Lázně Bělo...'!F38</f>
        <v>0</v>
      </c>
      <c r="BD66" s="136">
        <f>'SO 131-11-02 - Lázně Bělo...'!F39</f>
        <v>0</v>
      </c>
      <c r="BE66" s="4"/>
      <c r="BT66" s="137" t="s">
        <v>87</v>
      </c>
      <c r="BV66" s="137" t="s">
        <v>80</v>
      </c>
      <c r="BW66" s="137" t="s">
        <v>121</v>
      </c>
      <c r="BX66" s="137" t="s">
        <v>118</v>
      </c>
      <c r="CL66" s="137" t="s">
        <v>32</v>
      </c>
    </row>
    <row r="67" s="4" customFormat="1" ht="23.25" customHeight="1">
      <c r="A67" s="128" t="s">
        <v>88</v>
      </c>
      <c r="B67" s="67"/>
      <c r="C67" s="129"/>
      <c r="D67" s="129"/>
      <c r="E67" s="130" t="s">
        <v>122</v>
      </c>
      <c r="F67" s="130"/>
      <c r="G67" s="130"/>
      <c r="H67" s="130"/>
      <c r="I67" s="130"/>
      <c r="J67" s="129"/>
      <c r="K67" s="130" t="s">
        <v>123</v>
      </c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>
        <f>'SO 131-11-03 - Lázně Bělo...'!J32</f>
        <v>0</v>
      </c>
      <c r="AH67" s="129"/>
      <c r="AI67" s="129"/>
      <c r="AJ67" s="129"/>
      <c r="AK67" s="129"/>
      <c r="AL67" s="129"/>
      <c r="AM67" s="129"/>
      <c r="AN67" s="131">
        <f>SUM(AG67,AT67)</f>
        <v>0</v>
      </c>
      <c r="AO67" s="129"/>
      <c r="AP67" s="129"/>
      <c r="AQ67" s="132" t="s">
        <v>91</v>
      </c>
      <c r="AR67" s="69"/>
      <c r="AS67" s="133">
        <v>0</v>
      </c>
      <c r="AT67" s="134">
        <f>ROUND(SUM(AV67:AW67),2)</f>
        <v>0</v>
      </c>
      <c r="AU67" s="135">
        <f>'SO 131-11-03 - Lázně Bělo...'!P88</f>
        <v>0</v>
      </c>
      <c r="AV67" s="134">
        <f>'SO 131-11-03 - Lázně Bělo...'!J35</f>
        <v>0</v>
      </c>
      <c r="AW67" s="134">
        <f>'SO 131-11-03 - Lázně Bělo...'!J36</f>
        <v>0</v>
      </c>
      <c r="AX67" s="134">
        <f>'SO 131-11-03 - Lázně Bělo...'!J37</f>
        <v>0</v>
      </c>
      <c r="AY67" s="134">
        <f>'SO 131-11-03 - Lázně Bělo...'!J38</f>
        <v>0</v>
      </c>
      <c r="AZ67" s="134">
        <f>'SO 131-11-03 - Lázně Bělo...'!F35</f>
        <v>0</v>
      </c>
      <c r="BA67" s="134">
        <f>'SO 131-11-03 - Lázně Bělo...'!F36</f>
        <v>0</v>
      </c>
      <c r="BB67" s="134">
        <f>'SO 131-11-03 - Lázně Bělo...'!F37</f>
        <v>0</v>
      </c>
      <c r="BC67" s="134">
        <f>'SO 131-11-03 - Lázně Bělo...'!F38</f>
        <v>0</v>
      </c>
      <c r="BD67" s="136">
        <f>'SO 131-11-03 - Lázně Bělo...'!F39</f>
        <v>0</v>
      </c>
      <c r="BE67" s="4"/>
      <c r="BT67" s="137" t="s">
        <v>87</v>
      </c>
      <c r="BV67" s="137" t="s">
        <v>80</v>
      </c>
      <c r="BW67" s="137" t="s">
        <v>124</v>
      </c>
      <c r="BX67" s="137" t="s">
        <v>118</v>
      </c>
      <c r="CL67" s="137" t="s">
        <v>32</v>
      </c>
    </row>
    <row r="68" s="4" customFormat="1" ht="23.25" customHeight="1">
      <c r="A68" s="128" t="s">
        <v>88</v>
      </c>
      <c r="B68" s="67"/>
      <c r="C68" s="129"/>
      <c r="D68" s="129"/>
      <c r="E68" s="130" t="s">
        <v>125</v>
      </c>
      <c r="F68" s="130"/>
      <c r="G68" s="130"/>
      <c r="H68" s="130"/>
      <c r="I68" s="130"/>
      <c r="J68" s="129"/>
      <c r="K68" s="130" t="s">
        <v>126</v>
      </c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1">
        <f>'SO 131-11-04 - Lázně Bělo...'!J32</f>
        <v>0</v>
      </c>
      <c r="AH68" s="129"/>
      <c r="AI68" s="129"/>
      <c r="AJ68" s="129"/>
      <c r="AK68" s="129"/>
      <c r="AL68" s="129"/>
      <c r="AM68" s="129"/>
      <c r="AN68" s="131">
        <f>SUM(AG68,AT68)</f>
        <v>0</v>
      </c>
      <c r="AO68" s="129"/>
      <c r="AP68" s="129"/>
      <c r="AQ68" s="132" t="s">
        <v>91</v>
      </c>
      <c r="AR68" s="69"/>
      <c r="AS68" s="133">
        <v>0</v>
      </c>
      <c r="AT68" s="134">
        <f>ROUND(SUM(AV68:AW68),2)</f>
        <v>0</v>
      </c>
      <c r="AU68" s="135">
        <f>'SO 131-11-04 - Lázně Bělo...'!P88</f>
        <v>0</v>
      </c>
      <c r="AV68" s="134">
        <f>'SO 131-11-04 - Lázně Bělo...'!J35</f>
        <v>0</v>
      </c>
      <c r="AW68" s="134">
        <f>'SO 131-11-04 - Lázně Bělo...'!J36</f>
        <v>0</v>
      </c>
      <c r="AX68" s="134">
        <f>'SO 131-11-04 - Lázně Bělo...'!J37</f>
        <v>0</v>
      </c>
      <c r="AY68" s="134">
        <f>'SO 131-11-04 - Lázně Bělo...'!J38</f>
        <v>0</v>
      </c>
      <c r="AZ68" s="134">
        <f>'SO 131-11-04 - Lázně Bělo...'!F35</f>
        <v>0</v>
      </c>
      <c r="BA68" s="134">
        <f>'SO 131-11-04 - Lázně Bělo...'!F36</f>
        <v>0</v>
      </c>
      <c r="BB68" s="134">
        <f>'SO 131-11-04 - Lázně Bělo...'!F37</f>
        <v>0</v>
      </c>
      <c r="BC68" s="134">
        <f>'SO 131-11-04 - Lázně Bělo...'!F38</f>
        <v>0</v>
      </c>
      <c r="BD68" s="136">
        <f>'SO 131-11-04 - Lázně Bělo...'!F39</f>
        <v>0</v>
      </c>
      <c r="BE68" s="4"/>
      <c r="BT68" s="137" t="s">
        <v>87</v>
      </c>
      <c r="BV68" s="137" t="s">
        <v>80</v>
      </c>
      <c r="BW68" s="137" t="s">
        <v>127</v>
      </c>
      <c r="BX68" s="137" t="s">
        <v>118</v>
      </c>
      <c r="CL68" s="137" t="s">
        <v>32</v>
      </c>
    </row>
    <row r="69" s="4" customFormat="1" ht="23.25" customHeight="1">
      <c r="A69" s="128" t="s">
        <v>88</v>
      </c>
      <c r="B69" s="67"/>
      <c r="C69" s="129"/>
      <c r="D69" s="129"/>
      <c r="E69" s="130" t="s">
        <v>128</v>
      </c>
      <c r="F69" s="130"/>
      <c r="G69" s="130"/>
      <c r="H69" s="130"/>
      <c r="I69" s="130"/>
      <c r="J69" s="129"/>
      <c r="K69" s="130" t="s">
        <v>129</v>
      </c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1">
        <f>'SO 131-11-05 - Lázně Bělo...'!J32</f>
        <v>0</v>
      </c>
      <c r="AH69" s="129"/>
      <c r="AI69" s="129"/>
      <c r="AJ69" s="129"/>
      <c r="AK69" s="129"/>
      <c r="AL69" s="129"/>
      <c r="AM69" s="129"/>
      <c r="AN69" s="131">
        <f>SUM(AG69,AT69)</f>
        <v>0</v>
      </c>
      <c r="AO69" s="129"/>
      <c r="AP69" s="129"/>
      <c r="AQ69" s="132" t="s">
        <v>91</v>
      </c>
      <c r="AR69" s="69"/>
      <c r="AS69" s="133">
        <v>0</v>
      </c>
      <c r="AT69" s="134">
        <f>ROUND(SUM(AV69:AW69),2)</f>
        <v>0</v>
      </c>
      <c r="AU69" s="135">
        <f>'SO 131-11-05 - Lázně Bělo...'!P88</f>
        <v>0</v>
      </c>
      <c r="AV69" s="134">
        <f>'SO 131-11-05 - Lázně Bělo...'!J35</f>
        <v>0</v>
      </c>
      <c r="AW69" s="134">
        <f>'SO 131-11-05 - Lázně Bělo...'!J36</f>
        <v>0</v>
      </c>
      <c r="AX69" s="134">
        <f>'SO 131-11-05 - Lázně Bělo...'!J37</f>
        <v>0</v>
      </c>
      <c r="AY69" s="134">
        <f>'SO 131-11-05 - Lázně Bělo...'!J38</f>
        <v>0</v>
      </c>
      <c r="AZ69" s="134">
        <f>'SO 131-11-05 - Lázně Bělo...'!F35</f>
        <v>0</v>
      </c>
      <c r="BA69" s="134">
        <f>'SO 131-11-05 - Lázně Bělo...'!F36</f>
        <v>0</v>
      </c>
      <c r="BB69" s="134">
        <f>'SO 131-11-05 - Lázně Bělo...'!F37</f>
        <v>0</v>
      </c>
      <c r="BC69" s="134">
        <f>'SO 131-11-05 - Lázně Bělo...'!F38</f>
        <v>0</v>
      </c>
      <c r="BD69" s="136">
        <f>'SO 131-11-05 - Lázně Bělo...'!F39</f>
        <v>0</v>
      </c>
      <c r="BE69" s="4"/>
      <c r="BT69" s="137" t="s">
        <v>87</v>
      </c>
      <c r="BV69" s="137" t="s">
        <v>80</v>
      </c>
      <c r="BW69" s="137" t="s">
        <v>130</v>
      </c>
      <c r="BX69" s="137" t="s">
        <v>118</v>
      </c>
      <c r="CL69" s="137" t="s">
        <v>32</v>
      </c>
    </row>
    <row r="70" s="4" customFormat="1" ht="23.25" customHeight="1">
      <c r="A70" s="128" t="s">
        <v>88</v>
      </c>
      <c r="B70" s="67"/>
      <c r="C70" s="129"/>
      <c r="D70" s="129"/>
      <c r="E70" s="130" t="s">
        <v>131</v>
      </c>
      <c r="F70" s="130"/>
      <c r="G70" s="130"/>
      <c r="H70" s="130"/>
      <c r="I70" s="130"/>
      <c r="J70" s="129"/>
      <c r="K70" s="130" t="s">
        <v>132</v>
      </c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1">
        <f>'SO 131-11-06 - Lázně Bělo...'!J32</f>
        <v>0</v>
      </c>
      <c r="AH70" s="129"/>
      <c r="AI70" s="129"/>
      <c r="AJ70" s="129"/>
      <c r="AK70" s="129"/>
      <c r="AL70" s="129"/>
      <c r="AM70" s="129"/>
      <c r="AN70" s="131">
        <f>SUM(AG70,AT70)</f>
        <v>0</v>
      </c>
      <c r="AO70" s="129"/>
      <c r="AP70" s="129"/>
      <c r="AQ70" s="132" t="s">
        <v>91</v>
      </c>
      <c r="AR70" s="69"/>
      <c r="AS70" s="133">
        <v>0</v>
      </c>
      <c r="AT70" s="134">
        <f>ROUND(SUM(AV70:AW70),2)</f>
        <v>0</v>
      </c>
      <c r="AU70" s="135">
        <f>'SO 131-11-06 - Lázně Bělo...'!P88</f>
        <v>0</v>
      </c>
      <c r="AV70" s="134">
        <f>'SO 131-11-06 - Lázně Bělo...'!J35</f>
        <v>0</v>
      </c>
      <c r="AW70" s="134">
        <f>'SO 131-11-06 - Lázně Bělo...'!J36</f>
        <v>0</v>
      </c>
      <c r="AX70" s="134">
        <f>'SO 131-11-06 - Lázně Bělo...'!J37</f>
        <v>0</v>
      </c>
      <c r="AY70" s="134">
        <f>'SO 131-11-06 - Lázně Bělo...'!J38</f>
        <v>0</v>
      </c>
      <c r="AZ70" s="134">
        <f>'SO 131-11-06 - Lázně Bělo...'!F35</f>
        <v>0</v>
      </c>
      <c r="BA70" s="134">
        <f>'SO 131-11-06 - Lázně Bělo...'!F36</f>
        <v>0</v>
      </c>
      <c r="BB70" s="134">
        <f>'SO 131-11-06 - Lázně Bělo...'!F37</f>
        <v>0</v>
      </c>
      <c r="BC70" s="134">
        <f>'SO 131-11-06 - Lázně Bělo...'!F38</f>
        <v>0</v>
      </c>
      <c r="BD70" s="136">
        <f>'SO 131-11-06 - Lázně Bělo...'!F39</f>
        <v>0</v>
      </c>
      <c r="BE70" s="4"/>
      <c r="BT70" s="137" t="s">
        <v>87</v>
      </c>
      <c r="BV70" s="137" t="s">
        <v>80</v>
      </c>
      <c r="BW70" s="137" t="s">
        <v>133</v>
      </c>
      <c r="BX70" s="137" t="s">
        <v>118</v>
      </c>
      <c r="CL70" s="137" t="s">
        <v>32</v>
      </c>
    </row>
    <row r="71" s="4" customFormat="1" ht="23.25" customHeight="1">
      <c r="A71" s="128" t="s">
        <v>88</v>
      </c>
      <c r="B71" s="67"/>
      <c r="C71" s="129"/>
      <c r="D71" s="129"/>
      <c r="E71" s="130" t="s">
        <v>134</v>
      </c>
      <c r="F71" s="130"/>
      <c r="G71" s="130"/>
      <c r="H71" s="130"/>
      <c r="I71" s="130"/>
      <c r="J71" s="129"/>
      <c r="K71" s="130" t="s">
        <v>135</v>
      </c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1">
        <f>'SO 131-11-07 - Lázně Bělo...'!J32</f>
        <v>0</v>
      </c>
      <c r="AH71" s="129"/>
      <c r="AI71" s="129"/>
      <c r="AJ71" s="129"/>
      <c r="AK71" s="129"/>
      <c r="AL71" s="129"/>
      <c r="AM71" s="129"/>
      <c r="AN71" s="131">
        <f>SUM(AG71,AT71)</f>
        <v>0</v>
      </c>
      <c r="AO71" s="129"/>
      <c r="AP71" s="129"/>
      <c r="AQ71" s="132" t="s">
        <v>91</v>
      </c>
      <c r="AR71" s="69"/>
      <c r="AS71" s="133">
        <v>0</v>
      </c>
      <c r="AT71" s="134">
        <f>ROUND(SUM(AV71:AW71),2)</f>
        <v>0</v>
      </c>
      <c r="AU71" s="135">
        <f>'SO 131-11-07 - Lázně Bělo...'!P88</f>
        <v>0</v>
      </c>
      <c r="AV71" s="134">
        <f>'SO 131-11-07 - Lázně Bělo...'!J35</f>
        <v>0</v>
      </c>
      <c r="AW71" s="134">
        <f>'SO 131-11-07 - Lázně Bělo...'!J36</f>
        <v>0</v>
      </c>
      <c r="AX71" s="134">
        <f>'SO 131-11-07 - Lázně Bělo...'!J37</f>
        <v>0</v>
      </c>
      <c r="AY71" s="134">
        <f>'SO 131-11-07 - Lázně Bělo...'!J38</f>
        <v>0</v>
      </c>
      <c r="AZ71" s="134">
        <f>'SO 131-11-07 - Lázně Bělo...'!F35</f>
        <v>0</v>
      </c>
      <c r="BA71" s="134">
        <f>'SO 131-11-07 - Lázně Bělo...'!F36</f>
        <v>0</v>
      </c>
      <c r="BB71" s="134">
        <f>'SO 131-11-07 - Lázně Bělo...'!F37</f>
        <v>0</v>
      </c>
      <c r="BC71" s="134">
        <f>'SO 131-11-07 - Lázně Bělo...'!F38</f>
        <v>0</v>
      </c>
      <c r="BD71" s="136">
        <f>'SO 131-11-07 - Lázně Bělo...'!F39</f>
        <v>0</v>
      </c>
      <c r="BE71" s="4"/>
      <c r="BT71" s="137" t="s">
        <v>87</v>
      </c>
      <c r="BV71" s="137" t="s">
        <v>80</v>
      </c>
      <c r="BW71" s="137" t="s">
        <v>136</v>
      </c>
      <c r="BX71" s="137" t="s">
        <v>118</v>
      </c>
      <c r="CL71" s="137" t="s">
        <v>32</v>
      </c>
    </row>
    <row r="72" s="7" customFormat="1" ht="24.75" customHeight="1">
      <c r="A72" s="7"/>
      <c r="B72" s="115"/>
      <c r="C72" s="116"/>
      <c r="D72" s="117" t="s">
        <v>137</v>
      </c>
      <c r="E72" s="117"/>
      <c r="F72" s="117"/>
      <c r="G72" s="117"/>
      <c r="H72" s="117"/>
      <c r="I72" s="118"/>
      <c r="J72" s="117" t="s">
        <v>138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ROUND(SUM(AG73:AG77),2)</f>
        <v>0</v>
      </c>
      <c r="AH72" s="118"/>
      <c r="AI72" s="118"/>
      <c r="AJ72" s="118"/>
      <c r="AK72" s="118"/>
      <c r="AL72" s="118"/>
      <c r="AM72" s="118"/>
      <c r="AN72" s="120">
        <f>SUM(AG72,AT72)</f>
        <v>0</v>
      </c>
      <c r="AO72" s="118"/>
      <c r="AP72" s="118"/>
      <c r="AQ72" s="121" t="s">
        <v>84</v>
      </c>
      <c r="AR72" s="122"/>
      <c r="AS72" s="123">
        <f>ROUND(SUM(AS73:AS77),2)</f>
        <v>0</v>
      </c>
      <c r="AT72" s="124">
        <f>ROUND(SUM(AV72:AW72),2)</f>
        <v>0</v>
      </c>
      <c r="AU72" s="125">
        <f>ROUND(SUM(AU73:AU77),5)</f>
        <v>0</v>
      </c>
      <c r="AV72" s="124">
        <f>ROUND(AZ72*L29,2)</f>
        <v>0</v>
      </c>
      <c r="AW72" s="124">
        <f>ROUND(BA72*L30,2)</f>
        <v>0</v>
      </c>
      <c r="AX72" s="124">
        <f>ROUND(BB72*L29,2)</f>
        <v>0</v>
      </c>
      <c r="AY72" s="124">
        <f>ROUND(BC72*L30,2)</f>
        <v>0</v>
      </c>
      <c r="AZ72" s="124">
        <f>ROUND(SUM(AZ73:AZ77),2)</f>
        <v>0</v>
      </c>
      <c r="BA72" s="124">
        <f>ROUND(SUM(BA73:BA77),2)</f>
        <v>0</v>
      </c>
      <c r="BB72" s="124">
        <f>ROUND(SUM(BB73:BB77),2)</f>
        <v>0</v>
      </c>
      <c r="BC72" s="124">
        <f>ROUND(SUM(BC73:BC77),2)</f>
        <v>0</v>
      </c>
      <c r="BD72" s="126">
        <f>ROUND(SUM(BD73:BD77),2)</f>
        <v>0</v>
      </c>
      <c r="BE72" s="7"/>
      <c r="BS72" s="127" t="s">
        <v>77</v>
      </c>
      <c r="BT72" s="127" t="s">
        <v>85</v>
      </c>
      <c r="BU72" s="127" t="s">
        <v>79</v>
      </c>
      <c r="BV72" s="127" t="s">
        <v>80</v>
      </c>
      <c r="BW72" s="127" t="s">
        <v>139</v>
      </c>
      <c r="BX72" s="127" t="s">
        <v>5</v>
      </c>
      <c r="CL72" s="127" t="s">
        <v>32</v>
      </c>
      <c r="CM72" s="127" t="s">
        <v>87</v>
      </c>
    </row>
    <row r="73" s="4" customFormat="1" ht="23.25" customHeight="1">
      <c r="A73" s="128" t="s">
        <v>88</v>
      </c>
      <c r="B73" s="67"/>
      <c r="C73" s="129"/>
      <c r="D73" s="129"/>
      <c r="E73" s="130" t="s">
        <v>140</v>
      </c>
      <c r="F73" s="130"/>
      <c r="G73" s="130"/>
      <c r="H73" s="130"/>
      <c r="I73" s="130"/>
      <c r="J73" s="129"/>
      <c r="K73" s="130" t="s">
        <v>141</v>
      </c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1">
        <f>'SO 142-11-01-01 - Lázně B...'!J32</f>
        <v>0</v>
      </c>
      <c r="AH73" s="129"/>
      <c r="AI73" s="129"/>
      <c r="AJ73" s="129"/>
      <c r="AK73" s="129"/>
      <c r="AL73" s="129"/>
      <c r="AM73" s="129"/>
      <c r="AN73" s="131">
        <f>SUM(AG73,AT73)</f>
        <v>0</v>
      </c>
      <c r="AO73" s="129"/>
      <c r="AP73" s="129"/>
      <c r="AQ73" s="132" t="s">
        <v>91</v>
      </c>
      <c r="AR73" s="69"/>
      <c r="AS73" s="133">
        <v>0</v>
      </c>
      <c r="AT73" s="134">
        <f>ROUND(SUM(AV73:AW73),2)</f>
        <v>0</v>
      </c>
      <c r="AU73" s="135">
        <f>'SO 142-11-01-01 - Lázně B...'!P95</f>
        <v>0</v>
      </c>
      <c r="AV73" s="134">
        <f>'SO 142-11-01-01 - Lázně B...'!J35</f>
        <v>0</v>
      </c>
      <c r="AW73" s="134">
        <f>'SO 142-11-01-01 - Lázně B...'!J36</f>
        <v>0</v>
      </c>
      <c r="AX73" s="134">
        <f>'SO 142-11-01-01 - Lázně B...'!J37</f>
        <v>0</v>
      </c>
      <c r="AY73" s="134">
        <f>'SO 142-11-01-01 - Lázně B...'!J38</f>
        <v>0</v>
      </c>
      <c r="AZ73" s="134">
        <f>'SO 142-11-01-01 - Lázně B...'!F35</f>
        <v>0</v>
      </c>
      <c r="BA73" s="134">
        <f>'SO 142-11-01-01 - Lázně B...'!F36</f>
        <v>0</v>
      </c>
      <c r="BB73" s="134">
        <f>'SO 142-11-01-01 - Lázně B...'!F37</f>
        <v>0</v>
      </c>
      <c r="BC73" s="134">
        <f>'SO 142-11-01-01 - Lázně B...'!F38</f>
        <v>0</v>
      </c>
      <c r="BD73" s="136">
        <f>'SO 142-11-01-01 - Lázně B...'!F39</f>
        <v>0</v>
      </c>
      <c r="BE73" s="4"/>
      <c r="BT73" s="137" t="s">
        <v>87</v>
      </c>
      <c r="BV73" s="137" t="s">
        <v>80</v>
      </c>
      <c r="BW73" s="137" t="s">
        <v>142</v>
      </c>
      <c r="BX73" s="137" t="s">
        <v>139</v>
      </c>
      <c r="CL73" s="137" t="s">
        <v>32</v>
      </c>
    </row>
    <row r="74" s="4" customFormat="1" ht="23.25" customHeight="1">
      <c r="A74" s="128" t="s">
        <v>88</v>
      </c>
      <c r="B74" s="67"/>
      <c r="C74" s="129"/>
      <c r="D74" s="129"/>
      <c r="E74" s="130" t="s">
        <v>143</v>
      </c>
      <c r="F74" s="130"/>
      <c r="G74" s="130"/>
      <c r="H74" s="130"/>
      <c r="I74" s="130"/>
      <c r="J74" s="129"/>
      <c r="K74" s="130" t="s">
        <v>144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1">
        <f>'SO 142-11-02-01 - Lázně B...'!J32</f>
        <v>0</v>
      </c>
      <c r="AH74" s="129"/>
      <c r="AI74" s="129"/>
      <c r="AJ74" s="129"/>
      <c r="AK74" s="129"/>
      <c r="AL74" s="129"/>
      <c r="AM74" s="129"/>
      <c r="AN74" s="131">
        <f>SUM(AG74,AT74)</f>
        <v>0</v>
      </c>
      <c r="AO74" s="129"/>
      <c r="AP74" s="129"/>
      <c r="AQ74" s="132" t="s">
        <v>91</v>
      </c>
      <c r="AR74" s="69"/>
      <c r="AS74" s="133">
        <v>0</v>
      </c>
      <c r="AT74" s="134">
        <f>ROUND(SUM(AV74:AW74),2)</f>
        <v>0</v>
      </c>
      <c r="AU74" s="135">
        <f>'SO 142-11-02-01 - Lázně B...'!P96</f>
        <v>0</v>
      </c>
      <c r="AV74" s="134">
        <f>'SO 142-11-02-01 - Lázně B...'!J35</f>
        <v>0</v>
      </c>
      <c r="AW74" s="134">
        <f>'SO 142-11-02-01 - Lázně B...'!J36</f>
        <v>0</v>
      </c>
      <c r="AX74" s="134">
        <f>'SO 142-11-02-01 - Lázně B...'!J37</f>
        <v>0</v>
      </c>
      <c r="AY74" s="134">
        <f>'SO 142-11-02-01 - Lázně B...'!J38</f>
        <v>0</v>
      </c>
      <c r="AZ74" s="134">
        <f>'SO 142-11-02-01 - Lázně B...'!F35</f>
        <v>0</v>
      </c>
      <c r="BA74" s="134">
        <f>'SO 142-11-02-01 - Lázně B...'!F36</f>
        <v>0</v>
      </c>
      <c r="BB74" s="134">
        <f>'SO 142-11-02-01 - Lázně B...'!F37</f>
        <v>0</v>
      </c>
      <c r="BC74" s="134">
        <f>'SO 142-11-02-01 - Lázně B...'!F38</f>
        <v>0</v>
      </c>
      <c r="BD74" s="136">
        <f>'SO 142-11-02-01 - Lázně B...'!F39</f>
        <v>0</v>
      </c>
      <c r="BE74" s="4"/>
      <c r="BT74" s="137" t="s">
        <v>87</v>
      </c>
      <c r="BV74" s="137" t="s">
        <v>80</v>
      </c>
      <c r="BW74" s="137" t="s">
        <v>145</v>
      </c>
      <c r="BX74" s="137" t="s">
        <v>139</v>
      </c>
      <c r="CL74" s="137" t="s">
        <v>32</v>
      </c>
    </row>
    <row r="75" s="4" customFormat="1" ht="23.25" customHeight="1">
      <c r="A75" s="128" t="s">
        <v>88</v>
      </c>
      <c r="B75" s="67"/>
      <c r="C75" s="129"/>
      <c r="D75" s="129"/>
      <c r="E75" s="130" t="s">
        <v>146</v>
      </c>
      <c r="F75" s="130"/>
      <c r="G75" s="130"/>
      <c r="H75" s="130"/>
      <c r="I75" s="130"/>
      <c r="J75" s="129"/>
      <c r="K75" s="130" t="s">
        <v>147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1">
        <f>'SO 142-11-03-03 - Lázně B...'!J32</f>
        <v>0</v>
      </c>
      <c r="AH75" s="129"/>
      <c r="AI75" s="129"/>
      <c r="AJ75" s="129"/>
      <c r="AK75" s="129"/>
      <c r="AL75" s="129"/>
      <c r="AM75" s="129"/>
      <c r="AN75" s="131">
        <f>SUM(AG75,AT75)</f>
        <v>0</v>
      </c>
      <c r="AO75" s="129"/>
      <c r="AP75" s="129"/>
      <c r="AQ75" s="132" t="s">
        <v>91</v>
      </c>
      <c r="AR75" s="69"/>
      <c r="AS75" s="133">
        <v>0</v>
      </c>
      <c r="AT75" s="134">
        <f>ROUND(SUM(AV75:AW75),2)</f>
        <v>0</v>
      </c>
      <c r="AU75" s="135">
        <f>'SO 142-11-03-03 - Lázně B...'!P101</f>
        <v>0</v>
      </c>
      <c r="AV75" s="134">
        <f>'SO 142-11-03-03 - Lázně B...'!J35</f>
        <v>0</v>
      </c>
      <c r="AW75" s="134">
        <f>'SO 142-11-03-03 - Lázně B...'!J36</f>
        <v>0</v>
      </c>
      <c r="AX75" s="134">
        <f>'SO 142-11-03-03 - Lázně B...'!J37</f>
        <v>0</v>
      </c>
      <c r="AY75" s="134">
        <f>'SO 142-11-03-03 - Lázně B...'!J38</f>
        <v>0</v>
      </c>
      <c r="AZ75" s="134">
        <f>'SO 142-11-03-03 - Lázně B...'!F35</f>
        <v>0</v>
      </c>
      <c r="BA75" s="134">
        <f>'SO 142-11-03-03 - Lázně B...'!F36</f>
        <v>0</v>
      </c>
      <c r="BB75" s="134">
        <f>'SO 142-11-03-03 - Lázně B...'!F37</f>
        <v>0</v>
      </c>
      <c r="BC75" s="134">
        <f>'SO 142-11-03-03 - Lázně B...'!F38</f>
        <v>0</v>
      </c>
      <c r="BD75" s="136">
        <f>'SO 142-11-03-03 - Lázně B...'!F39</f>
        <v>0</v>
      </c>
      <c r="BE75" s="4"/>
      <c r="BT75" s="137" t="s">
        <v>87</v>
      </c>
      <c r="BV75" s="137" t="s">
        <v>80</v>
      </c>
      <c r="BW75" s="137" t="s">
        <v>148</v>
      </c>
      <c r="BX75" s="137" t="s">
        <v>139</v>
      </c>
      <c r="CL75" s="137" t="s">
        <v>32</v>
      </c>
    </row>
    <row r="76" s="4" customFormat="1" ht="23.25" customHeight="1">
      <c r="A76" s="128" t="s">
        <v>88</v>
      </c>
      <c r="B76" s="67"/>
      <c r="C76" s="129"/>
      <c r="D76" s="129"/>
      <c r="E76" s="130" t="s">
        <v>149</v>
      </c>
      <c r="F76" s="130"/>
      <c r="G76" s="130"/>
      <c r="H76" s="130"/>
      <c r="I76" s="130"/>
      <c r="J76" s="129"/>
      <c r="K76" s="130" t="s">
        <v>150</v>
      </c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1">
        <f>'SO 142-11-04-04 - Lázně B...'!J32</f>
        <v>0</v>
      </c>
      <c r="AH76" s="129"/>
      <c r="AI76" s="129"/>
      <c r="AJ76" s="129"/>
      <c r="AK76" s="129"/>
      <c r="AL76" s="129"/>
      <c r="AM76" s="129"/>
      <c r="AN76" s="131">
        <f>SUM(AG76,AT76)</f>
        <v>0</v>
      </c>
      <c r="AO76" s="129"/>
      <c r="AP76" s="129"/>
      <c r="AQ76" s="132" t="s">
        <v>91</v>
      </c>
      <c r="AR76" s="69"/>
      <c r="AS76" s="133">
        <v>0</v>
      </c>
      <c r="AT76" s="134">
        <f>ROUND(SUM(AV76:AW76),2)</f>
        <v>0</v>
      </c>
      <c r="AU76" s="135">
        <f>'SO 142-11-04-04 - Lázně B...'!P95</f>
        <v>0</v>
      </c>
      <c r="AV76" s="134">
        <f>'SO 142-11-04-04 - Lázně B...'!J35</f>
        <v>0</v>
      </c>
      <c r="AW76" s="134">
        <f>'SO 142-11-04-04 - Lázně B...'!J36</f>
        <v>0</v>
      </c>
      <c r="AX76" s="134">
        <f>'SO 142-11-04-04 - Lázně B...'!J37</f>
        <v>0</v>
      </c>
      <c r="AY76" s="134">
        <f>'SO 142-11-04-04 - Lázně B...'!J38</f>
        <v>0</v>
      </c>
      <c r="AZ76" s="134">
        <f>'SO 142-11-04-04 - Lázně B...'!F35</f>
        <v>0</v>
      </c>
      <c r="BA76" s="134">
        <f>'SO 142-11-04-04 - Lázně B...'!F36</f>
        <v>0</v>
      </c>
      <c r="BB76" s="134">
        <f>'SO 142-11-04-04 - Lázně B...'!F37</f>
        <v>0</v>
      </c>
      <c r="BC76" s="134">
        <f>'SO 142-11-04-04 - Lázně B...'!F38</f>
        <v>0</v>
      </c>
      <c r="BD76" s="136">
        <f>'SO 142-11-04-04 - Lázně B...'!F39</f>
        <v>0</v>
      </c>
      <c r="BE76" s="4"/>
      <c r="BT76" s="137" t="s">
        <v>87</v>
      </c>
      <c r="BV76" s="137" t="s">
        <v>80</v>
      </c>
      <c r="BW76" s="137" t="s">
        <v>151</v>
      </c>
      <c r="BX76" s="137" t="s">
        <v>139</v>
      </c>
      <c r="CL76" s="137" t="s">
        <v>32</v>
      </c>
    </row>
    <row r="77" s="4" customFormat="1" ht="23.25" customHeight="1">
      <c r="A77" s="128" t="s">
        <v>88</v>
      </c>
      <c r="B77" s="67"/>
      <c r="C77" s="129"/>
      <c r="D77" s="129"/>
      <c r="E77" s="130" t="s">
        <v>152</v>
      </c>
      <c r="F77" s="130"/>
      <c r="G77" s="130"/>
      <c r="H77" s="130"/>
      <c r="I77" s="130"/>
      <c r="J77" s="129"/>
      <c r="K77" s="130" t="s">
        <v>153</v>
      </c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1">
        <f>'SO 142-11-05-05 - Lázně B...'!J32</f>
        <v>0</v>
      </c>
      <c r="AH77" s="129"/>
      <c r="AI77" s="129"/>
      <c r="AJ77" s="129"/>
      <c r="AK77" s="129"/>
      <c r="AL77" s="129"/>
      <c r="AM77" s="129"/>
      <c r="AN77" s="131">
        <f>SUM(AG77,AT77)</f>
        <v>0</v>
      </c>
      <c r="AO77" s="129"/>
      <c r="AP77" s="129"/>
      <c r="AQ77" s="132" t="s">
        <v>91</v>
      </c>
      <c r="AR77" s="69"/>
      <c r="AS77" s="133">
        <v>0</v>
      </c>
      <c r="AT77" s="134">
        <f>ROUND(SUM(AV77:AW77),2)</f>
        <v>0</v>
      </c>
      <c r="AU77" s="135">
        <f>'SO 142-11-05-05 - Lázně B...'!P94</f>
        <v>0</v>
      </c>
      <c r="AV77" s="134">
        <f>'SO 142-11-05-05 - Lázně B...'!J35</f>
        <v>0</v>
      </c>
      <c r="AW77" s="134">
        <f>'SO 142-11-05-05 - Lázně B...'!J36</f>
        <v>0</v>
      </c>
      <c r="AX77" s="134">
        <f>'SO 142-11-05-05 - Lázně B...'!J37</f>
        <v>0</v>
      </c>
      <c r="AY77" s="134">
        <f>'SO 142-11-05-05 - Lázně B...'!J38</f>
        <v>0</v>
      </c>
      <c r="AZ77" s="134">
        <f>'SO 142-11-05-05 - Lázně B...'!F35</f>
        <v>0</v>
      </c>
      <c r="BA77" s="134">
        <f>'SO 142-11-05-05 - Lázně B...'!F36</f>
        <v>0</v>
      </c>
      <c r="BB77" s="134">
        <f>'SO 142-11-05-05 - Lázně B...'!F37</f>
        <v>0</v>
      </c>
      <c r="BC77" s="134">
        <f>'SO 142-11-05-05 - Lázně B...'!F38</f>
        <v>0</v>
      </c>
      <c r="BD77" s="136">
        <f>'SO 142-11-05-05 - Lázně B...'!F39</f>
        <v>0</v>
      </c>
      <c r="BE77" s="4"/>
      <c r="BT77" s="137" t="s">
        <v>87</v>
      </c>
      <c r="BV77" s="137" t="s">
        <v>80</v>
      </c>
      <c r="BW77" s="137" t="s">
        <v>154</v>
      </c>
      <c r="BX77" s="137" t="s">
        <v>139</v>
      </c>
      <c r="CL77" s="137" t="s">
        <v>32</v>
      </c>
    </row>
    <row r="78" s="7" customFormat="1" ht="37.5" customHeight="1">
      <c r="A78" s="128" t="s">
        <v>88</v>
      </c>
      <c r="B78" s="115"/>
      <c r="C78" s="116"/>
      <c r="D78" s="117" t="s">
        <v>155</v>
      </c>
      <c r="E78" s="117"/>
      <c r="F78" s="117"/>
      <c r="G78" s="117"/>
      <c r="H78" s="117"/>
      <c r="I78" s="118"/>
      <c r="J78" s="117" t="s">
        <v>156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20">
        <f>'SO 999.90.90 - Likvidace ...'!J30</f>
        <v>0</v>
      </c>
      <c r="AH78" s="118"/>
      <c r="AI78" s="118"/>
      <c r="AJ78" s="118"/>
      <c r="AK78" s="118"/>
      <c r="AL78" s="118"/>
      <c r="AM78" s="118"/>
      <c r="AN78" s="120">
        <f>SUM(AG78,AT78)</f>
        <v>0</v>
      </c>
      <c r="AO78" s="118"/>
      <c r="AP78" s="118"/>
      <c r="AQ78" s="121" t="s">
        <v>84</v>
      </c>
      <c r="AR78" s="122"/>
      <c r="AS78" s="123">
        <v>0</v>
      </c>
      <c r="AT78" s="124">
        <f>ROUND(SUM(AV78:AW78),2)</f>
        <v>0</v>
      </c>
      <c r="AU78" s="125">
        <f>'SO 999.90.90 - Likvidace ...'!P81</f>
        <v>0</v>
      </c>
      <c r="AV78" s="124">
        <f>'SO 999.90.90 - Likvidace ...'!J33</f>
        <v>0</v>
      </c>
      <c r="AW78" s="124">
        <f>'SO 999.90.90 - Likvidace ...'!J34</f>
        <v>0</v>
      </c>
      <c r="AX78" s="124">
        <f>'SO 999.90.90 - Likvidace ...'!J35</f>
        <v>0</v>
      </c>
      <c r="AY78" s="124">
        <f>'SO 999.90.90 - Likvidace ...'!J36</f>
        <v>0</v>
      </c>
      <c r="AZ78" s="124">
        <f>'SO 999.90.90 - Likvidace ...'!F33</f>
        <v>0</v>
      </c>
      <c r="BA78" s="124">
        <f>'SO 999.90.90 - Likvidace ...'!F34</f>
        <v>0</v>
      </c>
      <c r="BB78" s="124">
        <f>'SO 999.90.90 - Likvidace ...'!F35</f>
        <v>0</v>
      </c>
      <c r="BC78" s="124">
        <f>'SO 999.90.90 - Likvidace ...'!F36</f>
        <v>0</v>
      </c>
      <c r="BD78" s="126">
        <f>'SO 999.90.90 - Likvidace ...'!F37</f>
        <v>0</v>
      </c>
      <c r="BE78" s="7"/>
      <c r="BT78" s="127" t="s">
        <v>85</v>
      </c>
      <c r="BV78" s="127" t="s">
        <v>80</v>
      </c>
      <c r="BW78" s="127" t="s">
        <v>157</v>
      </c>
      <c r="BX78" s="127" t="s">
        <v>5</v>
      </c>
      <c r="CL78" s="127" t="s">
        <v>32</v>
      </c>
      <c r="CM78" s="127" t="s">
        <v>87</v>
      </c>
    </row>
    <row r="79" s="7" customFormat="1" ht="37.5" customHeight="1">
      <c r="A79" s="128" t="s">
        <v>88</v>
      </c>
      <c r="B79" s="115"/>
      <c r="C79" s="116"/>
      <c r="D79" s="117" t="s">
        <v>158</v>
      </c>
      <c r="E79" s="117"/>
      <c r="F79" s="117"/>
      <c r="G79" s="117"/>
      <c r="H79" s="117"/>
      <c r="I79" s="118"/>
      <c r="J79" s="117" t="s">
        <v>159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20">
        <f>'SO 999.98.98 - Všeobecný ...'!J30</f>
        <v>0</v>
      </c>
      <c r="AH79" s="118"/>
      <c r="AI79" s="118"/>
      <c r="AJ79" s="118"/>
      <c r="AK79" s="118"/>
      <c r="AL79" s="118"/>
      <c r="AM79" s="118"/>
      <c r="AN79" s="120">
        <f>SUM(AG79,AT79)</f>
        <v>0</v>
      </c>
      <c r="AO79" s="118"/>
      <c r="AP79" s="118"/>
      <c r="AQ79" s="121" t="s">
        <v>84</v>
      </c>
      <c r="AR79" s="122"/>
      <c r="AS79" s="123">
        <v>0</v>
      </c>
      <c r="AT79" s="124">
        <f>ROUND(SUM(AV79:AW79),2)</f>
        <v>0</v>
      </c>
      <c r="AU79" s="125">
        <f>'SO 999.98.98 - Všeobecný ...'!P81</f>
        <v>0</v>
      </c>
      <c r="AV79" s="124">
        <f>'SO 999.98.98 - Všeobecný ...'!J33</f>
        <v>0</v>
      </c>
      <c r="AW79" s="124">
        <f>'SO 999.98.98 - Všeobecný ...'!J34</f>
        <v>0</v>
      </c>
      <c r="AX79" s="124">
        <f>'SO 999.98.98 - Všeobecný ...'!J35</f>
        <v>0</v>
      </c>
      <c r="AY79" s="124">
        <f>'SO 999.98.98 - Všeobecný ...'!J36</f>
        <v>0</v>
      </c>
      <c r="AZ79" s="124">
        <f>'SO 999.98.98 - Všeobecný ...'!F33</f>
        <v>0</v>
      </c>
      <c r="BA79" s="124">
        <f>'SO 999.98.98 - Všeobecný ...'!F34</f>
        <v>0</v>
      </c>
      <c r="BB79" s="124">
        <f>'SO 999.98.98 - Všeobecný ...'!F35</f>
        <v>0</v>
      </c>
      <c r="BC79" s="124">
        <f>'SO 999.98.98 - Všeobecný ...'!F36</f>
        <v>0</v>
      </c>
      <c r="BD79" s="126">
        <f>'SO 999.98.98 - Všeobecný ...'!F37</f>
        <v>0</v>
      </c>
      <c r="BE79" s="7"/>
      <c r="BT79" s="127" t="s">
        <v>85</v>
      </c>
      <c r="BV79" s="127" t="s">
        <v>80</v>
      </c>
      <c r="BW79" s="127" t="s">
        <v>160</v>
      </c>
      <c r="BX79" s="127" t="s">
        <v>5</v>
      </c>
      <c r="CL79" s="127" t="s">
        <v>32</v>
      </c>
      <c r="CM79" s="127" t="s">
        <v>87</v>
      </c>
    </row>
    <row r="80" s="7" customFormat="1" ht="37.5" customHeight="1">
      <c r="A80" s="128" t="s">
        <v>88</v>
      </c>
      <c r="B80" s="115"/>
      <c r="C80" s="116"/>
      <c r="D80" s="117" t="s">
        <v>161</v>
      </c>
      <c r="E80" s="117"/>
      <c r="F80" s="117"/>
      <c r="G80" s="117"/>
      <c r="H80" s="117"/>
      <c r="I80" s="118"/>
      <c r="J80" s="117" t="s">
        <v>162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20">
        <f>'SO 999.99.99 - NEOCEŇOVAT...'!J30</f>
        <v>0</v>
      </c>
      <c r="AH80" s="118"/>
      <c r="AI80" s="118"/>
      <c r="AJ80" s="118"/>
      <c r="AK80" s="118"/>
      <c r="AL80" s="118"/>
      <c r="AM80" s="118"/>
      <c r="AN80" s="120">
        <f>SUM(AG80,AT80)</f>
        <v>0</v>
      </c>
      <c r="AO80" s="118"/>
      <c r="AP80" s="118"/>
      <c r="AQ80" s="121" t="s">
        <v>84</v>
      </c>
      <c r="AR80" s="122"/>
      <c r="AS80" s="139">
        <v>0</v>
      </c>
      <c r="AT80" s="140">
        <f>ROUND(SUM(AV80:AW80),2)</f>
        <v>0</v>
      </c>
      <c r="AU80" s="141">
        <f>'SO 999.99.99 - NEOCEŇOVAT...'!P79</f>
        <v>0</v>
      </c>
      <c r="AV80" s="140">
        <f>'SO 999.99.99 - NEOCEŇOVAT...'!J33</f>
        <v>0</v>
      </c>
      <c r="AW80" s="140">
        <f>'SO 999.99.99 - NEOCEŇOVAT...'!J34</f>
        <v>0</v>
      </c>
      <c r="AX80" s="140">
        <f>'SO 999.99.99 - NEOCEŇOVAT...'!J35</f>
        <v>0</v>
      </c>
      <c r="AY80" s="140">
        <f>'SO 999.99.99 - NEOCEŇOVAT...'!J36</f>
        <v>0</v>
      </c>
      <c r="AZ80" s="140">
        <f>'SO 999.99.99 - NEOCEŇOVAT...'!F33</f>
        <v>0</v>
      </c>
      <c r="BA80" s="140">
        <f>'SO 999.99.99 - NEOCEŇOVAT...'!F34</f>
        <v>0</v>
      </c>
      <c r="BB80" s="140">
        <f>'SO 999.99.99 - NEOCEŇOVAT...'!F35</f>
        <v>0</v>
      </c>
      <c r="BC80" s="140">
        <f>'SO 999.99.99 - NEOCEŇOVAT...'!F36</f>
        <v>0</v>
      </c>
      <c r="BD80" s="142">
        <f>'SO 999.99.99 - NEOCEŇOVAT...'!F37</f>
        <v>0</v>
      </c>
      <c r="BE80" s="7"/>
      <c r="BT80" s="127" t="s">
        <v>85</v>
      </c>
      <c r="BV80" s="127" t="s">
        <v>80</v>
      </c>
      <c r="BW80" s="127" t="s">
        <v>163</v>
      </c>
      <c r="BX80" s="127" t="s">
        <v>5</v>
      </c>
      <c r="CL80" s="127" t="s">
        <v>32</v>
      </c>
      <c r="CM80" s="127" t="s">
        <v>87</v>
      </c>
    </row>
    <row r="81" s="2" customFormat="1" ht="30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8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="2" customFormat="1" ht="6.96" customHeight="1">
      <c r="A82" s="42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48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</sheetData>
  <sheetProtection sheet="1" formatColumns="0" formatRows="0" objects="1" scenarios="1" spinCount="100000" saltValue="A6hnZXz6DYQdR5Z037vVLF1I9FcX3Yc6kx+EmJNYZjV52apBgL5SFHtTLSZnJawb7jA7E2rDabcmkc3DQFTcVw==" hashValue="pvhmRvAydOGqoK3i7tCut1XoHyWQV2FqIW6b3mlrqLJr8CRFaQkBqbsSsLFrtM2fkw3Ra0VC6Obdj7zbSi2X+Q==" algorithmName="SHA-512" password="CC35"/>
  <mergeCells count="142">
    <mergeCell ref="E64:I64"/>
    <mergeCell ref="K64:AF64"/>
    <mergeCell ref="J65:AF65"/>
    <mergeCell ref="D65:H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E71:I71"/>
    <mergeCell ref="K71:AF71"/>
    <mergeCell ref="J72:AF72"/>
    <mergeCell ref="D72:H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J78:AF78"/>
    <mergeCell ref="D78:H78"/>
    <mergeCell ref="D79:H79"/>
    <mergeCell ref="J79:AF79"/>
    <mergeCell ref="D80:H80"/>
    <mergeCell ref="J80:AF80"/>
    <mergeCell ref="AG61:AM61"/>
    <mergeCell ref="AN61:AP61"/>
    <mergeCell ref="AN62:AP62"/>
    <mergeCell ref="AG62:AM62"/>
    <mergeCell ref="AG63:AM63"/>
    <mergeCell ref="AN63:AP63"/>
    <mergeCell ref="AG64:AM64"/>
    <mergeCell ref="AN64:AP64"/>
    <mergeCell ref="AN65:AP65"/>
    <mergeCell ref="AG65:AM65"/>
    <mergeCell ref="AG66:AM66"/>
    <mergeCell ref="AN66:AP66"/>
    <mergeCell ref="AG67:AM67"/>
    <mergeCell ref="AN67:AP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L45:AJ45"/>
    <mergeCell ref="C52:G52"/>
    <mergeCell ref="I52:AF52"/>
    <mergeCell ref="J55:AF55"/>
    <mergeCell ref="D55:H55"/>
    <mergeCell ref="E56:I56"/>
    <mergeCell ref="K56:AF56"/>
    <mergeCell ref="K57:AF57"/>
    <mergeCell ref="E57:I57"/>
    <mergeCell ref="E58:I58"/>
    <mergeCell ref="K58:AF58"/>
    <mergeCell ref="K59:AF59"/>
    <mergeCell ref="E59:I59"/>
    <mergeCell ref="L60:AF60"/>
    <mergeCell ref="F60:J60"/>
    <mergeCell ref="L61:AF61"/>
    <mergeCell ref="F61:J61"/>
    <mergeCell ref="L62:AF62"/>
    <mergeCell ref="F62:J62"/>
    <mergeCell ref="F63:J63"/>
    <mergeCell ref="L63:AF63"/>
    <mergeCell ref="AM47:AN47"/>
    <mergeCell ref="AS49:AT51"/>
    <mergeCell ref="AM49:AP49"/>
    <mergeCell ref="AM50:AP50"/>
    <mergeCell ref="AN52:AP52"/>
    <mergeCell ref="AG52:AM52"/>
    <mergeCell ref="AN55:AP55"/>
    <mergeCell ref="AG55:AM55"/>
    <mergeCell ref="AG56:AM56"/>
    <mergeCell ref="AN56:AP56"/>
    <mergeCell ref="AN57:AP57"/>
    <mergeCell ref="AG57:AM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111-11-01 - Lázně Bělo...'!C2" display="/"/>
    <hyperlink ref="A57" location="'SO 111-11-01.1 - Lázně Bě...'!C2" display="/"/>
    <hyperlink ref="A58" location="'SO 112-11-01 - Lázně Bělo...'!C2" display="/"/>
    <hyperlink ref="A60" location="'SO 112-11-01 ÚRS - Lázně ...'!C2" display="/"/>
    <hyperlink ref="A61" location="'01 - Propustek v km 66,13...'!C2" display="/"/>
    <hyperlink ref="A62" location="'02 - Propustek km 68,052 ...'!C2" display="/"/>
    <hyperlink ref="A63" location="'03 - Propustek km 68,133 ...'!C2" display="/"/>
    <hyperlink ref="A64" location="'SO 115-11-01 - Lázně Bělo...'!C2" display="/"/>
    <hyperlink ref="A66" location="'SO 131-11-02 - Lázně Bělo...'!C2" display="/"/>
    <hyperlink ref="A67" location="'SO 131-11-03 - Lázně Bělo...'!C2" display="/"/>
    <hyperlink ref="A68" location="'SO 131-11-04 - Lázně Bělo...'!C2" display="/"/>
    <hyperlink ref="A69" location="'SO 131-11-05 - Lázně Bělo...'!C2" display="/"/>
    <hyperlink ref="A70" location="'SO 131-11-06 - Lázně Bělo...'!C2" display="/"/>
    <hyperlink ref="A71" location="'SO 131-11-07 - Lázně Bělo...'!C2" display="/"/>
    <hyperlink ref="A73" location="'SO 142-11-01-01 - Lázně B...'!C2" display="/"/>
    <hyperlink ref="A74" location="'SO 142-11-02-01 - Lázně B...'!C2" display="/"/>
    <hyperlink ref="A75" location="'SO 142-11-03-03 - Lázně B...'!C2" display="/"/>
    <hyperlink ref="A76" location="'SO 142-11-04-04 - Lázně B...'!C2" display="/"/>
    <hyperlink ref="A77" location="'SO 142-11-05-05 - Lázně B...'!C2" display="/"/>
    <hyperlink ref="A78" location="'SO 999.90.90 - Likvidace ...'!C2" display="/"/>
    <hyperlink ref="A79" location="'SO 999.98.98 - Všeobecný ...'!C2" display="/"/>
    <hyperlink ref="A80" location="'SO 999.99.99 - NEOCEŇOV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1175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131-11-02 - Lázně Bělohrad – Nová Paka, přejezd km 62,952 (P4478)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131-11-02 - Lázně Bělohrad – Nová Paka, přejezd km 62,952 (P4478)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P89+P133</f>
        <v>0</v>
      </c>
      <c r="Q88" s="100"/>
      <c r="R88" s="198">
        <f>R89+R133</f>
        <v>194.19059599999997</v>
      </c>
      <c r="S88" s="100"/>
      <c r="T88" s="199">
        <f>T89+T133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194.19059599999997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SUM(P91:P132)</f>
        <v>0</v>
      </c>
      <c r="Q90" s="209"/>
      <c r="R90" s="210">
        <f>SUM(R91:R132)</f>
        <v>194.19059599999997</v>
      </c>
      <c r="S90" s="209"/>
      <c r="T90" s="211">
        <f>SUM(T91:T132)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1176</v>
      </c>
      <c r="F91" s="219" t="s">
        <v>1177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1178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1181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1184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1187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1190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12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1191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1192</v>
      </c>
      <c r="F97" s="219" t="s">
        <v>1193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1194</v>
      </c>
    </row>
    <row r="98" s="2" customFormat="1" ht="16.5" customHeight="1">
      <c r="A98" s="42"/>
      <c r="B98" s="43"/>
      <c r="C98" s="217" t="s">
        <v>222</v>
      </c>
      <c r="D98" s="217" t="s">
        <v>194</v>
      </c>
      <c r="E98" s="218" t="s">
        <v>1195</v>
      </c>
      <c r="F98" s="219" t="s">
        <v>1196</v>
      </c>
      <c r="G98" s="220" t="s">
        <v>411</v>
      </c>
      <c r="H98" s="221">
        <v>36.289999999999999</v>
      </c>
      <c r="I98" s="222"/>
      <c r="J98" s="223">
        <f>ROUND(I98*H98,2)</f>
        <v>0</v>
      </c>
      <c r="K98" s="219" t="s">
        <v>1197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1198</v>
      </c>
    </row>
    <row r="99" s="2" customFormat="1" ht="16.5" customHeight="1">
      <c r="A99" s="42"/>
      <c r="B99" s="43"/>
      <c r="C99" s="253" t="s">
        <v>242</v>
      </c>
      <c r="D99" s="253" t="s">
        <v>218</v>
      </c>
      <c r="E99" s="254" t="s">
        <v>1199</v>
      </c>
      <c r="F99" s="255" t="s">
        <v>1200</v>
      </c>
      <c r="G99" s="256" t="s">
        <v>221</v>
      </c>
      <c r="H99" s="257">
        <v>11.976000000000001</v>
      </c>
      <c r="I99" s="258"/>
      <c r="J99" s="259">
        <f>ROUND(I99*H99,2)</f>
        <v>0</v>
      </c>
      <c r="K99" s="255" t="s">
        <v>32</v>
      </c>
      <c r="L99" s="260"/>
      <c r="M99" s="261" t="s">
        <v>32</v>
      </c>
      <c r="N99" s="262" t="s">
        <v>49</v>
      </c>
      <c r="O99" s="88"/>
      <c r="P99" s="226">
        <f>O99*H99</f>
        <v>0</v>
      </c>
      <c r="Q99" s="226">
        <v>1</v>
      </c>
      <c r="R99" s="226">
        <f>Q99*H99</f>
        <v>11.976000000000001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222</v>
      </c>
      <c r="AT99" s="228" t="s">
        <v>218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1201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1202</v>
      </c>
      <c r="G100" s="231"/>
      <c r="H100" s="235">
        <v>11.976000000000001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11.976000000000001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49.05" customHeight="1">
      <c r="A102" s="42"/>
      <c r="B102" s="43"/>
      <c r="C102" s="217" t="s">
        <v>247</v>
      </c>
      <c r="D102" s="217" t="s">
        <v>194</v>
      </c>
      <c r="E102" s="218" t="s">
        <v>1203</v>
      </c>
      <c r="F102" s="219" t="s">
        <v>1204</v>
      </c>
      <c r="G102" s="220" t="s">
        <v>411</v>
      </c>
      <c r="H102" s="221">
        <v>2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1205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1206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252</v>
      </c>
      <c r="D105" s="253" t="s">
        <v>218</v>
      </c>
      <c r="E105" s="254" t="s">
        <v>1207</v>
      </c>
      <c r="F105" s="255" t="s">
        <v>1208</v>
      </c>
      <c r="G105" s="256" t="s">
        <v>221</v>
      </c>
      <c r="H105" s="257">
        <v>0.80000000000000004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1</v>
      </c>
      <c r="R105" s="226">
        <f>Q105*H105</f>
        <v>0.80000000000000004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1209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1210</v>
      </c>
      <c r="G106" s="231"/>
      <c r="H106" s="235">
        <v>0.80000000000000004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1026</v>
      </c>
      <c r="F107" s="255" t="s">
        <v>1027</v>
      </c>
      <c r="G107" s="256" t="s">
        <v>197</v>
      </c>
      <c r="H107" s="257">
        <v>0.29999999999999999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2.234</v>
      </c>
      <c r="R107" s="226">
        <f>Q107*H107</f>
        <v>0.67020000000000002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1211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1212</v>
      </c>
      <c r="G108" s="231"/>
      <c r="H108" s="235">
        <v>0.29999999999999999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49.05" customHeight="1">
      <c r="A109" s="42"/>
      <c r="B109" s="43"/>
      <c r="C109" s="217" t="s">
        <v>261</v>
      </c>
      <c r="D109" s="217" t="s">
        <v>194</v>
      </c>
      <c r="E109" s="218" t="s">
        <v>1213</v>
      </c>
      <c r="F109" s="219" t="s">
        <v>1214</v>
      </c>
      <c r="G109" s="220" t="s">
        <v>239</v>
      </c>
      <c r="H109" s="221">
        <v>24</v>
      </c>
      <c r="I109" s="222"/>
      <c r="J109" s="223">
        <f>ROUND(I109*H109,2)</f>
        <v>0</v>
      </c>
      <c r="K109" s="219" t="s">
        <v>198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1215</v>
      </c>
    </row>
    <row r="110" s="2" customFormat="1" ht="16.5" customHeight="1">
      <c r="A110" s="42"/>
      <c r="B110" s="43"/>
      <c r="C110" s="253" t="s">
        <v>265</v>
      </c>
      <c r="D110" s="253" t="s">
        <v>218</v>
      </c>
      <c r="E110" s="254" t="s">
        <v>1216</v>
      </c>
      <c r="F110" s="255" t="s">
        <v>1217</v>
      </c>
      <c r="G110" s="256" t="s">
        <v>221</v>
      </c>
      <c r="H110" s="257">
        <v>38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1</v>
      </c>
      <c r="R110" s="226">
        <f>Q110*H110</f>
        <v>38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1218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1219</v>
      </c>
      <c r="G111" s="231"/>
      <c r="H111" s="235">
        <v>38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16.5" customHeight="1">
      <c r="A112" s="42"/>
      <c r="B112" s="43"/>
      <c r="C112" s="253" t="s">
        <v>270</v>
      </c>
      <c r="D112" s="253" t="s">
        <v>218</v>
      </c>
      <c r="E112" s="254" t="s">
        <v>1220</v>
      </c>
      <c r="F112" s="255" t="s">
        <v>1221</v>
      </c>
      <c r="G112" s="256" t="s">
        <v>239</v>
      </c>
      <c r="H112" s="257">
        <v>24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0.01823</v>
      </c>
      <c r="R112" s="226">
        <f>Q112*H112</f>
        <v>0.43752000000000002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1222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1223</v>
      </c>
      <c r="G113" s="231"/>
      <c r="H113" s="235">
        <v>24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24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1026</v>
      </c>
      <c r="F115" s="255" t="s">
        <v>1027</v>
      </c>
      <c r="G115" s="256" t="s">
        <v>197</v>
      </c>
      <c r="H115" s="257">
        <v>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2.234</v>
      </c>
      <c r="R115" s="226">
        <f>Q115*H115</f>
        <v>11.17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1224</v>
      </c>
    </row>
    <row r="116" s="2" customFormat="1" ht="24.15" customHeight="1">
      <c r="A116" s="42"/>
      <c r="B116" s="43"/>
      <c r="C116" s="217" t="s">
        <v>278</v>
      </c>
      <c r="D116" s="217" t="s">
        <v>194</v>
      </c>
      <c r="E116" s="218" t="s">
        <v>1225</v>
      </c>
      <c r="F116" s="219" t="s">
        <v>1226</v>
      </c>
      <c r="G116" s="220" t="s">
        <v>411</v>
      </c>
      <c r="H116" s="221">
        <v>36.289999999999999</v>
      </c>
      <c r="I116" s="222"/>
      <c r="J116" s="223">
        <f>ROUND(I116*H116,2)</f>
        <v>0</v>
      </c>
      <c r="K116" s="219" t="s">
        <v>32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1227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1228</v>
      </c>
      <c r="G117" s="231"/>
      <c r="H117" s="235">
        <v>36.289999999999999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36.289999999999999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53" t="s">
        <v>282</v>
      </c>
      <c r="D119" s="253" t="s">
        <v>218</v>
      </c>
      <c r="E119" s="254" t="s">
        <v>1229</v>
      </c>
      <c r="F119" s="255" t="s">
        <v>1230</v>
      </c>
      <c r="G119" s="256" t="s">
        <v>221</v>
      </c>
      <c r="H119" s="257">
        <v>18.145</v>
      </c>
      <c r="I119" s="258"/>
      <c r="J119" s="259">
        <f>ROUND(I119*H119,2)</f>
        <v>0</v>
      </c>
      <c r="K119" s="255" t="s">
        <v>198</v>
      </c>
      <c r="L119" s="260"/>
      <c r="M119" s="261" t="s">
        <v>32</v>
      </c>
      <c r="N119" s="262" t="s">
        <v>49</v>
      </c>
      <c r="O119" s="88"/>
      <c r="P119" s="226">
        <f>O119*H119</f>
        <v>0</v>
      </c>
      <c r="Q119" s="226">
        <v>1</v>
      </c>
      <c r="R119" s="226">
        <f>Q119*H119</f>
        <v>18.145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222</v>
      </c>
      <c r="AT119" s="228" t="s">
        <v>218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1231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1232</v>
      </c>
      <c r="G120" s="231"/>
      <c r="H120" s="235">
        <v>18.145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18.145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286</v>
      </c>
      <c r="D122" s="217" t="s">
        <v>194</v>
      </c>
      <c r="E122" s="218" t="s">
        <v>1233</v>
      </c>
      <c r="F122" s="219" t="s">
        <v>1234</v>
      </c>
      <c r="G122" s="220" t="s">
        <v>411</v>
      </c>
      <c r="H122" s="221">
        <v>96.831999999999994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1235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1236</v>
      </c>
      <c r="G123" s="231"/>
      <c r="H123" s="235">
        <v>96.831999999999994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4" customFormat="1">
      <c r="A124" s="14"/>
      <c r="B124" s="242"/>
      <c r="C124" s="243"/>
      <c r="D124" s="232" t="s">
        <v>201</v>
      </c>
      <c r="E124" s="244" t="s">
        <v>32</v>
      </c>
      <c r="F124" s="245" t="s">
        <v>203</v>
      </c>
      <c r="G124" s="243"/>
      <c r="H124" s="246">
        <v>96.831999999999994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201</v>
      </c>
      <c r="AU124" s="252" t="s">
        <v>87</v>
      </c>
      <c r="AV124" s="14" t="s">
        <v>199</v>
      </c>
      <c r="AW124" s="14" t="s">
        <v>39</v>
      </c>
      <c r="AX124" s="14" t="s">
        <v>85</v>
      </c>
      <c r="AY124" s="252" t="s">
        <v>191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1237</v>
      </c>
      <c r="F125" s="255" t="s">
        <v>1238</v>
      </c>
      <c r="G125" s="256" t="s">
        <v>221</v>
      </c>
      <c r="H125" s="257">
        <v>38.732999999999997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1</v>
      </c>
      <c r="R125" s="226">
        <f>Q125*H125</f>
        <v>38.732999999999997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1239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1240</v>
      </c>
      <c r="G126" s="231"/>
      <c r="H126" s="235">
        <v>38.732999999999997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53" t="s">
        <v>7</v>
      </c>
      <c r="D127" s="253" t="s">
        <v>218</v>
      </c>
      <c r="E127" s="254" t="s">
        <v>1241</v>
      </c>
      <c r="F127" s="255" t="s">
        <v>1027</v>
      </c>
      <c r="G127" s="256" t="s">
        <v>197</v>
      </c>
      <c r="H127" s="257">
        <v>32</v>
      </c>
      <c r="I127" s="258"/>
      <c r="J127" s="259">
        <f>ROUND(I127*H127,2)</f>
        <v>0</v>
      </c>
      <c r="K127" s="255" t="s">
        <v>32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2.234</v>
      </c>
      <c r="R127" s="226">
        <f>Q127*H127</f>
        <v>71.488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1242</v>
      </c>
    </row>
    <row r="128" s="2" customFormat="1" ht="37.8" customHeight="1">
      <c r="A128" s="42"/>
      <c r="B128" s="43"/>
      <c r="C128" s="217" t="s">
        <v>299</v>
      </c>
      <c r="D128" s="217" t="s">
        <v>194</v>
      </c>
      <c r="E128" s="218" t="s">
        <v>466</v>
      </c>
      <c r="F128" s="219" t="s">
        <v>467</v>
      </c>
      <c r="G128" s="220" t="s">
        <v>197</v>
      </c>
      <c r="H128" s="221">
        <v>71.881</v>
      </c>
      <c r="I128" s="222"/>
      <c r="J128" s="223">
        <f>ROUND(I128*H128,2)</f>
        <v>0</v>
      </c>
      <c r="K128" s="219" t="s">
        <v>198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1243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1244</v>
      </c>
      <c r="G129" s="231"/>
      <c r="H129" s="235">
        <v>45.015999999999998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1245</v>
      </c>
      <c r="G130" s="231"/>
      <c r="H130" s="235">
        <v>2.0249999999999999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1246</v>
      </c>
      <c r="G131" s="231"/>
      <c r="H131" s="235">
        <v>24.84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71.881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5.92" customHeight="1">
      <c r="A133" s="12"/>
      <c r="B133" s="201"/>
      <c r="C133" s="202"/>
      <c r="D133" s="203" t="s">
        <v>77</v>
      </c>
      <c r="E133" s="204" t="s">
        <v>315</v>
      </c>
      <c r="F133" s="204" t="s">
        <v>316</v>
      </c>
      <c r="G133" s="202"/>
      <c r="H133" s="202"/>
      <c r="I133" s="205"/>
      <c r="J133" s="206">
        <f>BK133</f>
        <v>0</v>
      </c>
      <c r="K133" s="202"/>
      <c r="L133" s="207"/>
      <c r="M133" s="208"/>
      <c r="N133" s="209"/>
      <c r="O133" s="209"/>
      <c r="P133" s="210">
        <f>SUM(P134:P160)</f>
        <v>0</v>
      </c>
      <c r="Q133" s="209"/>
      <c r="R133" s="210">
        <f>SUM(R134:R160)</f>
        <v>0</v>
      </c>
      <c r="S133" s="209"/>
      <c r="T133" s="211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199</v>
      </c>
      <c r="AT133" s="213" t="s">
        <v>77</v>
      </c>
      <c r="AU133" s="213" t="s">
        <v>78</v>
      </c>
      <c r="AY133" s="212" t="s">
        <v>191</v>
      </c>
      <c r="BK133" s="214">
        <f>SUM(BK134:BK160)</f>
        <v>0</v>
      </c>
    </row>
    <row r="134" s="2" customFormat="1" ht="55.5" customHeight="1">
      <c r="A134" s="42"/>
      <c r="B134" s="43"/>
      <c r="C134" s="217" t="s">
        <v>304</v>
      </c>
      <c r="D134" s="217" t="s">
        <v>194</v>
      </c>
      <c r="E134" s="218" t="s">
        <v>475</v>
      </c>
      <c r="F134" s="219" t="s">
        <v>476</v>
      </c>
      <c r="G134" s="220" t="s">
        <v>228</v>
      </c>
      <c r="H134" s="221">
        <v>1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1247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1248</v>
      </c>
      <c r="G135" s="231"/>
      <c r="H135" s="235">
        <v>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62.7" customHeight="1">
      <c r="A137" s="42"/>
      <c r="B137" s="43"/>
      <c r="C137" s="217" t="s">
        <v>310</v>
      </c>
      <c r="D137" s="217" t="s">
        <v>194</v>
      </c>
      <c r="E137" s="218" t="s">
        <v>480</v>
      </c>
      <c r="F137" s="219" t="s">
        <v>481</v>
      </c>
      <c r="G137" s="220" t="s">
        <v>228</v>
      </c>
      <c r="H137" s="221">
        <v>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1249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1250</v>
      </c>
      <c r="G138" s="231"/>
      <c r="H138" s="235">
        <v>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85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55.5" customHeight="1">
      <c r="A140" s="42"/>
      <c r="B140" s="43"/>
      <c r="C140" s="217" t="s">
        <v>317</v>
      </c>
      <c r="D140" s="217" t="s">
        <v>194</v>
      </c>
      <c r="E140" s="218" t="s">
        <v>324</v>
      </c>
      <c r="F140" s="219" t="s">
        <v>325</v>
      </c>
      <c r="G140" s="220" t="s">
        <v>221</v>
      </c>
      <c r="H140" s="221">
        <v>321.77100000000002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320</v>
      </c>
      <c r="AT140" s="228" t="s">
        <v>194</v>
      </c>
      <c r="AU140" s="228" t="s">
        <v>85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320</v>
      </c>
      <c r="BM140" s="228" t="s">
        <v>1251</v>
      </c>
    </row>
    <row r="141" s="15" customFormat="1">
      <c r="A141" s="15"/>
      <c r="B141" s="263"/>
      <c r="C141" s="264"/>
      <c r="D141" s="232" t="s">
        <v>201</v>
      </c>
      <c r="E141" s="265" t="s">
        <v>32</v>
      </c>
      <c r="F141" s="266" t="s">
        <v>1252</v>
      </c>
      <c r="G141" s="264"/>
      <c r="H141" s="265" t="s">
        <v>32</v>
      </c>
      <c r="I141" s="267"/>
      <c r="J141" s="264"/>
      <c r="K141" s="264"/>
      <c r="L141" s="268"/>
      <c r="M141" s="269"/>
      <c r="N141" s="270"/>
      <c r="O141" s="270"/>
      <c r="P141" s="270"/>
      <c r="Q141" s="270"/>
      <c r="R141" s="270"/>
      <c r="S141" s="270"/>
      <c r="T141" s="27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2" t="s">
        <v>201</v>
      </c>
      <c r="AU141" s="272" t="s">
        <v>85</v>
      </c>
      <c r="AV141" s="15" t="s">
        <v>85</v>
      </c>
      <c r="AW141" s="15" t="s">
        <v>39</v>
      </c>
      <c r="AX141" s="15" t="s">
        <v>78</v>
      </c>
      <c r="AY141" s="272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1253</v>
      </c>
      <c r="G142" s="231"/>
      <c r="H142" s="235">
        <v>107.654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1254</v>
      </c>
      <c r="G143" s="231"/>
      <c r="H143" s="235">
        <v>84.730999999999995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1255</v>
      </c>
      <c r="G144" s="231"/>
      <c r="H144" s="235">
        <v>129.386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85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321.77100000000002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85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55.5" customHeight="1">
      <c r="A146" s="42"/>
      <c r="B146" s="43"/>
      <c r="C146" s="217" t="s">
        <v>323</v>
      </c>
      <c r="D146" s="217" t="s">
        <v>194</v>
      </c>
      <c r="E146" s="218" t="s">
        <v>330</v>
      </c>
      <c r="F146" s="219" t="s">
        <v>331</v>
      </c>
      <c r="G146" s="220" t="s">
        <v>221</v>
      </c>
      <c r="H146" s="221">
        <v>331.507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320</v>
      </c>
      <c r="AT146" s="228" t="s">
        <v>194</v>
      </c>
      <c r="AU146" s="228" t="s">
        <v>85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320</v>
      </c>
      <c r="BM146" s="228" t="s">
        <v>1256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1252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85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1257</v>
      </c>
      <c r="G148" s="231"/>
      <c r="H148" s="235">
        <v>137.84200000000001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1258</v>
      </c>
      <c r="G149" s="231"/>
      <c r="H149" s="235">
        <v>193.66499999999999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331.507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62.7" customHeight="1">
      <c r="A151" s="42"/>
      <c r="B151" s="43"/>
      <c r="C151" s="217" t="s">
        <v>329</v>
      </c>
      <c r="D151" s="217" t="s">
        <v>194</v>
      </c>
      <c r="E151" s="218" t="s">
        <v>335</v>
      </c>
      <c r="F151" s="219" t="s">
        <v>336</v>
      </c>
      <c r="G151" s="220" t="s">
        <v>221</v>
      </c>
      <c r="H151" s="221">
        <v>8.1699999999999999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1259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1260</v>
      </c>
      <c r="G152" s="231"/>
      <c r="H152" s="235">
        <v>8.1699999999999999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8.1699999999999999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85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62.7" customHeight="1">
      <c r="A154" s="42"/>
      <c r="B154" s="43"/>
      <c r="C154" s="217" t="s">
        <v>334</v>
      </c>
      <c r="D154" s="217" t="s">
        <v>194</v>
      </c>
      <c r="E154" s="218" t="s">
        <v>346</v>
      </c>
      <c r="F154" s="219" t="s">
        <v>347</v>
      </c>
      <c r="G154" s="220" t="s">
        <v>221</v>
      </c>
      <c r="H154" s="221">
        <v>351.31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320</v>
      </c>
      <c r="AT154" s="228" t="s">
        <v>194</v>
      </c>
      <c r="AU154" s="228" t="s">
        <v>85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320</v>
      </c>
      <c r="BM154" s="228" t="s">
        <v>1261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1262</v>
      </c>
      <c r="G155" s="231"/>
      <c r="H155" s="235">
        <v>351.31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351.31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49.05" customHeight="1">
      <c r="A157" s="42"/>
      <c r="B157" s="43"/>
      <c r="C157" s="217" t="s">
        <v>345</v>
      </c>
      <c r="D157" s="217" t="s">
        <v>194</v>
      </c>
      <c r="E157" s="218" t="s">
        <v>497</v>
      </c>
      <c r="F157" s="219" t="s">
        <v>498</v>
      </c>
      <c r="G157" s="220" t="s">
        <v>221</v>
      </c>
      <c r="H157" s="221">
        <v>129.386</v>
      </c>
      <c r="I157" s="222"/>
      <c r="J157" s="223">
        <f>ROUND(I157*H157,2)</f>
        <v>0</v>
      </c>
      <c r="K157" s="219" t="s">
        <v>32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1263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358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1264</v>
      </c>
      <c r="G159" s="231"/>
      <c r="H159" s="235">
        <v>129.386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129.386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ntJNDua8jcn34vX5mHauwtgQ0WRKoW/+Vx7JIzxPJsFJtjwMNreIFOHVvPrxK5HN5a+B3eClxwy/e53zPE3xew==" hashValue="OsEkefuyUttLYQptwXEm5bSCjvPQlYA3fELljTbvmoivOrlJyvPTrm8Ix+Vhr2S9D5g13U5hFVhaxHxzYM/ucg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1265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ROUND((SUM(BE88:BE178)),  2)</f>
        <v>0</v>
      </c>
      <c r="G35" s="42"/>
      <c r="H35" s="42"/>
      <c r="I35" s="162">
        <v>0.20999999999999999</v>
      </c>
      <c r="J35" s="161">
        <f>ROUND(((SUM(BE88:BE178))*I35),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ROUND((SUM(BF88:BF178)),  2)</f>
        <v>0</v>
      </c>
      <c r="G36" s="42"/>
      <c r="H36" s="42"/>
      <c r="I36" s="162">
        <v>0.12</v>
      </c>
      <c r="J36" s="161">
        <f>ROUND(((SUM(BF88:BF178))*I36),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131-11-03 - Lázně Bělohrad – Nová Paka, přejezd km 66,092 (P4479)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131-11-03 - Lázně Bělohrad – Nová Paka, přejezd km 66,092 (P4479)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P89+P143</f>
        <v>0</v>
      </c>
      <c r="Q88" s="100"/>
      <c r="R88" s="198">
        <f>R89+R143</f>
        <v>60.591678000000002</v>
      </c>
      <c r="S88" s="100"/>
      <c r="T88" s="199">
        <f>T89+T143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60.591678000000002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SUM(P91:P142)</f>
        <v>0</v>
      </c>
      <c r="Q90" s="209"/>
      <c r="R90" s="210">
        <f>SUM(R91:R142)</f>
        <v>60.591678000000002</v>
      </c>
      <c r="S90" s="209"/>
      <c r="T90" s="211">
        <f>SUM(T91:T142)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1176</v>
      </c>
      <c r="F91" s="219" t="s">
        <v>1177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1266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1267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1268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1269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1.518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3.3912119999999999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1270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1271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1192</v>
      </c>
      <c r="F97" s="219" t="s">
        <v>1193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1272</v>
      </c>
    </row>
    <row r="98" s="2" customFormat="1" ht="24.15" customHeight="1">
      <c r="A98" s="42"/>
      <c r="B98" s="43"/>
      <c r="C98" s="217" t="s">
        <v>222</v>
      </c>
      <c r="D98" s="217" t="s">
        <v>194</v>
      </c>
      <c r="E98" s="218" t="s">
        <v>1273</v>
      </c>
      <c r="F98" s="219" t="s">
        <v>1274</v>
      </c>
      <c r="G98" s="220" t="s">
        <v>239</v>
      </c>
      <c r="H98" s="221">
        <v>29.329999999999998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1275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1276</v>
      </c>
      <c r="G99" s="231"/>
      <c r="H99" s="235">
        <v>29.329999999999998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24.15" customHeight="1">
      <c r="A100" s="42"/>
      <c r="B100" s="43"/>
      <c r="C100" s="217" t="s">
        <v>242</v>
      </c>
      <c r="D100" s="217" t="s">
        <v>194</v>
      </c>
      <c r="E100" s="218" t="s">
        <v>1277</v>
      </c>
      <c r="F100" s="219" t="s">
        <v>1278</v>
      </c>
      <c r="G100" s="220" t="s">
        <v>239</v>
      </c>
      <c r="H100" s="221">
        <v>9.2300000000000004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1279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1280</v>
      </c>
      <c r="G101" s="231"/>
      <c r="H101" s="235">
        <v>9.2300000000000004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85</v>
      </c>
      <c r="AY101" s="241" t="s">
        <v>191</v>
      </c>
    </row>
    <row r="102" s="2" customFormat="1" ht="33" customHeight="1">
      <c r="A102" s="42"/>
      <c r="B102" s="43"/>
      <c r="C102" s="217" t="s">
        <v>247</v>
      </c>
      <c r="D102" s="217" t="s">
        <v>194</v>
      </c>
      <c r="E102" s="218" t="s">
        <v>1281</v>
      </c>
      <c r="F102" s="219" t="s">
        <v>1282</v>
      </c>
      <c r="G102" s="220" t="s">
        <v>411</v>
      </c>
      <c r="H102" s="221">
        <v>80.25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1283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1284</v>
      </c>
      <c r="G103" s="231"/>
      <c r="H103" s="235">
        <v>8.4800000000000004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1285</v>
      </c>
      <c r="G104" s="231"/>
      <c r="H104" s="235">
        <v>71.769999999999996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80.25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37.8" customHeight="1">
      <c r="A106" s="42"/>
      <c r="B106" s="43"/>
      <c r="C106" s="217" t="s">
        <v>252</v>
      </c>
      <c r="D106" s="217" t="s">
        <v>194</v>
      </c>
      <c r="E106" s="218" t="s">
        <v>1286</v>
      </c>
      <c r="F106" s="219" t="s">
        <v>1287</v>
      </c>
      <c r="G106" s="220" t="s">
        <v>239</v>
      </c>
      <c r="H106" s="221">
        <v>29.329999999999998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1288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1289</v>
      </c>
      <c r="F107" s="255" t="s">
        <v>1290</v>
      </c>
      <c r="G107" s="256" t="s">
        <v>541</v>
      </c>
      <c r="H107" s="257">
        <v>16.132000000000001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1292</v>
      </c>
      <c r="G108" s="231"/>
      <c r="H108" s="235">
        <v>16.132000000000001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16.132000000000001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49.05" customHeight="1">
      <c r="A110" s="42"/>
      <c r="B110" s="43"/>
      <c r="C110" s="217" t="s">
        <v>261</v>
      </c>
      <c r="D110" s="217" t="s">
        <v>194</v>
      </c>
      <c r="E110" s="218" t="s">
        <v>1293</v>
      </c>
      <c r="F110" s="219" t="s">
        <v>1294</v>
      </c>
      <c r="G110" s="220" t="s">
        <v>411</v>
      </c>
      <c r="H110" s="221">
        <v>57.68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1295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1296</v>
      </c>
      <c r="F111" s="255" t="s">
        <v>1297</v>
      </c>
      <c r="G111" s="256" t="s">
        <v>221</v>
      </c>
      <c r="H111" s="257">
        <v>5.7679999999999998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1298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1299</v>
      </c>
      <c r="G112" s="231"/>
      <c r="H112" s="235">
        <v>5.7679999999999998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16.5" customHeight="1">
      <c r="A113" s="42"/>
      <c r="B113" s="43"/>
      <c r="C113" s="253" t="s">
        <v>270</v>
      </c>
      <c r="D113" s="253" t="s">
        <v>218</v>
      </c>
      <c r="E113" s="254" t="s">
        <v>1300</v>
      </c>
      <c r="F113" s="255" t="s">
        <v>1301</v>
      </c>
      <c r="G113" s="256" t="s">
        <v>221</v>
      </c>
      <c r="H113" s="257">
        <v>8.6519999999999992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1302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1303</v>
      </c>
      <c r="G114" s="231"/>
      <c r="H114" s="235">
        <v>8.6519999999999992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1304</v>
      </c>
      <c r="F115" s="255" t="s">
        <v>1305</v>
      </c>
      <c r="G115" s="256" t="s">
        <v>221</v>
      </c>
      <c r="H115" s="257">
        <v>11.536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1306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1307</v>
      </c>
      <c r="G116" s="231"/>
      <c r="H116" s="235">
        <v>11.536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37.8" customHeight="1">
      <c r="A117" s="42"/>
      <c r="B117" s="43"/>
      <c r="C117" s="217" t="s">
        <v>278</v>
      </c>
      <c r="D117" s="217" t="s">
        <v>194</v>
      </c>
      <c r="E117" s="218" t="s">
        <v>1308</v>
      </c>
      <c r="F117" s="219" t="s">
        <v>1309</v>
      </c>
      <c r="G117" s="220" t="s">
        <v>239</v>
      </c>
      <c r="H117" s="221">
        <v>5.2999999999999998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1310</v>
      </c>
    </row>
    <row r="118" s="2" customFormat="1" ht="37.8" customHeight="1">
      <c r="A118" s="42"/>
      <c r="B118" s="43"/>
      <c r="C118" s="217" t="s">
        <v>282</v>
      </c>
      <c r="D118" s="217" t="s">
        <v>194</v>
      </c>
      <c r="E118" s="218" t="s">
        <v>1311</v>
      </c>
      <c r="F118" s="219" t="s">
        <v>1312</v>
      </c>
      <c r="G118" s="220" t="s">
        <v>239</v>
      </c>
      <c r="H118" s="221">
        <v>5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1313</v>
      </c>
    </row>
    <row r="119" s="2" customFormat="1" ht="49.05" customHeight="1">
      <c r="A119" s="42"/>
      <c r="B119" s="43"/>
      <c r="C119" s="217" t="s">
        <v>286</v>
      </c>
      <c r="D119" s="217" t="s">
        <v>194</v>
      </c>
      <c r="E119" s="218" t="s">
        <v>1314</v>
      </c>
      <c r="F119" s="219" t="s">
        <v>1315</v>
      </c>
      <c r="G119" s="220" t="s">
        <v>239</v>
      </c>
      <c r="H119" s="221">
        <v>3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1316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1317</v>
      </c>
      <c r="F120" s="255" t="s">
        <v>1318</v>
      </c>
      <c r="G120" s="256" t="s">
        <v>228</v>
      </c>
      <c r="H120" s="257">
        <v>10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0.079000000000000001</v>
      </c>
      <c r="R120" s="226">
        <f>Q120*H120</f>
        <v>0.79000000000000004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1319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1026</v>
      </c>
      <c r="F121" s="255" t="s">
        <v>1027</v>
      </c>
      <c r="G121" s="256" t="s">
        <v>197</v>
      </c>
      <c r="H121" s="257">
        <v>0.51800000000000002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2.234</v>
      </c>
      <c r="R121" s="226">
        <f>Q121*H121</f>
        <v>1.1572120000000001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1320</v>
      </c>
    </row>
    <row r="122" s="2" customFormat="1" ht="49.05" customHeight="1">
      <c r="A122" s="42"/>
      <c r="B122" s="43"/>
      <c r="C122" s="217" t="s">
        <v>299</v>
      </c>
      <c r="D122" s="217" t="s">
        <v>194</v>
      </c>
      <c r="E122" s="218" t="s">
        <v>1321</v>
      </c>
      <c r="F122" s="219" t="s">
        <v>1322</v>
      </c>
      <c r="G122" s="220" t="s">
        <v>239</v>
      </c>
      <c r="H122" s="221">
        <v>6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1323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1324</v>
      </c>
      <c r="F123" s="255" t="s">
        <v>1325</v>
      </c>
      <c r="G123" s="256" t="s">
        <v>228</v>
      </c>
      <c r="H123" s="257">
        <v>3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1326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1327</v>
      </c>
      <c r="F124" s="255" t="s">
        <v>1328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1329</v>
      </c>
    </row>
    <row r="125" s="2" customFormat="1" ht="16.5" customHeight="1">
      <c r="A125" s="42"/>
      <c r="B125" s="43"/>
      <c r="C125" s="253" t="s">
        <v>317</v>
      </c>
      <c r="D125" s="253" t="s">
        <v>218</v>
      </c>
      <c r="E125" s="254" t="s">
        <v>1330</v>
      </c>
      <c r="F125" s="255" t="s">
        <v>1331</v>
      </c>
      <c r="G125" s="256" t="s">
        <v>197</v>
      </c>
      <c r="H125" s="257">
        <v>3.726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2.4289999999999998</v>
      </c>
      <c r="R125" s="226">
        <f>Q125*H125</f>
        <v>9.0504539999999984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1332</v>
      </c>
    </row>
    <row r="126" s="2" customFormat="1" ht="24.15" customHeight="1">
      <c r="A126" s="42"/>
      <c r="B126" s="43"/>
      <c r="C126" s="217" t="s">
        <v>323</v>
      </c>
      <c r="D126" s="217" t="s">
        <v>194</v>
      </c>
      <c r="E126" s="218" t="s">
        <v>1333</v>
      </c>
      <c r="F126" s="219" t="s">
        <v>1334</v>
      </c>
      <c r="G126" s="220" t="s">
        <v>411</v>
      </c>
      <c r="H126" s="221">
        <v>57.68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1335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1336</v>
      </c>
      <c r="G127" s="231"/>
      <c r="H127" s="235">
        <v>57.68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57.68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16.5" customHeight="1">
      <c r="A129" s="42"/>
      <c r="B129" s="43"/>
      <c r="C129" s="253" t="s">
        <v>329</v>
      </c>
      <c r="D129" s="253" t="s">
        <v>218</v>
      </c>
      <c r="E129" s="254" t="s">
        <v>1337</v>
      </c>
      <c r="F129" s="255" t="s">
        <v>1338</v>
      </c>
      <c r="G129" s="256" t="s">
        <v>221</v>
      </c>
      <c r="H129" s="257">
        <v>17.303999999999998</v>
      </c>
      <c r="I129" s="258"/>
      <c r="J129" s="259">
        <f>ROUND(I129*H129,2)</f>
        <v>0</v>
      </c>
      <c r="K129" s="255" t="s">
        <v>198</v>
      </c>
      <c r="L129" s="260"/>
      <c r="M129" s="261" t="s">
        <v>32</v>
      </c>
      <c r="N129" s="262" t="s">
        <v>49</v>
      </c>
      <c r="O129" s="88"/>
      <c r="P129" s="226">
        <f>O129*H129</f>
        <v>0</v>
      </c>
      <c r="Q129" s="226">
        <v>1</v>
      </c>
      <c r="R129" s="226">
        <f>Q129*H129</f>
        <v>17.303999999999998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222</v>
      </c>
      <c r="AT129" s="228" t="s">
        <v>218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1339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1340</v>
      </c>
      <c r="G130" s="231"/>
      <c r="H130" s="235">
        <v>17.303999999999998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17.303999999999998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334</v>
      </c>
      <c r="D132" s="217" t="s">
        <v>194</v>
      </c>
      <c r="E132" s="218" t="s">
        <v>1225</v>
      </c>
      <c r="F132" s="219" t="s">
        <v>1226</v>
      </c>
      <c r="G132" s="220" t="s">
        <v>411</v>
      </c>
      <c r="H132" s="221">
        <v>57.68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1341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1342</v>
      </c>
      <c r="G133" s="231"/>
      <c r="H133" s="235">
        <v>57.68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57.68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345</v>
      </c>
      <c r="D135" s="253" t="s">
        <v>218</v>
      </c>
      <c r="E135" s="254" t="s">
        <v>1229</v>
      </c>
      <c r="F135" s="255" t="s">
        <v>1230</v>
      </c>
      <c r="G135" s="256" t="s">
        <v>221</v>
      </c>
      <c r="H135" s="257">
        <v>28.84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1</v>
      </c>
      <c r="R135" s="226">
        <f>Q135*H135</f>
        <v>28.84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1343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1344</v>
      </c>
      <c r="G136" s="231"/>
      <c r="H136" s="235">
        <v>28.84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28.84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37.8" customHeight="1">
      <c r="A138" s="42"/>
      <c r="B138" s="43"/>
      <c r="C138" s="217" t="s">
        <v>349</v>
      </c>
      <c r="D138" s="217" t="s">
        <v>194</v>
      </c>
      <c r="E138" s="218" t="s">
        <v>466</v>
      </c>
      <c r="F138" s="219" t="s">
        <v>467</v>
      </c>
      <c r="G138" s="220" t="s">
        <v>197</v>
      </c>
      <c r="H138" s="221">
        <v>40.284999999999997</v>
      </c>
      <c r="I138" s="222"/>
      <c r="J138" s="223">
        <f>ROUND(I138*H138,2)</f>
        <v>0</v>
      </c>
      <c r="K138" s="219" t="s">
        <v>198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1345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1346</v>
      </c>
      <c r="G139" s="231"/>
      <c r="H139" s="235">
        <v>40.284999999999997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40.284999999999997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16.5" customHeight="1">
      <c r="A141" s="42"/>
      <c r="B141" s="43"/>
      <c r="C141" s="217" t="s">
        <v>354</v>
      </c>
      <c r="D141" s="217" t="s">
        <v>194</v>
      </c>
      <c r="E141" s="218" t="s">
        <v>413</v>
      </c>
      <c r="F141" s="219" t="s">
        <v>1347</v>
      </c>
      <c r="G141" s="220" t="s">
        <v>1348</v>
      </c>
      <c r="H141" s="221">
        <v>1</v>
      </c>
      <c r="I141" s="222"/>
      <c r="J141" s="223">
        <f>ROUND(I141*H141,2)</f>
        <v>0</v>
      </c>
      <c r="K141" s="219" t="s">
        <v>32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1349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1350</v>
      </c>
      <c r="G142" s="231"/>
      <c r="H142" s="235">
        <v>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85</v>
      </c>
      <c r="AY142" s="241" t="s">
        <v>191</v>
      </c>
    </row>
    <row r="143" s="12" customFormat="1" ht="25.92" customHeight="1">
      <c r="A143" s="12"/>
      <c r="B143" s="201"/>
      <c r="C143" s="202"/>
      <c r="D143" s="203" t="s">
        <v>77</v>
      </c>
      <c r="E143" s="204" t="s">
        <v>315</v>
      </c>
      <c r="F143" s="204" t="s">
        <v>316</v>
      </c>
      <c r="G143" s="202"/>
      <c r="H143" s="202"/>
      <c r="I143" s="205"/>
      <c r="J143" s="206">
        <f>BK143</f>
        <v>0</v>
      </c>
      <c r="K143" s="202"/>
      <c r="L143" s="207"/>
      <c r="M143" s="208"/>
      <c r="N143" s="209"/>
      <c r="O143" s="209"/>
      <c r="P143" s="210">
        <f>SUM(P144:P178)</f>
        <v>0</v>
      </c>
      <c r="Q143" s="209"/>
      <c r="R143" s="210">
        <f>SUM(R144:R178)</f>
        <v>0</v>
      </c>
      <c r="S143" s="209"/>
      <c r="T143" s="211">
        <f>SUM(T144:T178)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2" t="s">
        <v>199</v>
      </c>
      <c r="AT143" s="213" t="s">
        <v>77</v>
      </c>
      <c r="AU143" s="213" t="s">
        <v>78</v>
      </c>
      <c r="AY143" s="212" t="s">
        <v>191</v>
      </c>
      <c r="BK143" s="214">
        <f>SUM(BK144:BK178)</f>
        <v>0</v>
      </c>
    </row>
    <row r="144" s="2" customFormat="1" ht="55.5" customHeight="1">
      <c r="A144" s="42"/>
      <c r="B144" s="43"/>
      <c r="C144" s="217" t="s">
        <v>360</v>
      </c>
      <c r="D144" s="217" t="s">
        <v>194</v>
      </c>
      <c r="E144" s="218" t="s">
        <v>324</v>
      </c>
      <c r="F144" s="219" t="s">
        <v>325</v>
      </c>
      <c r="G144" s="220" t="s">
        <v>221</v>
      </c>
      <c r="H144" s="221">
        <v>197.41399999999999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1351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1352</v>
      </c>
      <c r="G145" s="231"/>
      <c r="H145" s="235">
        <v>25.956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1353</v>
      </c>
      <c r="G146" s="231"/>
      <c r="H146" s="235">
        <v>46.143999999999998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1354</v>
      </c>
      <c r="G147" s="231"/>
      <c r="H147" s="235">
        <v>12.676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1355</v>
      </c>
      <c r="G148" s="231"/>
      <c r="H148" s="235">
        <v>40.125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1356</v>
      </c>
      <c r="G149" s="231"/>
      <c r="H149" s="235">
        <v>72.513000000000005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197.41399999999999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365</v>
      </c>
      <c r="D151" s="217" t="s">
        <v>194</v>
      </c>
      <c r="E151" s="218" t="s">
        <v>330</v>
      </c>
      <c r="F151" s="219" t="s">
        <v>331</v>
      </c>
      <c r="G151" s="220" t="s">
        <v>221</v>
      </c>
      <c r="H151" s="221">
        <v>118.244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1357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1358</v>
      </c>
      <c r="G152" s="231"/>
      <c r="H152" s="235">
        <v>25.956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1359</v>
      </c>
      <c r="G153" s="231"/>
      <c r="H153" s="235">
        <v>92.287999999999997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118.244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370</v>
      </c>
      <c r="D155" s="217" t="s">
        <v>194</v>
      </c>
      <c r="E155" s="218" t="s">
        <v>335</v>
      </c>
      <c r="F155" s="219" t="s">
        <v>336</v>
      </c>
      <c r="G155" s="220" t="s">
        <v>221</v>
      </c>
      <c r="H155" s="221">
        <v>15.869999999999999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1360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1361</v>
      </c>
      <c r="G156" s="231"/>
      <c r="H156" s="235">
        <v>8.7460000000000004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1362</v>
      </c>
      <c r="G157" s="231"/>
      <c r="H157" s="235">
        <v>3.5470000000000002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1363</v>
      </c>
      <c r="G158" s="231"/>
      <c r="H158" s="235">
        <v>0.79000000000000004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1364</v>
      </c>
      <c r="G159" s="231"/>
      <c r="H159" s="235">
        <v>0.54200000000000004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1365</v>
      </c>
      <c r="G160" s="231"/>
      <c r="H160" s="235">
        <v>2.2450000000000001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15.869999999999999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763</v>
      </c>
      <c r="D162" s="217" t="s">
        <v>194</v>
      </c>
      <c r="E162" s="218" t="s">
        <v>346</v>
      </c>
      <c r="F162" s="219" t="s">
        <v>347</v>
      </c>
      <c r="G162" s="220" t="s">
        <v>221</v>
      </c>
      <c r="H162" s="221">
        <v>413.08800000000002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1366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1367</v>
      </c>
      <c r="G163" s="231"/>
      <c r="H163" s="235">
        <v>367.33199999999999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1368</v>
      </c>
      <c r="G164" s="231"/>
      <c r="H164" s="235">
        <v>28.376000000000001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1369</v>
      </c>
      <c r="G165" s="231"/>
      <c r="H165" s="235">
        <v>17.379999999999999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413.08800000000002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85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49.05" customHeight="1">
      <c r="A167" s="42"/>
      <c r="B167" s="43"/>
      <c r="C167" s="217" t="s">
        <v>769</v>
      </c>
      <c r="D167" s="217" t="s">
        <v>194</v>
      </c>
      <c r="E167" s="218" t="s">
        <v>497</v>
      </c>
      <c r="F167" s="219" t="s">
        <v>498</v>
      </c>
      <c r="G167" s="220" t="s">
        <v>221</v>
      </c>
      <c r="H167" s="221">
        <v>72.513000000000005</v>
      </c>
      <c r="I167" s="222"/>
      <c r="J167" s="223">
        <f>ROUND(I167*H167,2)</f>
        <v>0</v>
      </c>
      <c r="K167" s="219" t="s">
        <v>32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320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320</v>
      </c>
      <c r="BM167" s="228" t="s">
        <v>1370</v>
      </c>
    </row>
    <row r="168" s="15" customFormat="1">
      <c r="A168" s="15"/>
      <c r="B168" s="263"/>
      <c r="C168" s="264"/>
      <c r="D168" s="232" t="s">
        <v>201</v>
      </c>
      <c r="E168" s="265" t="s">
        <v>32</v>
      </c>
      <c r="F168" s="266" t="s">
        <v>358</v>
      </c>
      <c r="G168" s="264"/>
      <c r="H168" s="265" t="s">
        <v>32</v>
      </c>
      <c r="I168" s="267"/>
      <c r="J168" s="264"/>
      <c r="K168" s="264"/>
      <c r="L168" s="268"/>
      <c r="M168" s="269"/>
      <c r="N168" s="270"/>
      <c r="O168" s="270"/>
      <c r="P168" s="270"/>
      <c r="Q168" s="270"/>
      <c r="R168" s="270"/>
      <c r="S168" s="270"/>
      <c r="T168" s="271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2" t="s">
        <v>201</v>
      </c>
      <c r="AU168" s="272" t="s">
        <v>85</v>
      </c>
      <c r="AV168" s="15" t="s">
        <v>85</v>
      </c>
      <c r="AW168" s="15" t="s">
        <v>39</v>
      </c>
      <c r="AX168" s="15" t="s">
        <v>78</v>
      </c>
      <c r="AY168" s="272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1371</v>
      </c>
      <c r="G169" s="231"/>
      <c r="H169" s="235">
        <v>72.513000000000005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72.513000000000005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9.05" customHeight="1">
      <c r="A171" s="42"/>
      <c r="B171" s="43"/>
      <c r="C171" s="217" t="s">
        <v>774</v>
      </c>
      <c r="D171" s="217" t="s">
        <v>194</v>
      </c>
      <c r="E171" s="218" t="s">
        <v>502</v>
      </c>
      <c r="F171" s="219" t="s">
        <v>367</v>
      </c>
      <c r="G171" s="220" t="s">
        <v>221</v>
      </c>
      <c r="H171" s="221">
        <v>2.2450000000000001</v>
      </c>
      <c r="I171" s="222"/>
      <c r="J171" s="223">
        <f>ROUND(I171*H171,2)</f>
        <v>0</v>
      </c>
      <c r="K171" s="219" t="s">
        <v>32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1372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358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1373</v>
      </c>
      <c r="G173" s="231"/>
      <c r="H173" s="235">
        <v>2.2450000000000001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2.2450000000000001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85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49.05" customHeight="1">
      <c r="A175" s="42"/>
      <c r="B175" s="43"/>
      <c r="C175" s="217" t="s">
        <v>781</v>
      </c>
      <c r="D175" s="217" t="s">
        <v>194</v>
      </c>
      <c r="E175" s="218" t="s">
        <v>1374</v>
      </c>
      <c r="F175" s="219" t="s">
        <v>1375</v>
      </c>
      <c r="G175" s="220" t="s">
        <v>221</v>
      </c>
      <c r="H175" s="221">
        <v>40.125</v>
      </c>
      <c r="I175" s="222"/>
      <c r="J175" s="223">
        <f>ROUND(I175*H175,2)</f>
        <v>0</v>
      </c>
      <c r="K175" s="219" t="s">
        <v>198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320</v>
      </c>
      <c r="AT175" s="228" t="s">
        <v>194</v>
      </c>
      <c r="AU175" s="228" t="s">
        <v>85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320</v>
      </c>
      <c r="BM175" s="228" t="s">
        <v>1376</v>
      </c>
    </row>
    <row r="176" s="15" customFormat="1">
      <c r="A176" s="15"/>
      <c r="B176" s="263"/>
      <c r="C176" s="264"/>
      <c r="D176" s="232" t="s">
        <v>201</v>
      </c>
      <c r="E176" s="265" t="s">
        <v>32</v>
      </c>
      <c r="F176" s="266" t="s">
        <v>358</v>
      </c>
      <c r="G176" s="264"/>
      <c r="H176" s="265" t="s">
        <v>32</v>
      </c>
      <c r="I176" s="267"/>
      <c r="J176" s="264"/>
      <c r="K176" s="264"/>
      <c r="L176" s="268"/>
      <c r="M176" s="269"/>
      <c r="N176" s="270"/>
      <c r="O176" s="270"/>
      <c r="P176" s="270"/>
      <c r="Q176" s="270"/>
      <c r="R176" s="270"/>
      <c r="S176" s="270"/>
      <c r="T176" s="27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2" t="s">
        <v>201</v>
      </c>
      <c r="AU176" s="272" t="s">
        <v>85</v>
      </c>
      <c r="AV176" s="15" t="s">
        <v>85</v>
      </c>
      <c r="AW176" s="15" t="s">
        <v>39</v>
      </c>
      <c r="AX176" s="15" t="s">
        <v>78</v>
      </c>
      <c r="AY176" s="272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1377</v>
      </c>
      <c r="G177" s="231"/>
      <c r="H177" s="235">
        <v>40.125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40.125</v>
      </c>
      <c r="I178" s="247"/>
      <c r="J178" s="243"/>
      <c r="K178" s="243"/>
      <c r="L178" s="248"/>
      <c r="M178" s="273"/>
      <c r="N178" s="274"/>
      <c r="O178" s="274"/>
      <c r="P178" s="274"/>
      <c r="Q178" s="274"/>
      <c r="R178" s="274"/>
      <c r="S178" s="274"/>
      <c r="T178" s="27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.96" customHeight="1">
      <c r="A179" s="42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8"/>
      <c r="M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</sheetData>
  <sheetProtection sheet="1" autoFilter="0" formatColumns="0" formatRows="0" objects="1" scenarios="1" spinCount="100000" saltValue="/sQBWSarHoN56gQ8iwxFyAwznrSFIG/R8IF+2aEDWXZjZ8Yq5q19uz42sdJAvvlbYlrG/oqxzdjzwlRjMmBbcQ==" hashValue="sgLHls6dTgQli4BIfJ9L+pJf7I69oEGuj7pINdnBriiMvnZpUPRw05tB/fYqQq0SVleG6kuumKZTtwI3TdIORQ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1378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ROUND((SUM(BE88:BE198)),  2)</f>
        <v>0</v>
      </c>
      <c r="G35" s="42"/>
      <c r="H35" s="42"/>
      <c r="I35" s="162">
        <v>0.20999999999999999</v>
      </c>
      <c r="J35" s="161">
        <f>ROUND(((SUM(BE88:BE198))*I35),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ROUND((SUM(BF88:BF198)),  2)</f>
        <v>0</v>
      </c>
      <c r="G36" s="42"/>
      <c r="H36" s="42"/>
      <c r="I36" s="162">
        <v>0.12</v>
      </c>
      <c r="J36" s="161">
        <f>ROUND(((SUM(BF88:BF198))*I36),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131-11-04 - Lázně Bělohrad – Nová Paka, přejezd km 66,788 (P4480)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J164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131-11-04 - Lázně Bělohrad – Nová Paka, přejezd km 66,788 (P4480)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P89+P164</f>
        <v>0</v>
      </c>
      <c r="Q88" s="100"/>
      <c r="R88" s="198">
        <f>R89+R164</f>
        <v>333.92125100000004</v>
      </c>
      <c r="S88" s="100"/>
      <c r="T88" s="199">
        <f>T89+T164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BK89+BK164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333.92125100000004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SUM(P91:P163)</f>
        <v>0</v>
      </c>
      <c r="Q90" s="209"/>
      <c r="R90" s="210">
        <f>SUM(R91:R163)</f>
        <v>333.92125100000004</v>
      </c>
      <c r="S90" s="209"/>
      <c r="T90" s="211">
        <f>SUM(T91:T163)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SUM(BK91:BK163)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1176</v>
      </c>
      <c r="F91" s="219" t="s">
        <v>1177</v>
      </c>
      <c r="G91" s="220" t="s">
        <v>228</v>
      </c>
      <c r="H91" s="221">
        <v>52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1379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52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0.054599999999999996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1380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1381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1382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1383</v>
      </c>
    </row>
    <row r="96" s="2" customFormat="1" ht="16.5" customHeight="1">
      <c r="A96" s="42"/>
      <c r="B96" s="43"/>
      <c r="C96" s="217" t="s">
        <v>225</v>
      </c>
      <c r="D96" s="217" t="s">
        <v>194</v>
      </c>
      <c r="E96" s="218" t="s">
        <v>1195</v>
      </c>
      <c r="F96" s="219" t="s">
        <v>1196</v>
      </c>
      <c r="G96" s="220" t="s">
        <v>411</v>
      </c>
      <c r="H96" s="221">
        <v>51.340000000000003</v>
      </c>
      <c r="I96" s="222"/>
      <c r="J96" s="223">
        <f>ROUND(I96*H96,2)</f>
        <v>0</v>
      </c>
      <c r="K96" s="219" t="s">
        <v>1197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1384</v>
      </c>
    </row>
    <row r="97" s="2" customFormat="1" ht="16.5" customHeight="1">
      <c r="A97" s="42"/>
      <c r="B97" s="43"/>
      <c r="C97" s="253" t="s">
        <v>232</v>
      </c>
      <c r="D97" s="253" t="s">
        <v>218</v>
      </c>
      <c r="E97" s="254" t="s">
        <v>1199</v>
      </c>
      <c r="F97" s="255" t="s">
        <v>1200</v>
      </c>
      <c r="G97" s="256" t="s">
        <v>221</v>
      </c>
      <c r="H97" s="257">
        <v>16.942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1</v>
      </c>
      <c r="R97" s="226">
        <f>Q97*H97</f>
        <v>16.942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1385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1386</v>
      </c>
      <c r="G98" s="231"/>
      <c r="H98" s="235">
        <v>16.942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16.942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44.25" customHeight="1">
      <c r="A100" s="42"/>
      <c r="B100" s="43"/>
      <c r="C100" s="217" t="s">
        <v>222</v>
      </c>
      <c r="D100" s="217" t="s">
        <v>194</v>
      </c>
      <c r="E100" s="218" t="s">
        <v>300</v>
      </c>
      <c r="F100" s="219" t="s">
        <v>301</v>
      </c>
      <c r="G100" s="220" t="s">
        <v>239</v>
      </c>
      <c r="H100" s="221">
        <v>5.7999999999999998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1387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1203</v>
      </c>
      <c r="F101" s="219" t="s">
        <v>1204</v>
      </c>
      <c r="G101" s="220" t="s">
        <v>411</v>
      </c>
      <c r="H101" s="221">
        <v>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1388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1389</v>
      </c>
      <c r="G102" s="231"/>
      <c r="H102" s="235">
        <v>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1390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1391</v>
      </c>
      <c r="G104" s="231"/>
      <c r="H104" s="235">
        <v>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16.5" customHeight="1">
      <c r="A106" s="42"/>
      <c r="B106" s="43"/>
      <c r="C106" s="253" t="s">
        <v>247</v>
      </c>
      <c r="D106" s="253" t="s">
        <v>218</v>
      </c>
      <c r="E106" s="254" t="s">
        <v>1207</v>
      </c>
      <c r="F106" s="255" t="s">
        <v>1208</v>
      </c>
      <c r="G106" s="256" t="s">
        <v>221</v>
      </c>
      <c r="H106" s="257">
        <v>2</v>
      </c>
      <c r="I106" s="258"/>
      <c r="J106" s="259">
        <f>ROUND(I106*H106,2)</f>
        <v>0</v>
      </c>
      <c r="K106" s="255" t="s">
        <v>198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1</v>
      </c>
      <c r="R106" s="226">
        <f>Q106*H106</f>
        <v>2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1392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1393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53" t="s">
        <v>252</v>
      </c>
      <c r="D109" s="253" t="s">
        <v>218</v>
      </c>
      <c r="E109" s="254" t="s">
        <v>1026</v>
      </c>
      <c r="F109" s="255" t="s">
        <v>1027</v>
      </c>
      <c r="G109" s="256" t="s">
        <v>197</v>
      </c>
      <c r="H109" s="257">
        <v>0.75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2.234</v>
      </c>
      <c r="R109" s="226">
        <f>Q109*H109</f>
        <v>1.6755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1394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1395</v>
      </c>
      <c r="G110" s="231"/>
      <c r="H110" s="235">
        <v>0.75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0.75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16.5" customHeight="1">
      <c r="A112" s="42"/>
      <c r="B112" s="43"/>
      <c r="C112" s="253" t="s">
        <v>8</v>
      </c>
      <c r="D112" s="253" t="s">
        <v>218</v>
      </c>
      <c r="E112" s="254" t="s">
        <v>1396</v>
      </c>
      <c r="F112" s="255" t="s">
        <v>1397</v>
      </c>
      <c r="G112" s="256" t="s">
        <v>228</v>
      </c>
      <c r="H112" s="257">
        <v>1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1398</v>
      </c>
    </row>
    <row r="113" s="2" customFormat="1" ht="49.05" customHeight="1">
      <c r="A113" s="42"/>
      <c r="B113" s="43"/>
      <c r="C113" s="217" t="s">
        <v>261</v>
      </c>
      <c r="D113" s="217" t="s">
        <v>194</v>
      </c>
      <c r="E113" s="218" t="s">
        <v>1321</v>
      </c>
      <c r="F113" s="219" t="s">
        <v>1322</v>
      </c>
      <c r="G113" s="220" t="s">
        <v>239</v>
      </c>
      <c r="H113" s="221">
        <v>4.5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1399</v>
      </c>
    </row>
    <row r="114" s="2" customFormat="1" ht="16.5" customHeight="1">
      <c r="A114" s="42"/>
      <c r="B114" s="43"/>
      <c r="C114" s="253" t="s">
        <v>265</v>
      </c>
      <c r="D114" s="253" t="s">
        <v>218</v>
      </c>
      <c r="E114" s="254" t="s">
        <v>1324</v>
      </c>
      <c r="F114" s="255" t="s">
        <v>1325</v>
      </c>
      <c r="G114" s="256" t="s">
        <v>228</v>
      </c>
      <c r="H114" s="257">
        <v>2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1400</v>
      </c>
    </row>
    <row r="115" s="2" customFormat="1" ht="16.5" customHeight="1">
      <c r="A115" s="42"/>
      <c r="B115" s="43"/>
      <c r="C115" s="253" t="s">
        <v>270</v>
      </c>
      <c r="D115" s="253" t="s">
        <v>218</v>
      </c>
      <c r="E115" s="254" t="s">
        <v>1401</v>
      </c>
      <c r="F115" s="255" t="s">
        <v>1402</v>
      </c>
      <c r="G115" s="256" t="s">
        <v>228</v>
      </c>
      <c r="H115" s="257">
        <v>1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1403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1330</v>
      </c>
      <c r="F116" s="255" t="s">
        <v>1331</v>
      </c>
      <c r="G116" s="256" t="s">
        <v>197</v>
      </c>
      <c r="H116" s="257">
        <v>2.7949999999999999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2.4289999999999998</v>
      </c>
      <c r="R116" s="226">
        <f>Q116*H116</f>
        <v>6.7890549999999994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1404</v>
      </c>
    </row>
    <row r="117" s="2" customFormat="1" ht="49.05" customHeight="1">
      <c r="A117" s="42"/>
      <c r="B117" s="43"/>
      <c r="C117" s="217" t="s">
        <v>278</v>
      </c>
      <c r="D117" s="217" t="s">
        <v>194</v>
      </c>
      <c r="E117" s="218" t="s">
        <v>1213</v>
      </c>
      <c r="F117" s="219" t="s">
        <v>1214</v>
      </c>
      <c r="G117" s="220" t="s">
        <v>239</v>
      </c>
      <c r="H117" s="221">
        <v>60.600000000000001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1405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1406</v>
      </c>
      <c r="G118" s="231"/>
      <c r="H118" s="235">
        <v>6.5999999999999996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1407</v>
      </c>
      <c r="G119" s="231"/>
      <c r="H119" s="235">
        <v>18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1408</v>
      </c>
      <c r="G120" s="231"/>
      <c r="H120" s="235">
        <v>36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60.600000000000001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53" t="s">
        <v>282</v>
      </c>
      <c r="D122" s="253" t="s">
        <v>218</v>
      </c>
      <c r="E122" s="254" t="s">
        <v>1409</v>
      </c>
      <c r="F122" s="255" t="s">
        <v>1410</v>
      </c>
      <c r="G122" s="256" t="s">
        <v>239</v>
      </c>
      <c r="H122" s="257">
        <v>6.5999999999999996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0.0041799999999999997</v>
      </c>
      <c r="R122" s="226">
        <f>Q122*H122</f>
        <v>0.027587999999999998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1411</v>
      </c>
    </row>
    <row r="123" s="2" customFormat="1" ht="16.5" customHeight="1">
      <c r="A123" s="42"/>
      <c r="B123" s="43"/>
      <c r="C123" s="253" t="s">
        <v>286</v>
      </c>
      <c r="D123" s="253" t="s">
        <v>218</v>
      </c>
      <c r="E123" s="254" t="s">
        <v>1220</v>
      </c>
      <c r="F123" s="255" t="s">
        <v>1221</v>
      </c>
      <c r="G123" s="256" t="s">
        <v>239</v>
      </c>
      <c r="H123" s="257">
        <v>36</v>
      </c>
      <c r="I123" s="258"/>
      <c r="J123" s="259">
        <f>ROUND(I123*H123,2)</f>
        <v>0</v>
      </c>
      <c r="K123" s="255" t="s">
        <v>32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0.01823</v>
      </c>
      <c r="R123" s="226">
        <f>Q123*H123</f>
        <v>0.65627999999999997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1412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1413</v>
      </c>
      <c r="G124" s="231"/>
      <c r="H124" s="235">
        <v>36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16.5" customHeight="1">
      <c r="A126" s="42"/>
      <c r="B126" s="43"/>
      <c r="C126" s="253" t="s">
        <v>291</v>
      </c>
      <c r="D126" s="253" t="s">
        <v>218</v>
      </c>
      <c r="E126" s="254" t="s">
        <v>1414</v>
      </c>
      <c r="F126" s="255" t="s">
        <v>1221</v>
      </c>
      <c r="G126" s="256" t="s">
        <v>239</v>
      </c>
      <c r="H126" s="257">
        <v>18</v>
      </c>
      <c r="I126" s="258"/>
      <c r="J126" s="259">
        <f>ROUND(I126*H126,2)</f>
        <v>0</v>
      </c>
      <c r="K126" s="255" t="s">
        <v>32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0.01823</v>
      </c>
      <c r="R126" s="226">
        <f>Q126*H126</f>
        <v>0.32813999999999999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1415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1416</v>
      </c>
      <c r="G127" s="231"/>
      <c r="H127" s="235">
        <v>18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85</v>
      </c>
      <c r="AY127" s="241" t="s">
        <v>191</v>
      </c>
    </row>
    <row r="128" s="2" customFormat="1" ht="16.5" customHeight="1">
      <c r="A128" s="42"/>
      <c r="B128" s="43"/>
      <c r="C128" s="253" t="s">
        <v>7</v>
      </c>
      <c r="D128" s="253" t="s">
        <v>218</v>
      </c>
      <c r="E128" s="254" t="s">
        <v>1417</v>
      </c>
      <c r="F128" s="255" t="s">
        <v>1418</v>
      </c>
      <c r="G128" s="256" t="s">
        <v>221</v>
      </c>
      <c r="H128" s="257">
        <v>1.2669999999999999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1.2669999999999999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1419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1420</v>
      </c>
      <c r="G129" s="231"/>
      <c r="H129" s="235">
        <v>1.2669999999999999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1.2669999999999999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299</v>
      </c>
      <c r="D131" s="253" t="s">
        <v>218</v>
      </c>
      <c r="E131" s="254" t="s">
        <v>1421</v>
      </c>
      <c r="F131" s="255" t="s">
        <v>1422</v>
      </c>
      <c r="G131" s="256" t="s">
        <v>221</v>
      </c>
      <c r="H131" s="257">
        <v>123.372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1</v>
      </c>
      <c r="R131" s="226">
        <f>Q131*H131</f>
        <v>123.372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1423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1424</v>
      </c>
      <c r="G132" s="231"/>
      <c r="H132" s="235">
        <v>28.152000000000001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1425</v>
      </c>
      <c r="G133" s="231"/>
      <c r="H133" s="235">
        <v>95.219999999999999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123.372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304</v>
      </c>
      <c r="D135" s="253" t="s">
        <v>218</v>
      </c>
      <c r="E135" s="254" t="s">
        <v>1026</v>
      </c>
      <c r="F135" s="255" t="s">
        <v>1027</v>
      </c>
      <c r="G135" s="256" t="s">
        <v>197</v>
      </c>
      <c r="H135" s="257">
        <v>11.178000000000001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2.234</v>
      </c>
      <c r="R135" s="226">
        <f>Q135*H135</f>
        <v>24.971652000000002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1426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1427</v>
      </c>
      <c r="G136" s="231"/>
      <c r="H136" s="235">
        <v>3.726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1428</v>
      </c>
      <c r="G137" s="231"/>
      <c r="H137" s="235">
        <v>7.452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11.178000000000001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87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24.15" customHeight="1">
      <c r="A139" s="42"/>
      <c r="B139" s="43"/>
      <c r="C139" s="217" t="s">
        <v>310</v>
      </c>
      <c r="D139" s="217" t="s">
        <v>194</v>
      </c>
      <c r="E139" s="218" t="s">
        <v>1225</v>
      </c>
      <c r="F139" s="219" t="s">
        <v>1226</v>
      </c>
      <c r="G139" s="220" t="s">
        <v>411</v>
      </c>
      <c r="H139" s="221">
        <v>51.340000000000003</v>
      </c>
      <c r="I139" s="222"/>
      <c r="J139" s="223">
        <f>ROUND(I139*H139,2)</f>
        <v>0</v>
      </c>
      <c r="K139" s="219" t="s">
        <v>32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1429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1430</v>
      </c>
      <c r="G140" s="231"/>
      <c r="H140" s="235">
        <v>51.340000000000003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51.340000000000003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53" t="s">
        <v>317</v>
      </c>
      <c r="D142" s="253" t="s">
        <v>218</v>
      </c>
      <c r="E142" s="254" t="s">
        <v>1229</v>
      </c>
      <c r="F142" s="255" t="s">
        <v>1230</v>
      </c>
      <c r="G142" s="256" t="s">
        <v>221</v>
      </c>
      <c r="H142" s="257">
        <v>25.670000000000002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1</v>
      </c>
      <c r="R142" s="226">
        <f>Q142*H142</f>
        <v>25.670000000000002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1431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1432</v>
      </c>
      <c r="G143" s="231"/>
      <c r="H143" s="235">
        <v>25.670000000000002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25.670000000000002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323</v>
      </c>
      <c r="D145" s="217" t="s">
        <v>194</v>
      </c>
      <c r="E145" s="218" t="s">
        <v>1233</v>
      </c>
      <c r="F145" s="219" t="s">
        <v>1234</v>
      </c>
      <c r="G145" s="220" t="s">
        <v>411</v>
      </c>
      <c r="H145" s="221">
        <v>96.799999999999997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1433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1434</v>
      </c>
      <c r="G146" s="231"/>
      <c r="H146" s="235">
        <v>96.799999999999997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96.799999999999997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16.5" customHeight="1">
      <c r="A148" s="42"/>
      <c r="B148" s="43"/>
      <c r="C148" s="253" t="s">
        <v>329</v>
      </c>
      <c r="D148" s="253" t="s">
        <v>218</v>
      </c>
      <c r="E148" s="254" t="s">
        <v>1237</v>
      </c>
      <c r="F148" s="255" t="s">
        <v>1238</v>
      </c>
      <c r="G148" s="256" t="s">
        <v>221</v>
      </c>
      <c r="H148" s="257">
        <v>38.719999999999999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1</v>
      </c>
      <c r="R148" s="226">
        <f>Q148*H148</f>
        <v>38.719999999999999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1435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1436</v>
      </c>
      <c r="G149" s="231"/>
      <c r="H149" s="235">
        <v>38.719999999999999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38.719999999999999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53" t="s">
        <v>334</v>
      </c>
      <c r="D151" s="253" t="s">
        <v>218</v>
      </c>
      <c r="E151" s="254" t="s">
        <v>1241</v>
      </c>
      <c r="F151" s="255" t="s">
        <v>1027</v>
      </c>
      <c r="G151" s="256" t="s">
        <v>197</v>
      </c>
      <c r="H151" s="257">
        <v>29.039999999999999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64.875360000000001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1437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1438</v>
      </c>
      <c r="G152" s="231"/>
      <c r="H152" s="235">
        <v>29.039999999999999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29.039999999999999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345</v>
      </c>
      <c r="D154" s="217" t="s">
        <v>194</v>
      </c>
      <c r="E154" s="218" t="s">
        <v>1439</v>
      </c>
      <c r="F154" s="219" t="s">
        <v>1440</v>
      </c>
      <c r="G154" s="220" t="s">
        <v>197</v>
      </c>
      <c r="H154" s="221">
        <v>11.93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1441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1442</v>
      </c>
      <c r="G155" s="231"/>
      <c r="H155" s="235">
        <v>11.93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11.93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16.5" customHeight="1">
      <c r="A157" s="42"/>
      <c r="B157" s="43"/>
      <c r="C157" s="253" t="s">
        <v>349</v>
      </c>
      <c r="D157" s="253" t="s">
        <v>218</v>
      </c>
      <c r="E157" s="254" t="s">
        <v>1229</v>
      </c>
      <c r="F157" s="255" t="s">
        <v>1230</v>
      </c>
      <c r="G157" s="256" t="s">
        <v>221</v>
      </c>
      <c r="H157" s="257">
        <v>23.859999999999999</v>
      </c>
      <c r="I157" s="258"/>
      <c r="J157" s="259">
        <f>ROUND(I157*H157,2)</f>
        <v>0</v>
      </c>
      <c r="K157" s="255" t="s">
        <v>198</v>
      </c>
      <c r="L157" s="260"/>
      <c r="M157" s="261" t="s">
        <v>32</v>
      </c>
      <c r="N157" s="262" t="s">
        <v>49</v>
      </c>
      <c r="O157" s="88"/>
      <c r="P157" s="226">
        <f>O157*H157</f>
        <v>0</v>
      </c>
      <c r="Q157" s="226">
        <v>1</v>
      </c>
      <c r="R157" s="226">
        <f>Q157*H157</f>
        <v>23.859999999999999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222</v>
      </c>
      <c r="AT157" s="228" t="s">
        <v>218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1443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1444</v>
      </c>
      <c r="G158" s="231"/>
      <c r="H158" s="235">
        <v>23.859999999999999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85</v>
      </c>
      <c r="AY158" s="241" t="s">
        <v>191</v>
      </c>
    </row>
    <row r="159" s="2" customFormat="1" ht="37.8" customHeight="1">
      <c r="A159" s="42"/>
      <c r="B159" s="43"/>
      <c r="C159" s="217" t="s">
        <v>354</v>
      </c>
      <c r="D159" s="217" t="s">
        <v>194</v>
      </c>
      <c r="E159" s="218" t="s">
        <v>466</v>
      </c>
      <c r="F159" s="219" t="s">
        <v>467</v>
      </c>
      <c r="G159" s="220" t="s">
        <v>197</v>
      </c>
      <c r="H159" s="221">
        <v>162.07400000000001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1445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1446</v>
      </c>
      <c r="G160" s="231"/>
      <c r="H160" s="235">
        <v>47.68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1447</v>
      </c>
      <c r="G161" s="231"/>
      <c r="H161" s="235">
        <v>1.1299999999999999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1448</v>
      </c>
      <c r="G162" s="231"/>
      <c r="H162" s="235">
        <v>113.264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162.07400000000001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87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12" customFormat="1" ht="25.92" customHeight="1">
      <c r="A164" s="12"/>
      <c r="B164" s="201"/>
      <c r="C164" s="202"/>
      <c r="D164" s="203" t="s">
        <v>77</v>
      </c>
      <c r="E164" s="204" t="s">
        <v>315</v>
      </c>
      <c r="F164" s="204" t="s">
        <v>316</v>
      </c>
      <c r="G164" s="202"/>
      <c r="H164" s="202"/>
      <c r="I164" s="205"/>
      <c r="J164" s="206">
        <f>BK164</f>
        <v>0</v>
      </c>
      <c r="K164" s="202"/>
      <c r="L164" s="207"/>
      <c r="M164" s="208"/>
      <c r="N164" s="209"/>
      <c r="O164" s="209"/>
      <c r="P164" s="210">
        <f>SUM(P165:P198)</f>
        <v>0</v>
      </c>
      <c r="Q164" s="209"/>
      <c r="R164" s="210">
        <f>SUM(R165:R198)</f>
        <v>0</v>
      </c>
      <c r="S164" s="209"/>
      <c r="T164" s="211">
        <f>SUM(T165:T198)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2" t="s">
        <v>199</v>
      </c>
      <c r="AT164" s="213" t="s">
        <v>77</v>
      </c>
      <c r="AU164" s="213" t="s">
        <v>78</v>
      </c>
      <c r="AY164" s="212" t="s">
        <v>191</v>
      </c>
      <c r="BK164" s="214">
        <f>SUM(BK165:BK198)</f>
        <v>0</v>
      </c>
    </row>
    <row r="165" s="2" customFormat="1" ht="55.5" customHeight="1">
      <c r="A165" s="42"/>
      <c r="B165" s="43"/>
      <c r="C165" s="217" t="s">
        <v>360</v>
      </c>
      <c r="D165" s="217" t="s">
        <v>194</v>
      </c>
      <c r="E165" s="218" t="s">
        <v>475</v>
      </c>
      <c r="F165" s="219" t="s">
        <v>476</v>
      </c>
      <c r="G165" s="220" t="s">
        <v>228</v>
      </c>
      <c r="H165" s="221">
        <v>1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1449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1450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62.7" customHeight="1">
      <c r="A168" s="42"/>
      <c r="B168" s="43"/>
      <c r="C168" s="217" t="s">
        <v>365</v>
      </c>
      <c r="D168" s="217" t="s">
        <v>194</v>
      </c>
      <c r="E168" s="218" t="s">
        <v>480</v>
      </c>
      <c r="F168" s="219" t="s">
        <v>481</v>
      </c>
      <c r="G168" s="220" t="s">
        <v>228</v>
      </c>
      <c r="H168" s="221">
        <v>5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1451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1452</v>
      </c>
      <c r="G169" s="231"/>
      <c r="H169" s="235">
        <v>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55.5" customHeight="1">
      <c r="A171" s="42"/>
      <c r="B171" s="43"/>
      <c r="C171" s="217" t="s">
        <v>370</v>
      </c>
      <c r="D171" s="217" t="s">
        <v>194</v>
      </c>
      <c r="E171" s="218" t="s">
        <v>324</v>
      </c>
      <c r="F171" s="219" t="s">
        <v>325</v>
      </c>
      <c r="G171" s="220" t="s">
        <v>221</v>
      </c>
      <c r="H171" s="221">
        <v>622.51300000000003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1453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1252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1454</v>
      </c>
      <c r="G173" s="231"/>
      <c r="H173" s="235">
        <v>231.83099999999999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1455</v>
      </c>
      <c r="G174" s="231"/>
      <c r="H174" s="235">
        <v>98.948999999999998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1456</v>
      </c>
      <c r="G175" s="231"/>
      <c r="H175" s="235">
        <v>291.733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622.51299999999992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55.5" customHeight="1">
      <c r="A177" s="42"/>
      <c r="B177" s="43"/>
      <c r="C177" s="217" t="s">
        <v>763</v>
      </c>
      <c r="D177" s="217" t="s">
        <v>194</v>
      </c>
      <c r="E177" s="218" t="s">
        <v>330</v>
      </c>
      <c r="F177" s="219" t="s">
        <v>331</v>
      </c>
      <c r="G177" s="220" t="s">
        <v>221</v>
      </c>
      <c r="H177" s="221">
        <v>579.822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320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320</v>
      </c>
      <c r="BM177" s="228" t="s">
        <v>1457</v>
      </c>
    </row>
    <row r="178" s="15" customFormat="1">
      <c r="A178" s="15"/>
      <c r="B178" s="263"/>
      <c r="C178" s="264"/>
      <c r="D178" s="232" t="s">
        <v>201</v>
      </c>
      <c r="E178" s="265" t="s">
        <v>32</v>
      </c>
      <c r="F178" s="266" t="s">
        <v>1252</v>
      </c>
      <c r="G178" s="264"/>
      <c r="H178" s="265" t="s">
        <v>32</v>
      </c>
      <c r="I178" s="267"/>
      <c r="J178" s="264"/>
      <c r="K178" s="264"/>
      <c r="L178" s="268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2" t="s">
        <v>201</v>
      </c>
      <c r="AU178" s="272" t="s">
        <v>85</v>
      </c>
      <c r="AV178" s="15" t="s">
        <v>85</v>
      </c>
      <c r="AW178" s="15" t="s">
        <v>39</v>
      </c>
      <c r="AX178" s="15" t="s">
        <v>78</v>
      </c>
      <c r="AY178" s="272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1458</v>
      </c>
      <c r="G179" s="231"/>
      <c r="H179" s="235">
        <v>386.22199999999998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1459</v>
      </c>
      <c r="G180" s="231"/>
      <c r="H180" s="235">
        <v>193.59999999999999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579.822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62.7" customHeight="1">
      <c r="A182" s="42"/>
      <c r="B182" s="43"/>
      <c r="C182" s="217" t="s">
        <v>769</v>
      </c>
      <c r="D182" s="217" t="s">
        <v>194</v>
      </c>
      <c r="E182" s="218" t="s">
        <v>335</v>
      </c>
      <c r="F182" s="219" t="s">
        <v>336</v>
      </c>
      <c r="G182" s="220" t="s">
        <v>221</v>
      </c>
      <c r="H182" s="221">
        <v>12.582000000000001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320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320</v>
      </c>
      <c r="BM182" s="228" t="s">
        <v>1460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1461</v>
      </c>
      <c r="G183" s="231"/>
      <c r="H183" s="235">
        <v>7.0199999999999996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1462</v>
      </c>
      <c r="G184" s="231"/>
      <c r="H184" s="235">
        <v>2.6619999999999999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1463</v>
      </c>
      <c r="G185" s="231"/>
      <c r="H185" s="235">
        <v>2.8999999999999999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12.581999999999999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62.7" customHeight="1">
      <c r="A187" s="42"/>
      <c r="B187" s="43"/>
      <c r="C187" s="217" t="s">
        <v>774</v>
      </c>
      <c r="D187" s="217" t="s">
        <v>194</v>
      </c>
      <c r="E187" s="218" t="s">
        <v>346</v>
      </c>
      <c r="F187" s="219" t="s">
        <v>347</v>
      </c>
      <c r="G187" s="220" t="s">
        <v>221</v>
      </c>
      <c r="H187" s="221">
        <v>318.798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320</v>
      </c>
      <c r="BM187" s="228" t="s">
        <v>1464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1465</v>
      </c>
      <c r="G188" s="231"/>
      <c r="H188" s="235">
        <v>294.83999999999997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1466</v>
      </c>
      <c r="G189" s="231"/>
      <c r="H189" s="235">
        <v>23.957999999999998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318.798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49.05" customHeight="1">
      <c r="A191" s="42"/>
      <c r="B191" s="43"/>
      <c r="C191" s="217" t="s">
        <v>781</v>
      </c>
      <c r="D191" s="217" t="s">
        <v>194</v>
      </c>
      <c r="E191" s="218" t="s">
        <v>497</v>
      </c>
      <c r="F191" s="219" t="s">
        <v>498</v>
      </c>
      <c r="G191" s="220" t="s">
        <v>221</v>
      </c>
      <c r="H191" s="221">
        <v>291.733</v>
      </c>
      <c r="I191" s="222"/>
      <c r="J191" s="223">
        <f>ROUND(I191*H191,2)</f>
        <v>0</v>
      </c>
      <c r="K191" s="219" t="s">
        <v>32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320</v>
      </c>
      <c r="AT191" s="228" t="s">
        <v>194</v>
      </c>
      <c r="AU191" s="228" t="s">
        <v>85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320</v>
      </c>
      <c r="BM191" s="228" t="s">
        <v>1467</v>
      </c>
    </row>
    <row r="192" s="15" customFormat="1">
      <c r="A192" s="15"/>
      <c r="B192" s="263"/>
      <c r="C192" s="264"/>
      <c r="D192" s="232" t="s">
        <v>201</v>
      </c>
      <c r="E192" s="265" t="s">
        <v>32</v>
      </c>
      <c r="F192" s="266" t="s">
        <v>358</v>
      </c>
      <c r="G192" s="264"/>
      <c r="H192" s="265" t="s">
        <v>32</v>
      </c>
      <c r="I192" s="267"/>
      <c r="J192" s="264"/>
      <c r="K192" s="264"/>
      <c r="L192" s="268"/>
      <c r="M192" s="269"/>
      <c r="N192" s="270"/>
      <c r="O192" s="270"/>
      <c r="P192" s="270"/>
      <c r="Q192" s="270"/>
      <c r="R192" s="270"/>
      <c r="S192" s="270"/>
      <c r="T192" s="27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2" t="s">
        <v>201</v>
      </c>
      <c r="AU192" s="272" t="s">
        <v>85</v>
      </c>
      <c r="AV192" s="15" t="s">
        <v>85</v>
      </c>
      <c r="AW192" s="15" t="s">
        <v>39</v>
      </c>
      <c r="AX192" s="15" t="s">
        <v>78</v>
      </c>
      <c r="AY192" s="272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1468</v>
      </c>
      <c r="G193" s="231"/>
      <c r="H193" s="235">
        <v>291.733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291.733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85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49.05" customHeight="1">
      <c r="A195" s="42"/>
      <c r="B195" s="43"/>
      <c r="C195" s="217" t="s">
        <v>786</v>
      </c>
      <c r="D195" s="217" t="s">
        <v>194</v>
      </c>
      <c r="E195" s="218" t="s">
        <v>502</v>
      </c>
      <c r="F195" s="219" t="s">
        <v>367</v>
      </c>
      <c r="G195" s="220" t="s">
        <v>221</v>
      </c>
      <c r="H195" s="221">
        <v>2.8999999999999999</v>
      </c>
      <c r="I195" s="222"/>
      <c r="J195" s="223">
        <f>ROUND(I195*H195,2)</f>
        <v>0</v>
      </c>
      <c r="K195" s="219" t="s">
        <v>32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320</v>
      </c>
      <c r="AT195" s="228" t="s">
        <v>194</v>
      </c>
      <c r="AU195" s="228" t="s">
        <v>85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320</v>
      </c>
      <c r="BM195" s="228" t="s">
        <v>1469</v>
      </c>
    </row>
    <row r="196" s="15" customFormat="1">
      <c r="A196" s="15"/>
      <c r="B196" s="263"/>
      <c r="C196" s="264"/>
      <c r="D196" s="232" t="s">
        <v>201</v>
      </c>
      <c r="E196" s="265" t="s">
        <v>32</v>
      </c>
      <c r="F196" s="266" t="s">
        <v>358</v>
      </c>
      <c r="G196" s="264"/>
      <c r="H196" s="265" t="s">
        <v>32</v>
      </c>
      <c r="I196" s="267"/>
      <c r="J196" s="264"/>
      <c r="K196" s="264"/>
      <c r="L196" s="268"/>
      <c r="M196" s="269"/>
      <c r="N196" s="270"/>
      <c r="O196" s="270"/>
      <c r="P196" s="270"/>
      <c r="Q196" s="270"/>
      <c r="R196" s="270"/>
      <c r="S196" s="270"/>
      <c r="T196" s="27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2" t="s">
        <v>201</v>
      </c>
      <c r="AU196" s="272" t="s">
        <v>85</v>
      </c>
      <c r="AV196" s="15" t="s">
        <v>85</v>
      </c>
      <c r="AW196" s="15" t="s">
        <v>39</v>
      </c>
      <c r="AX196" s="15" t="s">
        <v>78</v>
      </c>
      <c r="AY196" s="272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1470</v>
      </c>
      <c r="G197" s="231"/>
      <c r="H197" s="235">
        <v>2.8999999999999999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85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2.8999999999999999</v>
      </c>
      <c r="I198" s="247"/>
      <c r="J198" s="243"/>
      <c r="K198" s="243"/>
      <c r="L198" s="248"/>
      <c r="M198" s="273"/>
      <c r="N198" s="274"/>
      <c r="O198" s="274"/>
      <c r="P198" s="274"/>
      <c r="Q198" s="274"/>
      <c r="R198" s="274"/>
      <c r="S198" s="274"/>
      <c r="T198" s="27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85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6.96" customHeight="1">
      <c r="A199" s="4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48"/>
      <c r="M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</sheetData>
  <sheetProtection sheet="1" autoFilter="0" formatColumns="0" formatRows="0" objects="1" scenarios="1" spinCount="100000" saltValue="W3KEhSh2Q2M0YyztQBonn6gjZJKQJ5I7ec3MbT2AJqwweEIRQIzmVzqCgyuoOCmpKm1vpYXqlvCx9VR8GywP6A==" hashValue="UEy0+vhjFBZI78c5/vdCVDvA1FoGplcxHp+vrXHGo2JBzB6p3072GqrMoqJaMWNZMNtlpYa+n2YElbzad1FO2A==" algorithmName="SHA-512" password="CC35"/>
  <autoFilter ref="C87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1471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ROUND((SUM(BE88:BE179)),  2)</f>
        <v>0</v>
      </c>
      <c r="G35" s="42"/>
      <c r="H35" s="42"/>
      <c r="I35" s="162">
        <v>0.20999999999999999</v>
      </c>
      <c r="J35" s="161">
        <f>ROUND(((SUM(BE88:BE179))*I35),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ROUND((SUM(BF88:BF179)),  2)</f>
        <v>0</v>
      </c>
      <c r="G36" s="42"/>
      <c r="H36" s="42"/>
      <c r="I36" s="162">
        <v>0.12</v>
      </c>
      <c r="J36" s="161">
        <f>ROUND(((SUM(BF88:BF179))*I36),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131-11-05 - Lázně Bělohrad – Nová Paka, přejezd km 67,044 (P4481)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131-11-05 - Lázně Bělohrad – Nová Paka, přejezd km 67,044 (P4481)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154.98370200000002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154.98370200000002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154.98370200000002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1472</v>
      </c>
      <c r="F91" s="219" t="s">
        <v>1473</v>
      </c>
      <c r="G91" s="220" t="s">
        <v>228</v>
      </c>
      <c r="H91" s="221">
        <v>40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1474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40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0.041999999999999996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1475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3.6000000000000001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1476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3.6000000000000001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1477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0.91100000000000003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2.035174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1478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1479</v>
      </c>
    </row>
    <row r="97" s="2" customFormat="1" ht="16.5" customHeight="1">
      <c r="A97" s="42"/>
      <c r="B97" s="43"/>
      <c r="C97" s="217" t="s">
        <v>232</v>
      </c>
      <c r="D97" s="217" t="s">
        <v>194</v>
      </c>
      <c r="E97" s="218" t="s">
        <v>1195</v>
      </c>
      <c r="F97" s="219" t="s">
        <v>1196</v>
      </c>
      <c r="G97" s="220" t="s">
        <v>411</v>
      </c>
      <c r="H97" s="221">
        <v>54.219999999999999</v>
      </c>
      <c r="I97" s="222"/>
      <c r="J97" s="223">
        <f>ROUND(I97*H97,2)</f>
        <v>0</v>
      </c>
      <c r="K97" s="219" t="s">
        <v>1197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1480</v>
      </c>
    </row>
    <row r="98" s="2" customFormat="1" ht="16.5" customHeight="1">
      <c r="A98" s="42"/>
      <c r="B98" s="43"/>
      <c r="C98" s="253" t="s">
        <v>222</v>
      </c>
      <c r="D98" s="253" t="s">
        <v>218</v>
      </c>
      <c r="E98" s="254" t="s">
        <v>1199</v>
      </c>
      <c r="F98" s="255" t="s">
        <v>1200</v>
      </c>
      <c r="G98" s="256" t="s">
        <v>221</v>
      </c>
      <c r="H98" s="257">
        <v>17.893000000000001</v>
      </c>
      <c r="I98" s="258"/>
      <c r="J98" s="259">
        <f>ROUND(I98*H98,2)</f>
        <v>0</v>
      </c>
      <c r="K98" s="255" t="s">
        <v>32</v>
      </c>
      <c r="L98" s="260"/>
      <c r="M98" s="261" t="s">
        <v>32</v>
      </c>
      <c r="N98" s="262" t="s">
        <v>49</v>
      </c>
      <c r="O98" s="88"/>
      <c r="P98" s="226">
        <f>O98*H98</f>
        <v>0</v>
      </c>
      <c r="Q98" s="226">
        <v>1</v>
      </c>
      <c r="R98" s="226">
        <f>Q98*H98</f>
        <v>17.893000000000001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222</v>
      </c>
      <c r="AT98" s="228" t="s">
        <v>218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1481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1482</v>
      </c>
      <c r="G99" s="231"/>
      <c r="H99" s="235">
        <v>17.893000000000001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17.893000000000001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1203</v>
      </c>
      <c r="F101" s="219" t="s">
        <v>1204</v>
      </c>
      <c r="G101" s="220" t="s">
        <v>411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1483</v>
      </c>
    </row>
    <row r="102" s="2" customFormat="1" ht="16.5" customHeight="1">
      <c r="A102" s="42"/>
      <c r="B102" s="43"/>
      <c r="C102" s="253" t="s">
        <v>247</v>
      </c>
      <c r="D102" s="253" t="s">
        <v>218</v>
      </c>
      <c r="E102" s="254" t="s">
        <v>1207</v>
      </c>
      <c r="F102" s="255" t="s">
        <v>1208</v>
      </c>
      <c r="G102" s="256" t="s">
        <v>221</v>
      </c>
      <c r="H102" s="257">
        <v>0.40000000000000002</v>
      </c>
      <c r="I102" s="258"/>
      <c r="J102" s="259">
        <f>ROUND(I102*H102,2)</f>
        <v>0</v>
      </c>
      <c r="K102" s="255" t="s">
        <v>198</v>
      </c>
      <c r="L102" s="260"/>
      <c r="M102" s="261" t="s">
        <v>32</v>
      </c>
      <c r="N102" s="262" t="s">
        <v>49</v>
      </c>
      <c r="O102" s="88"/>
      <c r="P102" s="226">
        <f>O102*H102</f>
        <v>0</v>
      </c>
      <c r="Q102" s="226">
        <v>1</v>
      </c>
      <c r="R102" s="226">
        <f>Q102*H102</f>
        <v>0.40000000000000002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222</v>
      </c>
      <c r="AT102" s="228" t="s">
        <v>218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1484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1485</v>
      </c>
      <c r="G103" s="231"/>
      <c r="H103" s="235">
        <v>0.40000000000000002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85</v>
      </c>
      <c r="AY103" s="241" t="s">
        <v>191</v>
      </c>
    </row>
    <row r="104" s="2" customFormat="1" ht="16.5" customHeight="1">
      <c r="A104" s="42"/>
      <c r="B104" s="43"/>
      <c r="C104" s="253" t="s">
        <v>252</v>
      </c>
      <c r="D104" s="253" t="s">
        <v>218</v>
      </c>
      <c r="E104" s="254" t="s">
        <v>1026</v>
      </c>
      <c r="F104" s="255" t="s">
        <v>1027</v>
      </c>
      <c r="G104" s="256" t="s">
        <v>197</v>
      </c>
      <c r="H104" s="257">
        <v>0.14999999999999999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2.234</v>
      </c>
      <c r="R104" s="226">
        <f>Q104*H104</f>
        <v>0.33510000000000001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1486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1487</v>
      </c>
      <c r="G105" s="231"/>
      <c r="H105" s="235">
        <v>0.14999999999999999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16.5" customHeight="1">
      <c r="A106" s="42"/>
      <c r="B106" s="43"/>
      <c r="C106" s="253" t="s">
        <v>8</v>
      </c>
      <c r="D106" s="253" t="s">
        <v>218</v>
      </c>
      <c r="E106" s="254" t="s">
        <v>1396</v>
      </c>
      <c r="F106" s="255" t="s">
        <v>1397</v>
      </c>
      <c r="G106" s="256" t="s">
        <v>228</v>
      </c>
      <c r="H106" s="257">
        <v>1</v>
      </c>
      <c r="I106" s="258"/>
      <c r="J106" s="259">
        <f>ROUND(I106*H106,2)</f>
        <v>0</v>
      </c>
      <c r="K106" s="255" t="s">
        <v>32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1488</v>
      </c>
    </row>
    <row r="107" s="2" customFormat="1" ht="49.05" customHeight="1">
      <c r="A107" s="42"/>
      <c r="B107" s="43"/>
      <c r="C107" s="217" t="s">
        <v>261</v>
      </c>
      <c r="D107" s="217" t="s">
        <v>194</v>
      </c>
      <c r="E107" s="218" t="s">
        <v>1489</v>
      </c>
      <c r="F107" s="219" t="s">
        <v>1490</v>
      </c>
      <c r="G107" s="220" t="s">
        <v>239</v>
      </c>
      <c r="H107" s="221">
        <v>22.675000000000001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1491</v>
      </c>
    </row>
    <row r="108" s="2" customFormat="1" ht="16.5" customHeight="1">
      <c r="A108" s="42"/>
      <c r="B108" s="43"/>
      <c r="C108" s="253" t="s">
        <v>265</v>
      </c>
      <c r="D108" s="253" t="s">
        <v>218</v>
      </c>
      <c r="E108" s="254" t="s">
        <v>1492</v>
      </c>
      <c r="F108" s="255" t="s">
        <v>1493</v>
      </c>
      <c r="G108" s="256" t="s">
        <v>239</v>
      </c>
      <c r="H108" s="257">
        <v>22.675000000000001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1494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1495</v>
      </c>
      <c r="G109" s="231"/>
      <c r="H109" s="235">
        <v>22.675000000000001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22.675000000000001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1026</v>
      </c>
      <c r="F111" s="255" t="s">
        <v>1027</v>
      </c>
      <c r="G111" s="256" t="s">
        <v>197</v>
      </c>
      <c r="H111" s="257">
        <v>1.6779999999999999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2.234</v>
      </c>
      <c r="R111" s="226">
        <f>Q111*H111</f>
        <v>3.7486519999999999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1496</v>
      </c>
    </row>
    <row r="112" s="2" customFormat="1" ht="16.5" customHeight="1">
      <c r="A112" s="42"/>
      <c r="B112" s="43"/>
      <c r="C112" s="253" t="s">
        <v>274</v>
      </c>
      <c r="D112" s="253" t="s">
        <v>218</v>
      </c>
      <c r="E112" s="254" t="s">
        <v>1497</v>
      </c>
      <c r="F112" s="255" t="s">
        <v>1498</v>
      </c>
      <c r="G112" s="256" t="s">
        <v>221</v>
      </c>
      <c r="H112" s="257">
        <v>7.8220000000000001</v>
      </c>
      <c r="I112" s="258"/>
      <c r="J112" s="259">
        <f>ROUND(I112*H112,2)</f>
        <v>0</v>
      </c>
      <c r="K112" s="255" t="s">
        <v>198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1</v>
      </c>
      <c r="R112" s="226">
        <f>Q112*H112</f>
        <v>7.8220000000000001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1499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1500</v>
      </c>
      <c r="G113" s="231"/>
      <c r="H113" s="235">
        <v>7.8220000000000001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7.8220000000000001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278</v>
      </c>
      <c r="D115" s="253" t="s">
        <v>218</v>
      </c>
      <c r="E115" s="254" t="s">
        <v>1417</v>
      </c>
      <c r="F115" s="255" t="s">
        <v>1418</v>
      </c>
      <c r="G115" s="256" t="s">
        <v>221</v>
      </c>
      <c r="H115" s="257">
        <v>0.83499999999999996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0.83499999999999996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1501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1502</v>
      </c>
      <c r="G116" s="231"/>
      <c r="H116" s="235">
        <v>0.83499999999999996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16.5" customHeight="1">
      <c r="A117" s="42"/>
      <c r="B117" s="43"/>
      <c r="C117" s="253" t="s">
        <v>282</v>
      </c>
      <c r="D117" s="253" t="s">
        <v>218</v>
      </c>
      <c r="E117" s="254" t="s">
        <v>449</v>
      </c>
      <c r="F117" s="255" t="s">
        <v>450</v>
      </c>
      <c r="G117" s="256" t="s">
        <v>411</v>
      </c>
      <c r="H117" s="257">
        <v>45.350000000000001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1503</v>
      </c>
    </row>
    <row r="118" s="2" customFormat="1" ht="49.05" customHeight="1">
      <c r="A118" s="42"/>
      <c r="B118" s="43"/>
      <c r="C118" s="217" t="s">
        <v>286</v>
      </c>
      <c r="D118" s="217" t="s">
        <v>194</v>
      </c>
      <c r="E118" s="218" t="s">
        <v>1504</v>
      </c>
      <c r="F118" s="219" t="s">
        <v>1505</v>
      </c>
      <c r="G118" s="220" t="s">
        <v>239</v>
      </c>
      <c r="H118" s="221">
        <v>2.6000000000000001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1506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1507</v>
      </c>
      <c r="G119" s="231"/>
      <c r="H119" s="235">
        <v>2.6000000000000001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1508</v>
      </c>
      <c r="F120" s="255" t="s">
        <v>1509</v>
      </c>
      <c r="G120" s="256" t="s">
        <v>228</v>
      </c>
      <c r="H120" s="257">
        <v>1</v>
      </c>
      <c r="I120" s="258"/>
      <c r="J120" s="259">
        <f>ROUND(I120*H120,2)</f>
        <v>0</v>
      </c>
      <c r="K120" s="255" t="s">
        <v>32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1510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1511</v>
      </c>
      <c r="F121" s="255" t="s">
        <v>1509</v>
      </c>
      <c r="G121" s="256" t="s">
        <v>228</v>
      </c>
      <c r="H121" s="257">
        <v>1</v>
      </c>
      <c r="I121" s="258"/>
      <c r="J121" s="259">
        <f>ROUND(I121*H121,2)</f>
        <v>0</v>
      </c>
      <c r="K121" s="255" t="s">
        <v>32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1512</v>
      </c>
    </row>
    <row r="122" s="2" customFormat="1" ht="16.5" customHeight="1">
      <c r="A122" s="42"/>
      <c r="B122" s="43"/>
      <c r="C122" s="253" t="s">
        <v>299</v>
      </c>
      <c r="D122" s="253" t="s">
        <v>218</v>
      </c>
      <c r="E122" s="254" t="s">
        <v>1513</v>
      </c>
      <c r="F122" s="255" t="s">
        <v>1514</v>
      </c>
      <c r="G122" s="256" t="s">
        <v>228</v>
      </c>
      <c r="H122" s="257">
        <v>1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1515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1516</v>
      </c>
      <c r="F123" s="255" t="s">
        <v>1517</v>
      </c>
      <c r="G123" s="256" t="s">
        <v>228</v>
      </c>
      <c r="H123" s="257">
        <v>2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1518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1026</v>
      </c>
      <c r="F124" s="255" t="s">
        <v>1027</v>
      </c>
      <c r="G124" s="256" t="s">
        <v>197</v>
      </c>
      <c r="H124" s="257">
        <v>0.71199999999999997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2.234</v>
      </c>
      <c r="R124" s="226">
        <f>Q124*H124</f>
        <v>1.590608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1519</v>
      </c>
    </row>
    <row r="125" s="2" customFormat="1" ht="24.15" customHeight="1">
      <c r="A125" s="42"/>
      <c r="B125" s="43"/>
      <c r="C125" s="217" t="s">
        <v>317</v>
      </c>
      <c r="D125" s="217" t="s">
        <v>194</v>
      </c>
      <c r="E125" s="218" t="s">
        <v>1225</v>
      </c>
      <c r="F125" s="219" t="s">
        <v>1226</v>
      </c>
      <c r="G125" s="220" t="s">
        <v>411</v>
      </c>
      <c r="H125" s="221">
        <v>54.219999999999999</v>
      </c>
      <c r="I125" s="222"/>
      <c r="J125" s="223">
        <f>ROUND(I125*H125,2)</f>
        <v>0</v>
      </c>
      <c r="K125" s="219" t="s">
        <v>32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1520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1521</v>
      </c>
      <c r="G126" s="231"/>
      <c r="H126" s="235">
        <v>54.219999999999999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54.219999999999999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323</v>
      </c>
      <c r="D128" s="253" t="s">
        <v>218</v>
      </c>
      <c r="E128" s="254" t="s">
        <v>1229</v>
      </c>
      <c r="F128" s="255" t="s">
        <v>1230</v>
      </c>
      <c r="G128" s="256" t="s">
        <v>221</v>
      </c>
      <c r="H128" s="257">
        <v>27.109999999999999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27.109999999999999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1522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1523</v>
      </c>
      <c r="G129" s="231"/>
      <c r="H129" s="235">
        <v>27.109999999999999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27.109999999999999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329</v>
      </c>
      <c r="D131" s="217" t="s">
        <v>194</v>
      </c>
      <c r="E131" s="218" t="s">
        <v>1233</v>
      </c>
      <c r="F131" s="219" t="s">
        <v>1234</v>
      </c>
      <c r="G131" s="220" t="s">
        <v>411</v>
      </c>
      <c r="H131" s="221">
        <v>76.840000000000003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1524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1525</v>
      </c>
      <c r="G132" s="231"/>
      <c r="H132" s="235">
        <v>76.840000000000003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76.840000000000003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87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16.5" customHeight="1">
      <c r="A134" s="42"/>
      <c r="B134" s="43"/>
      <c r="C134" s="253" t="s">
        <v>334</v>
      </c>
      <c r="D134" s="253" t="s">
        <v>218</v>
      </c>
      <c r="E134" s="254" t="s">
        <v>1237</v>
      </c>
      <c r="F134" s="255" t="s">
        <v>1238</v>
      </c>
      <c r="G134" s="256" t="s">
        <v>221</v>
      </c>
      <c r="H134" s="257">
        <v>30.736000000000001</v>
      </c>
      <c r="I134" s="258"/>
      <c r="J134" s="259">
        <f>ROUND(I134*H134,2)</f>
        <v>0</v>
      </c>
      <c r="K134" s="255" t="s">
        <v>198</v>
      </c>
      <c r="L134" s="260"/>
      <c r="M134" s="261" t="s">
        <v>32</v>
      </c>
      <c r="N134" s="262" t="s">
        <v>49</v>
      </c>
      <c r="O134" s="88"/>
      <c r="P134" s="226">
        <f>O134*H134</f>
        <v>0</v>
      </c>
      <c r="Q134" s="226">
        <v>1</v>
      </c>
      <c r="R134" s="226">
        <f>Q134*H134</f>
        <v>30.736000000000001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222</v>
      </c>
      <c r="AT134" s="228" t="s">
        <v>218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1526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1527</v>
      </c>
      <c r="G135" s="231"/>
      <c r="H135" s="235">
        <v>30.736000000000001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30.736000000000001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1241</v>
      </c>
      <c r="F137" s="255" t="s">
        <v>1027</v>
      </c>
      <c r="G137" s="256" t="s">
        <v>197</v>
      </c>
      <c r="H137" s="257">
        <v>23.052</v>
      </c>
      <c r="I137" s="258"/>
      <c r="J137" s="259">
        <f>ROUND(I137*H137,2)</f>
        <v>0</v>
      </c>
      <c r="K137" s="255" t="s">
        <v>32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2.234</v>
      </c>
      <c r="R137" s="226">
        <f>Q137*H137</f>
        <v>51.498168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1528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1529</v>
      </c>
      <c r="G138" s="231"/>
      <c r="H138" s="235">
        <v>23.052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23.052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349</v>
      </c>
      <c r="D140" s="217" t="s">
        <v>194</v>
      </c>
      <c r="E140" s="218" t="s">
        <v>1439</v>
      </c>
      <c r="F140" s="219" t="s">
        <v>1440</v>
      </c>
      <c r="G140" s="220" t="s">
        <v>197</v>
      </c>
      <c r="H140" s="221">
        <v>5.4690000000000003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1530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1531</v>
      </c>
      <c r="G141" s="231"/>
      <c r="H141" s="235">
        <v>5.4690000000000003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5.4690000000000003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16.5" customHeight="1">
      <c r="A143" s="42"/>
      <c r="B143" s="43"/>
      <c r="C143" s="253" t="s">
        <v>354</v>
      </c>
      <c r="D143" s="253" t="s">
        <v>218</v>
      </c>
      <c r="E143" s="254" t="s">
        <v>1229</v>
      </c>
      <c r="F143" s="255" t="s">
        <v>1230</v>
      </c>
      <c r="G143" s="256" t="s">
        <v>221</v>
      </c>
      <c r="H143" s="257">
        <v>10.938000000000001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1</v>
      </c>
      <c r="R143" s="226">
        <f>Q143*H143</f>
        <v>10.938000000000001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1532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1533</v>
      </c>
      <c r="G144" s="231"/>
      <c r="H144" s="235">
        <v>10.938000000000001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10.938000000000001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37.8" customHeight="1">
      <c r="A146" s="42"/>
      <c r="B146" s="43"/>
      <c r="C146" s="217" t="s">
        <v>360</v>
      </c>
      <c r="D146" s="217" t="s">
        <v>194</v>
      </c>
      <c r="E146" s="218" t="s">
        <v>466</v>
      </c>
      <c r="F146" s="219" t="s">
        <v>467</v>
      </c>
      <c r="G146" s="220" t="s">
        <v>197</v>
      </c>
      <c r="H146" s="221">
        <v>72.983999999999995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1534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1535</v>
      </c>
      <c r="G147" s="231"/>
      <c r="H147" s="235">
        <v>38.216000000000001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1536</v>
      </c>
      <c r="G148" s="231"/>
      <c r="H148" s="235">
        <v>1.899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1537</v>
      </c>
      <c r="G149" s="231"/>
      <c r="H149" s="235">
        <v>32.869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72.984000000000009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SUM(P152:P179)</f>
        <v>0</v>
      </c>
      <c r="Q151" s="209"/>
      <c r="R151" s="210">
        <f>SUM(R152:R179)</f>
        <v>0</v>
      </c>
      <c r="S151" s="209"/>
      <c r="T151" s="211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SUM(BK152:BK179)</f>
        <v>0</v>
      </c>
    </row>
    <row r="152" s="2" customFormat="1" ht="55.5" customHeight="1">
      <c r="A152" s="42"/>
      <c r="B152" s="43"/>
      <c r="C152" s="217" t="s">
        <v>365</v>
      </c>
      <c r="D152" s="217" t="s">
        <v>194</v>
      </c>
      <c r="E152" s="218" t="s">
        <v>475</v>
      </c>
      <c r="F152" s="219" t="s">
        <v>476</v>
      </c>
      <c r="G152" s="220" t="s">
        <v>228</v>
      </c>
      <c r="H152" s="221">
        <v>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1538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1539</v>
      </c>
      <c r="G153" s="231"/>
      <c r="H153" s="235">
        <v>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370</v>
      </c>
      <c r="D155" s="217" t="s">
        <v>194</v>
      </c>
      <c r="E155" s="218" t="s">
        <v>480</v>
      </c>
      <c r="F155" s="219" t="s">
        <v>481</v>
      </c>
      <c r="G155" s="220" t="s">
        <v>228</v>
      </c>
      <c r="H155" s="221">
        <v>5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1540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1541</v>
      </c>
      <c r="G156" s="231"/>
      <c r="H156" s="235">
        <v>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763</v>
      </c>
      <c r="D158" s="217" t="s">
        <v>194</v>
      </c>
      <c r="E158" s="218" t="s">
        <v>324</v>
      </c>
      <c r="F158" s="219" t="s">
        <v>325</v>
      </c>
      <c r="G158" s="220" t="s">
        <v>221</v>
      </c>
      <c r="H158" s="221">
        <v>268.976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1542</v>
      </c>
    </row>
    <row r="159" s="15" customFormat="1">
      <c r="A159" s="15"/>
      <c r="B159" s="263"/>
      <c r="C159" s="264"/>
      <c r="D159" s="232" t="s">
        <v>201</v>
      </c>
      <c r="E159" s="265" t="s">
        <v>32</v>
      </c>
      <c r="F159" s="266" t="s">
        <v>1252</v>
      </c>
      <c r="G159" s="264"/>
      <c r="H159" s="265" t="s">
        <v>32</v>
      </c>
      <c r="I159" s="267"/>
      <c r="J159" s="264"/>
      <c r="K159" s="264"/>
      <c r="L159" s="268"/>
      <c r="M159" s="269"/>
      <c r="N159" s="270"/>
      <c r="O159" s="270"/>
      <c r="P159" s="270"/>
      <c r="Q159" s="270"/>
      <c r="R159" s="270"/>
      <c r="S159" s="270"/>
      <c r="T159" s="27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2" t="s">
        <v>201</v>
      </c>
      <c r="AU159" s="272" t="s">
        <v>85</v>
      </c>
      <c r="AV159" s="15" t="s">
        <v>85</v>
      </c>
      <c r="AW159" s="15" t="s">
        <v>39</v>
      </c>
      <c r="AX159" s="15" t="s">
        <v>78</v>
      </c>
      <c r="AY159" s="272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1543</v>
      </c>
      <c r="G160" s="231"/>
      <c r="H160" s="235">
        <v>95.733999999999995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1544</v>
      </c>
      <c r="G161" s="231"/>
      <c r="H161" s="235">
        <v>58.307000000000002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1545</v>
      </c>
      <c r="G162" s="231"/>
      <c r="H162" s="235">
        <v>114.935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268.976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85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2" customFormat="1" ht="55.5" customHeight="1">
      <c r="A164" s="42"/>
      <c r="B164" s="43"/>
      <c r="C164" s="217" t="s">
        <v>769</v>
      </c>
      <c r="D164" s="217" t="s">
        <v>194</v>
      </c>
      <c r="E164" s="218" t="s">
        <v>330</v>
      </c>
      <c r="F164" s="219" t="s">
        <v>331</v>
      </c>
      <c r="G164" s="220" t="s">
        <v>221</v>
      </c>
      <c r="H164" s="221">
        <v>283.67599999999999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320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320</v>
      </c>
      <c r="BM164" s="228" t="s">
        <v>1546</v>
      </c>
    </row>
    <row r="165" s="15" customFormat="1">
      <c r="A165" s="15"/>
      <c r="B165" s="263"/>
      <c r="C165" s="264"/>
      <c r="D165" s="232" t="s">
        <v>201</v>
      </c>
      <c r="E165" s="265" t="s">
        <v>32</v>
      </c>
      <c r="F165" s="266" t="s">
        <v>1252</v>
      </c>
      <c r="G165" s="264"/>
      <c r="H165" s="265" t="s">
        <v>32</v>
      </c>
      <c r="I165" s="267"/>
      <c r="J165" s="264"/>
      <c r="K165" s="264"/>
      <c r="L165" s="268"/>
      <c r="M165" s="269"/>
      <c r="N165" s="270"/>
      <c r="O165" s="270"/>
      <c r="P165" s="270"/>
      <c r="Q165" s="270"/>
      <c r="R165" s="270"/>
      <c r="S165" s="270"/>
      <c r="T165" s="271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2" t="s">
        <v>201</v>
      </c>
      <c r="AU165" s="272" t="s">
        <v>85</v>
      </c>
      <c r="AV165" s="15" t="s">
        <v>85</v>
      </c>
      <c r="AW165" s="15" t="s">
        <v>39</v>
      </c>
      <c r="AX165" s="15" t="s">
        <v>78</v>
      </c>
      <c r="AY165" s="272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1547</v>
      </c>
      <c r="G166" s="231"/>
      <c r="H166" s="235">
        <v>129.99600000000001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1548</v>
      </c>
      <c r="G167" s="231"/>
      <c r="H167" s="235">
        <v>153.68000000000001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283.67600000000004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85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62.7" customHeight="1">
      <c r="A169" s="42"/>
      <c r="B169" s="43"/>
      <c r="C169" s="217" t="s">
        <v>774</v>
      </c>
      <c r="D169" s="217" t="s">
        <v>194</v>
      </c>
      <c r="E169" s="218" t="s">
        <v>335</v>
      </c>
      <c r="F169" s="219" t="s">
        <v>336</v>
      </c>
      <c r="G169" s="220" t="s">
        <v>221</v>
      </c>
      <c r="H169" s="221">
        <v>5.7850000000000001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320</v>
      </c>
      <c r="AT169" s="228" t="s">
        <v>194</v>
      </c>
      <c r="AU169" s="228" t="s">
        <v>85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320</v>
      </c>
      <c r="BM169" s="228" t="s">
        <v>1549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1550</v>
      </c>
      <c r="G170" s="231"/>
      <c r="H170" s="235">
        <v>5.2949999999999999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1551</v>
      </c>
      <c r="G171" s="231"/>
      <c r="H171" s="235">
        <v>0.48999999999999999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5.7850000000000001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62.7" customHeight="1">
      <c r="A173" s="42"/>
      <c r="B173" s="43"/>
      <c r="C173" s="217" t="s">
        <v>781</v>
      </c>
      <c r="D173" s="217" t="s">
        <v>194</v>
      </c>
      <c r="E173" s="218" t="s">
        <v>346</v>
      </c>
      <c r="F173" s="219" t="s">
        <v>347</v>
      </c>
      <c r="G173" s="220" t="s">
        <v>221</v>
      </c>
      <c r="H173" s="221">
        <v>222.38999999999999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1552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1553</v>
      </c>
      <c r="G174" s="231"/>
      <c r="H174" s="235">
        <v>222.38999999999999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222.38999999999999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85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49.05" customHeight="1">
      <c r="A176" s="42"/>
      <c r="B176" s="43"/>
      <c r="C176" s="217" t="s">
        <v>786</v>
      </c>
      <c r="D176" s="217" t="s">
        <v>194</v>
      </c>
      <c r="E176" s="218" t="s">
        <v>497</v>
      </c>
      <c r="F176" s="219" t="s">
        <v>498</v>
      </c>
      <c r="G176" s="220" t="s">
        <v>221</v>
      </c>
      <c r="H176" s="221">
        <v>131.37100000000001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320</v>
      </c>
      <c r="AT176" s="228" t="s">
        <v>194</v>
      </c>
      <c r="AU176" s="228" t="s">
        <v>85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320</v>
      </c>
      <c r="BM176" s="228" t="s">
        <v>1554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358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85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1555</v>
      </c>
      <c r="G178" s="231"/>
      <c r="H178" s="235">
        <v>131.37100000000001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131.37100000000001</v>
      </c>
      <c r="I179" s="247"/>
      <c r="J179" s="243"/>
      <c r="K179" s="243"/>
      <c r="L179" s="248"/>
      <c r="M179" s="273"/>
      <c r="N179" s="274"/>
      <c r="O179" s="274"/>
      <c r="P179" s="274"/>
      <c r="Q179" s="274"/>
      <c r="R179" s="274"/>
      <c r="S179" s="274"/>
      <c r="T179" s="27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85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2" customFormat="1" ht="6.96" customHeight="1">
      <c r="A180" s="42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8"/>
      <c r="M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</sheetData>
  <sheetProtection sheet="1" autoFilter="0" formatColumns="0" formatRows="0" objects="1" scenarios="1" spinCount="100000" saltValue="Ijmq6vYiJuDMsxpEMMttjORTvjwH2uZ/avtqEkNHYtAzpqdUITdQZ3Hp6GgBQPYhkdAfsHETBsandh64OtVn2g==" hashValue="zt5EtroOf6LiRQ9KdYyW4+zsV+UsAOXD7jWXUIdNNfOc7gtlabhMwsaQ5PtbwnRb07N0M7myFtflcJXCgqXAww==" algorithmName="SHA-512" password="CC35"/>
  <autoFilter ref="C87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1556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ROUND((SUM(BE88:BE174)),  2)</f>
        <v>0</v>
      </c>
      <c r="G35" s="42"/>
      <c r="H35" s="42"/>
      <c r="I35" s="162">
        <v>0.20999999999999999</v>
      </c>
      <c r="J35" s="161">
        <f>ROUND(((SUM(BE88:BE174))*I35),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ROUND((SUM(BF88:BF174)),  2)</f>
        <v>0</v>
      </c>
      <c r="G36" s="42"/>
      <c r="H36" s="42"/>
      <c r="I36" s="162">
        <v>0.12</v>
      </c>
      <c r="J36" s="161">
        <f>ROUND(((SUM(BF88:BF174))*I36),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ROUND((SUM(BG88:BG174)),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ROUND((SUM(BH88:BH174)),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ROUND((SUM(BI88:BI174)),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131-11-06 - Lázně Bělohrad – Nová Paka, přejezd km 67,419 (P4482)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131-11-06 - Lázně Bělohrad – Nová Paka, přejezd km 67,419 (P4482)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P89+P144</f>
        <v>0</v>
      </c>
      <c r="Q88" s="100"/>
      <c r="R88" s="198">
        <f>R89+R144</f>
        <v>357.28553600000004</v>
      </c>
      <c r="S88" s="100"/>
      <c r="T88" s="199">
        <f>T89+T144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357.28553600000004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SUM(P91:P143)</f>
        <v>0</v>
      </c>
      <c r="Q90" s="209"/>
      <c r="R90" s="210">
        <f>SUM(R91:R143)</f>
        <v>357.28553600000004</v>
      </c>
      <c r="S90" s="209"/>
      <c r="T90" s="211">
        <f>SUM(T91:T143)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1176</v>
      </c>
      <c r="F91" s="219" t="s">
        <v>1177</v>
      </c>
      <c r="G91" s="220" t="s">
        <v>228</v>
      </c>
      <c r="H91" s="221">
        <v>48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1557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48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0.0504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1558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1559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1560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1561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1562</v>
      </c>
      <c r="F96" s="219" t="s">
        <v>1563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1564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1565</v>
      </c>
      <c r="G97" s="231"/>
      <c r="H97" s="235">
        <v>10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1566</v>
      </c>
      <c r="F98" s="219" t="s">
        <v>1567</v>
      </c>
      <c r="G98" s="220" t="s">
        <v>239</v>
      </c>
      <c r="H98" s="221">
        <v>5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1568</v>
      </c>
    </row>
    <row r="99" s="2" customFormat="1" ht="24.15" customHeight="1">
      <c r="A99" s="42"/>
      <c r="B99" s="43"/>
      <c r="C99" s="217" t="s">
        <v>222</v>
      </c>
      <c r="D99" s="217" t="s">
        <v>194</v>
      </c>
      <c r="E99" s="218" t="s">
        <v>1569</v>
      </c>
      <c r="F99" s="219" t="s">
        <v>1570</v>
      </c>
      <c r="G99" s="220" t="s">
        <v>228</v>
      </c>
      <c r="H99" s="221">
        <v>2</v>
      </c>
      <c r="I99" s="222"/>
      <c r="J99" s="223">
        <f>ROUND(I99*H99,2)</f>
        <v>0</v>
      </c>
      <c r="K99" s="219" t="s">
        <v>198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1571</v>
      </c>
    </row>
    <row r="100" s="2" customFormat="1" ht="16.5" customHeight="1">
      <c r="A100" s="42"/>
      <c r="B100" s="43"/>
      <c r="C100" s="217" t="s">
        <v>242</v>
      </c>
      <c r="D100" s="217" t="s">
        <v>194</v>
      </c>
      <c r="E100" s="218" t="s">
        <v>1195</v>
      </c>
      <c r="F100" s="219" t="s">
        <v>1196</v>
      </c>
      <c r="G100" s="220" t="s">
        <v>411</v>
      </c>
      <c r="H100" s="221">
        <v>58.200000000000003</v>
      </c>
      <c r="I100" s="222"/>
      <c r="J100" s="223">
        <f>ROUND(I100*H100,2)</f>
        <v>0</v>
      </c>
      <c r="K100" s="219" t="s">
        <v>1197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1572</v>
      </c>
    </row>
    <row r="101" s="2" customFormat="1" ht="16.5" customHeight="1">
      <c r="A101" s="42"/>
      <c r="B101" s="43"/>
      <c r="C101" s="253" t="s">
        <v>247</v>
      </c>
      <c r="D101" s="253" t="s">
        <v>218</v>
      </c>
      <c r="E101" s="254" t="s">
        <v>1199</v>
      </c>
      <c r="F101" s="255" t="s">
        <v>1200</v>
      </c>
      <c r="G101" s="256" t="s">
        <v>221</v>
      </c>
      <c r="H101" s="257">
        <v>19.206</v>
      </c>
      <c r="I101" s="258"/>
      <c r="J101" s="259">
        <f>ROUND(I101*H101,2)</f>
        <v>0</v>
      </c>
      <c r="K101" s="255" t="s">
        <v>32</v>
      </c>
      <c r="L101" s="260"/>
      <c r="M101" s="261" t="s">
        <v>32</v>
      </c>
      <c r="N101" s="262" t="s">
        <v>49</v>
      </c>
      <c r="O101" s="88"/>
      <c r="P101" s="226">
        <f>O101*H101</f>
        <v>0</v>
      </c>
      <c r="Q101" s="226">
        <v>1</v>
      </c>
      <c r="R101" s="226">
        <f>Q101*H101</f>
        <v>19.206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222</v>
      </c>
      <c r="AT101" s="228" t="s">
        <v>218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1573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1574</v>
      </c>
      <c r="G102" s="231"/>
      <c r="H102" s="235">
        <v>19.206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19.206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49.05" customHeight="1">
      <c r="A104" s="42"/>
      <c r="B104" s="43"/>
      <c r="C104" s="217" t="s">
        <v>252</v>
      </c>
      <c r="D104" s="217" t="s">
        <v>194</v>
      </c>
      <c r="E104" s="218" t="s">
        <v>1203</v>
      </c>
      <c r="F104" s="219" t="s">
        <v>1204</v>
      </c>
      <c r="G104" s="220" t="s">
        <v>411</v>
      </c>
      <c r="H104" s="221">
        <v>4</v>
      </c>
      <c r="I104" s="222"/>
      <c r="J104" s="223">
        <f>ROUND(I104*H104,2)</f>
        <v>0</v>
      </c>
      <c r="K104" s="219" t="s">
        <v>198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1575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1576</v>
      </c>
      <c r="G105" s="231"/>
      <c r="H105" s="235">
        <v>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4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1207</v>
      </c>
      <c r="F107" s="255" t="s">
        <v>1208</v>
      </c>
      <c r="G107" s="256" t="s">
        <v>221</v>
      </c>
      <c r="H107" s="257">
        <v>1.6000000000000001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1</v>
      </c>
      <c r="R107" s="226">
        <f>Q107*H107</f>
        <v>1.6000000000000001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1577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1578</v>
      </c>
      <c r="G108" s="231"/>
      <c r="H108" s="235">
        <v>1.6000000000000001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1.6000000000000001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261</v>
      </c>
      <c r="D110" s="253" t="s">
        <v>218</v>
      </c>
      <c r="E110" s="254" t="s">
        <v>1026</v>
      </c>
      <c r="F110" s="255" t="s">
        <v>1027</v>
      </c>
      <c r="G110" s="256" t="s">
        <v>197</v>
      </c>
      <c r="H110" s="257">
        <v>0.59999999999999998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1.3404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1579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1580</v>
      </c>
      <c r="G111" s="231"/>
      <c r="H111" s="235">
        <v>0.59999999999999998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0.59999999999999998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49.05" customHeight="1">
      <c r="A113" s="42"/>
      <c r="B113" s="43"/>
      <c r="C113" s="217" t="s">
        <v>265</v>
      </c>
      <c r="D113" s="217" t="s">
        <v>194</v>
      </c>
      <c r="E113" s="218" t="s">
        <v>1213</v>
      </c>
      <c r="F113" s="219" t="s">
        <v>1214</v>
      </c>
      <c r="G113" s="220" t="s">
        <v>239</v>
      </c>
      <c r="H113" s="221">
        <v>42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1581</v>
      </c>
    </row>
    <row r="114" s="2" customFormat="1" ht="16.5" customHeight="1">
      <c r="A114" s="42"/>
      <c r="B114" s="43"/>
      <c r="C114" s="253" t="s">
        <v>270</v>
      </c>
      <c r="D114" s="253" t="s">
        <v>218</v>
      </c>
      <c r="E114" s="254" t="s">
        <v>1216</v>
      </c>
      <c r="F114" s="255" t="s">
        <v>1217</v>
      </c>
      <c r="G114" s="256" t="s">
        <v>221</v>
      </c>
      <c r="H114" s="257">
        <v>106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106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1582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1583</v>
      </c>
      <c r="G115" s="231"/>
      <c r="H115" s="235">
        <v>106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106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1220</v>
      </c>
      <c r="F117" s="255" t="s">
        <v>1221</v>
      </c>
      <c r="G117" s="256" t="s">
        <v>239</v>
      </c>
      <c r="H117" s="257">
        <v>42</v>
      </c>
      <c r="I117" s="258"/>
      <c r="J117" s="259">
        <f>ROUND(I117*H117,2)</f>
        <v>0</v>
      </c>
      <c r="K117" s="255" t="s">
        <v>32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0.01823</v>
      </c>
      <c r="R117" s="226">
        <f>Q117*H117</f>
        <v>0.76566000000000001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1584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1585</v>
      </c>
      <c r="G118" s="231"/>
      <c r="H118" s="235">
        <v>42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42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16.5" customHeight="1">
      <c r="A120" s="42"/>
      <c r="B120" s="43"/>
      <c r="C120" s="253" t="s">
        <v>278</v>
      </c>
      <c r="D120" s="253" t="s">
        <v>218</v>
      </c>
      <c r="E120" s="254" t="s">
        <v>1026</v>
      </c>
      <c r="F120" s="255" t="s">
        <v>1027</v>
      </c>
      <c r="G120" s="256" t="s">
        <v>197</v>
      </c>
      <c r="H120" s="257">
        <v>18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2.234</v>
      </c>
      <c r="R120" s="226">
        <f>Q120*H120</f>
        <v>40.212000000000003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1586</v>
      </c>
    </row>
    <row r="121" s="2" customFormat="1" ht="24.15" customHeight="1">
      <c r="A121" s="42"/>
      <c r="B121" s="43"/>
      <c r="C121" s="217" t="s">
        <v>282</v>
      </c>
      <c r="D121" s="217" t="s">
        <v>194</v>
      </c>
      <c r="E121" s="218" t="s">
        <v>1225</v>
      </c>
      <c r="F121" s="219" t="s">
        <v>1226</v>
      </c>
      <c r="G121" s="220" t="s">
        <v>411</v>
      </c>
      <c r="H121" s="221">
        <v>58.200000000000003</v>
      </c>
      <c r="I121" s="222"/>
      <c r="J121" s="223">
        <f>ROUND(I121*H121,2)</f>
        <v>0</v>
      </c>
      <c r="K121" s="219" t="s">
        <v>32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1587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1588</v>
      </c>
      <c r="G122" s="231"/>
      <c r="H122" s="235">
        <v>58.200000000000003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58.200000000000003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1229</v>
      </c>
      <c r="F124" s="255" t="s">
        <v>1230</v>
      </c>
      <c r="G124" s="256" t="s">
        <v>221</v>
      </c>
      <c r="H124" s="257">
        <v>29.100000000000001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29.100000000000001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1589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1590</v>
      </c>
      <c r="G125" s="231"/>
      <c r="H125" s="235">
        <v>29.100000000000001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29.100000000000001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291</v>
      </c>
      <c r="D127" s="217" t="s">
        <v>194</v>
      </c>
      <c r="E127" s="218" t="s">
        <v>1233</v>
      </c>
      <c r="F127" s="219" t="s">
        <v>1234</v>
      </c>
      <c r="G127" s="220" t="s">
        <v>411</v>
      </c>
      <c r="H127" s="221">
        <v>118.928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1591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1592</v>
      </c>
      <c r="G128" s="231"/>
      <c r="H128" s="235">
        <v>118.928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118.928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16.5" customHeight="1">
      <c r="A130" s="42"/>
      <c r="B130" s="43"/>
      <c r="C130" s="253" t="s">
        <v>7</v>
      </c>
      <c r="D130" s="253" t="s">
        <v>218</v>
      </c>
      <c r="E130" s="254" t="s">
        <v>1237</v>
      </c>
      <c r="F130" s="255" t="s">
        <v>1238</v>
      </c>
      <c r="G130" s="256" t="s">
        <v>221</v>
      </c>
      <c r="H130" s="257">
        <v>47.570999999999998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1</v>
      </c>
      <c r="R130" s="226">
        <f>Q130*H130</f>
        <v>47.570999999999998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1593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1594</v>
      </c>
      <c r="G131" s="231"/>
      <c r="H131" s="235">
        <v>47.570999999999998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47.570999999999998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1241</v>
      </c>
      <c r="F133" s="255" t="s">
        <v>1027</v>
      </c>
      <c r="G133" s="256" t="s">
        <v>197</v>
      </c>
      <c r="H133" s="257">
        <v>42</v>
      </c>
      <c r="I133" s="258"/>
      <c r="J133" s="259">
        <f>ROUND(I133*H133,2)</f>
        <v>0</v>
      </c>
      <c r="K133" s="255" t="s">
        <v>32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93.828000000000003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1595</v>
      </c>
    </row>
    <row r="134" s="2" customFormat="1" ht="24.15" customHeight="1">
      <c r="A134" s="42"/>
      <c r="B134" s="43"/>
      <c r="C134" s="217" t="s">
        <v>304</v>
      </c>
      <c r="D134" s="217" t="s">
        <v>194</v>
      </c>
      <c r="E134" s="218" t="s">
        <v>1439</v>
      </c>
      <c r="F134" s="219" t="s">
        <v>1440</v>
      </c>
      <c r="G134" s="220" t="s">
        <v>197</v>
      </c>
      <c r="H134" s="221">
        <v>7.4500000000000002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1596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1597</v>
      </c>
      <c r="G135" s="231"/>
      <c r="H135" s="235">
        <v>7.4500000000000002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7.4500000000000002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310</v>
      </c>
      <c r="D137" s="253" t="s">
        <v>218</v>
      </c>
      <c r="E137" s="254" t="s">
        <v>1229</v>
      </c>
      <c r="F137" s="255" t="s">
        <v>1230</v>
      </c>
      <c r="G137" s="256" t="s">
        <v>221</v>
      </c>
      <c r="H137" s="257">
        <v>14.9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1</v>
      </c>
      <c r="R137" s="226">
        <f>Q137*H137</f>
        <v>14.9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1598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1599</v>
      </c>
      <c r="G138" s="231"/>
      <c r="H138" s="235">
        <v>14.9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37.8" customHeight="1">
      <c r="A139" s="42"/>
      <c r="B139" s="43"/>
      <c r="C139" s="217" t="s">
        <v>317</v>
      </c>
      <c r="D139" s="217" t="s">
        <v>194</v>
      </c>
      <c r="E139" s="218" t="s">
        <v>466</v>
      </c>
      <c r="F139" s="219" t="s">
        <v>467</v>
      </c>
      <c r="G139" s="220" t="s">
        <v>197</v>
      </c>
      <c r="H139" s="221">
        <v>94.319999999999993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1600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1601</v>
      </c>
      <c r="G140" s="231"/>
      <c r="H140" s="235">
        <v>70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1602</v>
      </c>
      <c r="G141" s="231"/>
      <c r="H141" s="235">
        <v>1.895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1603</v>
      </c>
      <c r="G142" s="231"/>
      <c r="H142" s="235">
        <v>22.425000000000001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94.319999999999993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12" customFormat="1" ht="25.92" customHeight="1">
      <c r="A144" s="12"/>
      <c r="B144" s="201"/>
      <c r="C144" s="202"/>
      <c r="D144" s="203" t="s">
        <v>77</v>
      </c>
      <c r="E144" s="204" t="s">
        <v>315</v>
      </c>
      <c r="F144" s="204" t="s">
        <v>316</v>
      </c>
      <c r="G144" s="202"/>
      <c r="H144" s="202"/>
      <c r="I144" s="205"/>
      <c r="J144" s="206">
        <f>BK144</f>
        <v>0</v>
      </c>
      <c r="K144" s="202"/>
      <c r="L144" s="207"/>
      <c r="M144" s="208"/>
      <c r="N144" s="209"/>
      <c r="O144" s="209"/>
      <c r="P144" s="210">
        <f>SUM(P145:P174)</f>
        <v>0</v>
      </c>
      <c r="Q144" s="209"/>
      <c r="R144" s="210">
        <f>SUM(R145:R174)</f>
        <v>0</v>
      </c>
      <c r="S144" s="209"/>
      <c r="T144" s="211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2" t="s">
        <v>199</v>
      </c>
      <c r="AT144" s="213" t="s">
        <v>77</v>
      </c>
      <c r="AU144" s="213" t="s">
        <v>78</v>
      </c>
      <c r="AY144" s="212" t="s">
        <v>191</v>
      </c>
      <c r="BK144" s="214">
        <f>SUM(BK145:BK174)</f>
        <v>0</v>
      </c>
    </row>
    <row r="145" s="2" customFormat="1" ht="55.5" customHeight="1">
      <c r="A145" s="42"/>
      <c r="B145" s="43"/>
      <c r="C145" s="217" t="s">
        <v>323</v>
      </c>
      <c r="D145" s="217" t="s">
        <v>194</v>
      </c>
      <c r="E145" s="218" t="s">
        <v>475</v>
      </c>
      <c r="F145" s="219" t="s">
        <v>476</v>
      </c>
      <c r="G145" s="220" t="s">
        <v>228</v>
      </c>
      <c r="H145" s="221">
        <v>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320</v>
      </c>
      <c r="BM145" s="228" t="s">
        <v>1604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1248</v>
      </c>
      <c r="G146" s="231"/>
      <c r="H146" s="235">
        <v>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62.7" customHeight="1">
      <c r="A148" s="42"/>
      <c r="B148" s="43"/>
      <c r="C148" s="217" t="s">
        <v>329</v>
      </c>
      <c r="D148" s="217" t="s">
        <v>194</v>
      </c>
      <c r="E148" s="218" t="s">
        <v>480</v>
      </c>
      <c r="F148" s="219" t="s">
        <v>481</v>
      </c>
      <c r="G148" s="220" t="s">
        <v>228</v>
      </c>
      <c r="H148" s="221">
        <v>5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1605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1250</v>
      </c>
      <c r="G149" s="231"/>
      <c r="H149" s="235">
        <v>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334</v>
      </c>
      <c r="D151" s="217" t="s">
        <v>194</v>
      </c>
      <c r="E151" s="218" t="s">
        <v>324</v>
      </c>
      <c r="F151" s="219" t="s">
        <v>325</v>
      </c>
      <c r="G151" s="220" t="s">
        <v>221</v>
      </c>
      <c r="H151" s="221">
        <v>524.14400000000001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1606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1252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1607</v>
      </c>
      <c r="G153" s="231"/>
      <c r="H153" s="235">
        <v>218.37700000000001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1608</v>
      </c>
      <c r="G154" s="231"/>
      <c r="H154" s="235">
        <v>135.99100000000001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1609</v>
      </c>
      <c r="G155" s="231"/>
      <c r="H155" s="235">
        <v>169.77600000000001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524.14400000000001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55.5" customHeight="1">
      <c r="A157" s="42"/>
      <c r="B157" s="43"/>
      <c r="C157" s="217" t="s">
        <v>345</v>
      </c>
      <c r="D157" s="217" t="s">
        <v>194</v>
      </c>
      <c r="E157" s="218" t="s">
        <v>330</v>
      </c>
      <c r="F157" s="219" t="s">
        <v>331</v>
      </c>
      <c r="G157" s="220" t="s">
        <v>221</v>
      </c>
      <c r="H157" s="221">
        <v>579.46699999999998</v>
      </c>
      <c r="I157" s="222"/>
      <c r="J157" s="223">
        <f>ROUND(I157*H157,2)</f>
        <v>0</v>
      </c>
      <c r="K157" s="219" t="s">
        <v>198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1610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1252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1611</v>
      </c>
      <c r="G159" s="231"/>
      <c r="H159" s="235">
        <v>341.61200000000002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1612</v>
      </c>
      <c r="G160" s="231"/>
      <c r="H160" s="235">
        <v>237.85499999999999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579.46699999999998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349</v>
      </c>
      <c r="D162" s="217" t="s">
        <v>194</v>
      </c>
      <c r="E162" s="218" t="s">
        <v>335</v>
      </c>
      <c r="F162" s="219" t="s">
        <v>336</v>
      </c>
      <c r="G162" s="220" t="s">
        <v>221</v>
      </c>
      <c r="H162" s="221">
        <v>7.0199999999999996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1613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1461</v>
      </c>
      <c r="G163" s="231"/>
      <c r="H163" s="235">
        <v>7.0199999999999996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7.0199999999999996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62.7" customHeight="1">
      <c r="A165" s="42"/>
      <c r="B165" s="43"/>
      <c r="C165" s="217" t="s">
        <v>354</v>
      </c>
      <c r="D165" s="217" t="s">
        <v>194</v>
      </c>
      <c r="E165" s="218" t="s">
        <v>346</v>
      </c>
      <c r="F165" s="219" t="s">
        <v>347</v>
      </c>
      <c r="G165" s="220" t="s">
        <v>221</v>
      </c>
      <c r="H165" s="221">
        <v>294.83999999999997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1614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1615</v>
      </c>
      <c r="G166" s="231"/>
      <c r="H166" s="235">
        <v>294.83999999999997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294.83999999999997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49.05" customHeight="1">
      <c r="A168" s="42"/>
      <c r="B168" s="43"/>
      <c r="C168" s="217" t="s">
        <v>360</v>
      </c>
      <c r="D168" s="217" t="s">
        <v>194</v>
      </c>
      <c r="E168" s="218" t="s">
        <v>497</v>
      </c>
      <c r="F168" s="219" t="s">
        <v>498</v>
      </c>
      <c r="G168" s="220" t="s">
        <v>221</v>
      </c>
      <c r="H168" s="221">
        <v>169.77600000000001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1616</v>
      </c>
    </row>
    <row r="169" s="15" customFormat="1">
      <c r="A169" s="15"/>
      <c r="B169" s="263"/>
      <c r="C169" s="264"/>
      <c r="D169" s="232" t="s">
        <v>201</v>
      </c>
      <c r="E169" s="265" t="s">
        <v>32</v>
      </c>
      <c r="F169" s="266" t="s">
        <v>358</v>
      </c>
      <c r="G169" s="264"/>
      <c r="H169" s="265" t="s">
        <v>32</v>
      </c>
      <c r="I169" s="267"/>
      <c r="J169" s="264"/>
      <c r="K169" s="264"/>
      <c r="L169" s="268"/>
      <c r="M169" s="269"/>
      <c r="N169" s="270"/>
      <c r="O169" s="270"/>
      <c r="P169" s="270"/>
      <c r="Q169" s="270"/>
      <c r="R169" s="270"/>
      <c r="S169" s="270"/>
      <c r="T169" s="27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2" t="s">
        <v>201</v>
      </c>
      <c r="AU169" s="272" t="s">
        <v>85</v>
      </c>
      <c r="AV169" s="15" t="s">
        <v>85</v>
      </c>
      <c r="AW169" s="15" t="s">
        <v>39</v>
      </c>
      <c r="AX169" s="15" t="s">
        <v>78</v>
      </c>
      <c r="AY169" s="272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1617</v>
      </c>
      <c r="G170" s="231"/>
      <c r="H170" s="235">
        <v>169.77600000000001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169.77600000000001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85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49.05" customHeight="1">
      <c r="A172" s="42"/>
      <c r="B172" s="43"/>
      <c r="C172" s="217" t="s">
        <v>365</v>
      </c>
      <c r="D172" s="217" t="s">
        <v>194</v>
      </c>
      <c r="E172" s="218" t="s">
        <v>355</v>
      </c>
      <c r="F172" s="219" t="s">
        <v>356</v>
      </c>
      <c r="G172" s="220" t="s">
        <v>221</v>
      </c>
      <c r="H172" s="221">
        <v>0.46000000000000002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320</v>
      </c>
      <c r="AT172" s="228" t="s">
        <v>194</v>
      </c>
      <c r="AU172" s="228" t="s">
        <v>85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320</v>
      </c>
      <c r="BM172" s="228" t="s">
        <v>1618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358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85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1619</v>
      </c>
      <c r="G174" s="231"/>
      <c r="H174" s="235">
        <v>0.46000000000000002</v>
      </c>
      <c r="I174" s="236"/>
      <c r="J174" s="231"/>
      <c r="K174" s="231"/>
      <c r="L174" s="237"/>
      <c r="M174" s="276"/>
      <c r="N174" s="277"/>
      <c r="O174" s="277"/>
      <c r="P174" s="277"/>
      <c r="Q174" s="277"/>
      <c r="R174" s="277"/>
      <c r="S174" s="277"/>
      <c r="T174" s="27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85</v>
      </c>
      <c r="AY174" s="241" t="s">
        <v>191</v>
      </c>
    </row>
    <row r="175" s="2" customFormat="1" ht="6.96" customHeight="1">
      <c r="A175" s="42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 s="48"/>
      <c r="M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</sheetData>
  <sheetProtection sheet="1" autoFilter="0" formatColumns="0" formatRows="0" objects="1" scenarios="1" spinCount="100000" saltValue="P2a2pvI49Aaffguehwnn/g+6jOkgSdlaTC9SvFX9S+F1F4nuivGetRdAhdsGxFavcuxEZ4eEcr+SfaLL3IaYaA==" hashValue="0xnhOTO41xowvFQMfJHyrxoyxWKQr/baPHHn2+M2mld4HqAJ9vAy3XqTbt1tOfhZXFBmkYBx3TJMLNkljEX4QQ==" algorithmName="SHA-512" password="CC35"/>
  <autoFilter ref="C87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1620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ROUND((SUM(BE88:BE193)),  2)</f>
        <v>0</v>
      </c>
      <c r="G35" s="42"/>
      <c r="H35" s="42"/>
      <c r="I35" s="162">
        <v>0.20999999999999999</v>
      </c>
      <c r="J35" s="161">
        <f>ROUND(((SUM(BE88:BE193))*I35),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ROUND((SUM(BF88:BF193)),  2)</f>
        <v>0</v>
      </c>
      <c r="G36" s="42"/>
      <c r="H36" s="42"/>
      <c r="I36" s="162">
        <v>0.12</v>
      </c>
      <c r="J36" s="161">
        <f>ROUND(((SUM(BF88:BF193))*I36),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1174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131-11-07 - Lázně Bělohrad – Nová Paka, přejezd km 69,201 (P4483)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J158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1174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131-11-07 - Lázně Bělohrad – Nová Paka, přejezd km 69,201 (P4483)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P89+P158</f>
        <v>0</v>
      </c>
      <c r="Q88" s="100"/>
      <c r="R88" s="198">
        <f>R89+R158</f>
        <v>446.80102399999993</v>
      </c>
      <c r="S88" s="100"/>
      <c r="T88" s="199">
        <f>T89+T158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BK89+BK158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446.80102399999993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SUM(P91:P157)</f>
        <v>0</v>
      </c>
      <c r="Q90" s="209"/>
      <c r="R90" s="210">
        <f>SUM(R91:R157)</f>
        <v>446.80102399999993</v>
      </c>
      <c r="S90" s="209"/>
      <c r="T90" s="211">
        <f>SUM(T91:T157)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SUM(BK91:BK157)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1472</v>
      </c>
      <c r="F91" s="219" t="s">
        <v>1473</v>
      </c>
      <c r="G91" s="220" t="s">
        <v>228</v>
      </c>
      <c r="H91" s="221">
        <v>124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1621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1179</v>
      </c>
      <c r="F92" s="255" t="s">
        <v>1180</v>
      </c>
      <c r="G92" s="256" t="s">
        <v>228</v>
      </c>
      <c r="H92" s="257">
        <v>124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0.13019999999999998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1622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1182</v>
      </c>
      <c r="F93" s="219" t="s">
        <v>1183</v>
      </c>
      <c r="G93" s="220" t="s">
        <v>239</v>
      </c>
      <c r="H93" s="221">
        <v>13.199999999999999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1623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1185</v>
      </c>
      <c r="F94" s="255" t="s">
        <v>1186</v>
      </c>
      <c r="G94" s="256" t="s">
        <v>239</v>
      </c>
      <c r="H94" s="257">
        <v>13.199999999999999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1624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1188</v>
      </c>
      <c r="F95" s="255" t="s">
        <v>1189</v>
      </c>
      <c r="G95" s="256" t="s">
        <v>197</v>
      </c>
      <c r="H95" s="257">
        <v>3.036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6.7824239999999998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1625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26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1626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1627</v>
      </c>
      <c r="G97" s="231"/>
      <c r="H97" s="235">
        <v>26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1273</v>
      </c>
      <c r="F98" s="219" t="s">
        <v>1274</v>
      </c>
      <c r="G98" s="220" t="s">
        <v>239</v>
      </c>
      <c r="H98" s="221">
        <v>28.199999999999999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1628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1629</v>
      </c>
      <c r="G99" s="231"/>
      <c r="H99" s="235">
        <v>28.199999999999999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33" customHeight="1">
      <c r="A100" s="42"/>
      <c r="B100" s="43"/>
      <c r="C100" s="217" t="s">
        <v>222</v>
      </c>
      <c r="D100" s="217" t="s">
        <v>194</v>
      </c>
      <c r="E100" s="218" t="s">
        <v>1281</v>
      </c>
      <c r="F100" s="219" t="s">
        <v>1282</v>
      </c>
      <c r="G100" s="220" t="s">
        <v>411</v>
      </c>
      <c r="H100" s="221">
        <v>14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1630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1631</v>
      </c>
      <c r="G101" s="231"/>
      <c r="H101" s="235">
        <v>14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14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7.8" customHeight="1">
      <c r="A103" s="42"/>
      <c r="B103" s="43"/>
      <c r="C103" s="217" t="s">
        <v>242</v>
      </c>
      <c r="D103" s="217" t="s">
        <v>194</v>
      </c>
      <c r="E103" s="218" t="s">
        <v>1286</v>
      </c>
      <c r="F103" s="219" t="s">
        <v>1287</v>
      </c>
      <c r="G103" s="220" t="s">
        <v>239</v>
      </c>
      <c r="H103" s="221">
        <v>28.199999999999999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1632</v>
      </c>
    </row>
    <row r="104" s="2" customFormat="1" ht="16.5" customHeight="1">
      <c r="A104" s="42"/>
      <c r="B104" s="43"/>
      <c r="C104" s="253" t="s">
        <v>247</v>
      </c>
      <c r="D104" s="253" t="s">
        <v>218</v>
      </c>
      <c r="E104" s="254" t="s">
        <v>1289</v>
      </c>
      <c r="F104" s="255" t="s">
        <v>1290</v>
      </c>
      <c r="G104" s="256" t="s">
        <v>541</v>
      </c>
      <c r="H104" s="257">
        <v>15.51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1633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1634</v>
      </c>
      <c r="G105" s="231"/>
      <c r="H105" s="235">
        <v>15.51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49.05" customHeight="1">
      <c r="A106" s="42"/>
      <c r="B106" s="43"/>
      <c r="C106" s="217" t="s">
        <v>252</v>
      </c>
      <c r="D106" s="217" t="s">
        <v>194</v>
      </c>
      <c r="E106" s="218" t="s">
        <v>1293</v>
      </c>
      <c r="F106" s="219" t="s">
        <v>1294</v>
      </c>
      <c r="G106" s="220" t="s">
        <v>411</v>
      </c>
      <c r="H106" s="221">
        <v>127.09999999999999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1635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1296</v>
      </c>
      <c r="F107" s="255" t="s">
        <v>1297</v>
      </c>
      <c r="G107" s="256" t="s">
        <v>221</v>
      </c>
      <c r="H107" s="257">
        <v>12.710000000000001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1636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1637</v>
      </c>
      <c r="G108" s="231"/>
      <c r="H108" s="235">
        <v>12.710000000000001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261</v>
      </c>
      <c r="D109" s="253" t="s">
        <v>218</v>
      </c>
      <c r="E109" s="254" t="s">
        <v>1300</v>
      </c>
      <c r="F109" s="255" t="s">
        <v>1301</v>
      </c>
      <c r="G109" s="256" t="s">
        <v>221</v>
      </c>
      <c r="H109" s="257">
        <v>19.065000000000001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1638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1639</v>
      </c>
      <c r="G110" s="231"/>
      <c r="H110" s="235">
        <v>19.065000000000001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85</v>
      </c>
      <c r="AY110" s="241" t="s">
        <v>191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1304</v>
      </c>
      <c r="F111" s="255" t="s">
        <v>1305</v>
      </c>
      <c r="G111" s="256" t="s">
        <v>221</v>
      </c>
      <c r="H111" s="257">
        <v>25.420000000000002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1640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1641</v>
      </c>
      <c r="G112" s="231"/>
      <c r="H112" s="235">
        <v>25.420000000000002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49.05" customHeight="1">
      <c r="A113" s="42"/>
      <c r="B113" s="43"/>
      <c r="C113" s="217" t="s">
        <v>270</v>
      </c>
      <c r="D113" s="217" t="s">
        <v>194</v>
      </c>
      <c r="E113" s="218" t="s">
        <v>1203</v>
      </c>
      <c r="F113" s="219" t="s">
        <v>1204</v>
      </c>
      <c r="G113" s="220" t="s">
        <v>411</v>
      </c>
      <c r="H113" s="221">
        <v>6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1642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1643</v>
      </c>
      <c r="G114" s="231"/>
      <c r="H114" s="235">
        <v>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1207</v>
      </c>
      <c r="F116" s="255" t="s">
        <v>1208</v>
      </c>
      <c r="G116" s="256" t="s">
        <v>221</v>
      </c>
      <c r="H116" s="257">
        <v>2.3999999999999999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1</v>
      </c>
      <c r="R116" s="226">
        <f>Q116*H116</f>
        <v>2.3999999999999999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1644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1645</v>
      </c>
      <c r="G117" s="231"/>
      <c r="H117" s="235">
        <v>2.3999999999999999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1026</v>
      </c>
      <c r="F118" s="255" t="s">
        <v>1027</v>
      </c>
      <c r="G118" s="256" t="s">
        <v>197</v>
      </c>
      <c r="H118" s="257">
        <v>0.90000000000000002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2.234</v>
      </c>
      <c r="R118" s="226">
        <f>Q118*H118</f>
        <v>2.0106000000000002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1646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1647</v>
      </c>
      <c r="G119" s="231"/>
      <c r="H119" s="235">
        <v>0.90000000000000002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49.05" customHeight="1">
      <c r="A120" s="42"/>
      <c r="B120" s="43"/>
      <c r="C120" s="217" t="s">
        <v>282</v>
      </c>
      <c r="D120" s="217" t="s">
        <v>194</v>
      </c>
      <c r="E120" s="218" t="s">
        <v>1213</v>
      </c>
      <c r="F120" s="219" t="s">
        <v>1214</v>
      </c>
      <c r="G120" s="220" t="s">
        <v>239</v>
      </c>
      <c r="H120" s="221">
        <v>60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1648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1649</v>
      </c>
      <c r="G121" s="231"/>
      <c r="H121" s="235">
        <v>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1650</v>
      </c>
      <c r="G122" s="231"/>
      <c r="H122" s="235">
        <v>30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60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1216</v>
      </c>
      <c r="F124" s="255" t="s">
        <v>1217</v>
      </c>
      <c r="G124" s="256" t="s">
        <v>221</v>
      </c>
      <c r="H124" s="257">
        <v>132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132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1651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1652</v>
      </c>
      <c r="G125" s="231"/>
      <c r="H125" s="235">
        <v>34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1653</v>
      </c>
      <c r="G126" s="231"/>
      <c r="H126" s="235">
        <v>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132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291</v>
      </c>
      <c r="D128" s="253" t="s">
        <v>218</v>
      </c>
      <c r="E128" s="254" t="s">
        <v>1220</v>
      </c>
      <c r="F128" s="255" t="s">
        <v>1221</v>
      </c>
      <c r="G128" s="256" t="s">
        <v>239</v>
      </c>
      <c r="H128" s="257">
        <v>30</v>
      </c>
      <c r="I128" s="258"/>
      <c r="J128" s="259">
        <f>ROUND(I128*H128,2)</f>
        <v>0</v>
      </c>
      <c r="K128" s="255" t="s">
        <v>32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0.01823</v>
      </c>
      <c r="R128" s="226">
        <f>Q128*H128</f>
        <v>0.54689999999999994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1654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1655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7</v>
      </c>
      <c r="D131" s="253" t="s">
        <v>218</v>
      </c>
      <c r="E131" s="254" t="s">
        <v>1414</v>
      </c>
      <c r="F131" s="255" t="s">
        <v>1221</v>
      </c>
      <c r="G131" s="256" t="s">
        <v>239</v>
      </c>
      <c r="H131" s="257">
        <v>30</v>
      </c>
      <c r="I131" s="258"/>
      <c r="J131" s="259">
        <f>ROUND(I131*H131,2)</f>
        <v>0</v>
      </c>
      <c r="K131" s="255" t="s">
        <v>32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0.01823</v>
      </c>
      <c r="R131" s="226">
        <f>Q131*H131</f>
        <v>0.54689999999999994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1656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1657</v>
      </c>
      <c r="G132" s="231"/>
      <c r="H132" s="235">
        <v>30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1026</v>
      </c>
      <c r="F133" s="255" t="s">
        <v>1027</v>
      </c>
      <c r="G133" s="256" t="s">
        <v>197</v>
      </c>
      <c r="H133" s="257">
        <v>14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31.276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1658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1659</v>
      </c>
      <c r="G134" s="231"/>
      <c r="H134" s="235">
        <v>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1660</v>
      </c>
      <c r="G135" s="231"/>
      <c r="H135" s="235">
        <v>7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304</v>
      </c>
      <c r="D137" s="217" t="s">
        <v>194</v>
      </c>
      <c r="E137" s="218" t="s">
        <v>1333</v>
      </c>
      <c r="F137" s="219" t="s">
        <v>1334</v>
      </c>
      <c r="G137" s="220" t="s">
        <v>411</v>
      </c>
      <c r="H137" s="221">
        <v>127.09999999999999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1661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1662</v>
      </c>
      <c r="G138" s="231"/>
      <c r="H138" s="235">
        <v>127.09999999999999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127.09999999999999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53" t="s">
        <v>310</v>
      </c>
      <c r="D140" s="253" t="s">
        <v>218</v>
      </c>
      <c r="E140" s="254" t="s">
        <v>1337</v>
      </c>
      <c r="F140" s="255" t="s">
        <v>1338</v>
      </c>
      <c r="G140" s="256" t="s">
        <v>221</v>
      </c>
      <c r="H140" s="257">
        <v>38.130000000000003</v>
      </c>
      <c r="I140" s="258"/>
      <c r="J140" s="259">
        <f>ROUND(I140*H140,2)</f>
        <v>0</v>
      </c>
      <c r="K140" s="255" t="s">
        <v>198</v>
      </c>
      <c r="L140" s="260"/>
      <c r="M140" s="261" t="s">
        <v>32</v>
      </c>
      <c r="N140" s="262" t="s">
        <v>49</v>
      </c>
      <c r="O140" s="88"/>
      <c r="P140" s="226">
        <f>O140*H140</f>
        <v>0</v>
      </c>
      <c r="Q140" s="226">
        <v>1</v>
      </c>
      <c r="R140" s="226">
        <f>Q140*H140</f>
        <v>38.130000000000003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222</v>
      </c>
      <c r="AT140" s="228" t="s">
        <v>218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1663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1664</v>
      </c>
      <c r="G141" s="231"/>
      <c r="H141" s="235">
        <v>38.130000000000003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85</v>
      </c>
      <c r="AY141" s="241" t="s">
        <v>191</v>
      </c>
    </row>
    <row r="142" s="2" customFormat="1" ht="24.15" customHeight="1">
      <c r="A142" s="42"/>
      <c r="B142" s="43"/>
      <c r="C142" s="217" t="s">
        <v>317</v>
      </c>
      <c r="D142" s="217" t="s">
        <v>194</v>
      </c>
      <c r="E142" s="218" t="s">
        <v>1225</v>
      </c>
      <c r="F142" s="219" t="s">
        <v>1226</v>
      </c>
      <c r="G142" s="220" t="s">
        <v>411</v>
      </c>
      <c r="H142" s="221">
        <v>127.09999999999999</v>
      </c>
      <c r="I142" s="222"/>
      <c r="J142" s="223">
        <f>ROUND(I142*H142,2)</f>
        <v>0</v>
      </c>
      <c r="K142" s="219" t="s">
        <v>32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1665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1662</v>
      </c>
      <c r="G143" s="231"/>
      <c r="H143" s="235">
        <v>127.09999999999999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127.09999999999999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16.5" customHeight="1">
      <c r="A145" s="42"/>
      <c r="B145" s="43"/>
      <c r="C145" s="253" t="s">
        <v>323</v>
      </c>
      <c r="D145" s="253" t="s">
        <v>218</v>
      </c>
      <c r="E145" s="254" t="s">
        <v>1229</v>
      </c>
      <c r="F145" s="255" t="s">
        <v>1230</v>
      </c>
      <c r="G145" s="256" t="s">
        <v>221</v>
      </c>
      <c r="H145" s="257">
        <v>63.549999999999997</v>
      </c>
      <c r="I145" s="258"/>
      <c r="J145" s="259">
        <f>ROUND(I145*H145,2)</f>
        <v>0</v>
      </c>
      <c r="K145" s="255" t="s">
        <v>198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1</v>
      </c>
      <c r="R145" s="226">
        <f>Q145*H145</f>
        <v>63.549999999999997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1666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1667</v>
      </c>
      <c r="G146" s="231"/>
      <c r="H146" s="235">
        <v>63.549999999999997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63.549999999999997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24.15" customHeight="1">
      <c r="A148" s="42"/>
      <c r="B148" s="43"/>
      <c r="C148" s="217" t="s">
        <v>329</v>
      </c>
      <c r="D148" s="217" t="s">
        <v>194</v>
      </c>
      <c r="E148" s="218" t="s">
        <v>1233</v>
      </c>
      <c r="F148" s="219" t="s">
        <v>1234</v>
      </c>
      <c r="G148" s="220" t="s">
        <v>411</v>
      </c>
      <c r="H148" s="221">
        <v>189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1668</v>
      </c>
    </row>
    <row r="149" s="2" customFormat="1" ht="16.5" customHeight="1">
      <c r="A149" s="42"/>
      <c r="B149" s="43"/>
      <c r="C149" s="253" t="s">
        <v>334</v>
      </c>
      <c r="D149" s="253" t="s">
        <v>218</v>
      </c>
      <c r="E149" s="254" t="s">
        <v>1237</v>
      </c>
      <c r="F149" s="255" t="s">
        <v>1238</v>
      </c>
      <c r="G149" s="256" t="s">
        <v>221</v>
      </c>
      <c r="H149" s="257">
        <v>75.599999999999994</v>
      </c>
      <c r="I149" s="258"/>
      <c r="J149" s="259">
        <f>ROUND(I149*H149,2)</f>
        <v>0</v>
      </c>
      <c r="K149" s="255" t="s">
        <v>198</v>
      </c>
      <c r="L149" s="260"/>
      <c r="M149" s="261" t="s">
        <v>32</v>
      </c>
      <c r="N149" s="262" t="s">
        <v>49</v>
      </c>
      <c r="O149" s="88"/>
      <c r="P149" s="226">
        <f>O149*H149</f>
        <v>0</v>
      </c>
      <c r="Q149" s="226">
        <v>1</v>
      </c>
      <c r="R149" s="226">
        <f>Q149*H149</f>
        <v>75.599999999999994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222</v>
      </c>
      <c r="AT149" s="228" t="s">
        <v>218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1669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1670</v>
      </c>
      <c r="G150" s="231"/>
      <c r="H150" s="235">
        <v>75.599999999999994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85</v>
      </c>
      <c r="AY150" s="241" t="s">
        <v>191</v>
      </c>
    </row>
    <row r="151" s="2" customFormat="1" ht="16.5" customHeight="1">
      <c r="A151" s="42"/>
      <c r="B151" s="43"/>
      <c r="C151" s="253" t="s">
        <v>345</v>
      </c>
      <c r="D151" s="253" t="s">
        <v>218</v>
      </c>
      <c r="E151" s="254" t="s">
        <v>1241</v>
      </c>
      <c r="F151" s="255" t="s">
        <v>1027</v>
      </c>
      <c r="G151" s="256" t="s">
        <v>197</v>
      </c>
      <c r="H151" s="257">
        <v>42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93.828000000000003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1671</v>
      </c>
    </row>
    <row r="152" s="2" customFormat="1" ht="37.8" customHeight="1">
      <c r="A152" s="42"/>
      <c r="B152" s="43"/>
      <c r="C152" s="217" t="s">
        <v>349</v>
      </c>
      <c r="D152" s="217" t="s">
        <v>194</v>
      </c>
      <c r="E152" s="218" t="s">
        <v>466</v>
      </c>
      <c r="F152" s="219" t="s">
        <v>467</v>
      </c>
      <c r="G152" s="220" t="s">
        <v>197</v>
      </c>
      <c r="H152" s="221">
        <v>165.34999999999999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199</v>
      </c>
      <c r="AT152" s="228" t="s">
        <v>194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1672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1673</v>
      </c>
      <c r="G153" s="231"/>
      <c r="H153" s="235">
        <v>86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1674</v>
      </c>
      <c r="G154" s="231"/>
      <c r="H154" s="235">
        <v>79.349999999999994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165.34999999999999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17" t="s">
        <v>354</v>
      </c>
      <c r="D156" s="217" t="s">
        <v>194</v>
      </c>
      <c r="E156" s="218" t="s">
        <v>413</v>
      </c>
      <c r="F156" s="219" t="s">
        <v>1347</v>
      </c>
      <c r="G156" s="220" t="s">
        <v>1348</v>
      </c>
      <c r="H156" s="221">
        <v>1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199</v>
      </c>
      <c r="AT156" s="228" t="s">
        <v>194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1675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1350</v>
      </c>
      <c r="G157" s="231"/>
      <c r="H157" s="235">
        <v>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12" customFormat="1" ht="25.92" customHeight="1">
      <c r="A158" s="12"/>
      <c r="B158" s="201"/>
      <c r="C158" s="202"/>
      <c r="D158" s="203" t="s">
        <v>77</v>
      </c>
      <c r="E158" s="204" t="s">
        <v>315</v>
      </c>
      <c r="F158" s="204" t="s">
        <v>316</v>
      </c>
      <c r="G158" s="202"/>
      <c r="H158" s="202"/>
      <c r="I158" s="205"/>
      <c r="J158" s="206">
        <f>BK158</f>
        <v>0</v>
      </c>
      <c r="K158" s="202"/>
      <c r="L158" s="207"/>
      <c r="M158" s="208"/>
      <c r="N158" s="209"/>
      <c r="O158" s="209"/>
      <c r="P158" s="210">
        <f>SUM(P159:P193)</f>
        <v>0</v>
      </c>
      <c r="Q158" s="209"/>
      <c r="R158" s="210">
        <f>SUM(R159:R193)</f>
        <v>0</v>
      </c>
      <c r="S158" s="209"/>
      <c r="T158" s="211">
        <f>SUM(T159:T193)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2" t="s">
        <v>199</v>
      </c>
      <c r="AT158" s="213" t="s">
        <v>77</v>
      </c>
      <c r="AU158" s="213" t="s">
        <v>78</v>
      </c>
      <c r="AY158" s="212" t="s">
        <v>191</v>
      </c>
      <c r="BK158" s="214">
        <f>SUM(BK159:BK193)</f>
        <v>0</v>
      </c>
    </row>
    <row r="159" s="2" customFormat="1" ht="55.5" customHeight="1">
      <c r="A159" s="42"/>
      <c r="B159" s="43"/>
      <c r="C159" s="217" t="s">
        <v>360</v>
      </c>
      <c r="D159" s="217" t="s">
        <v>194</v>
      </c>
      <c r="E159" s="218" t="s">
        <v>475</v>
      </c>
      <c r="F159" s="219" t="s">
        <v>476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1676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1450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365</v>
      </c>
      <c r="D162" s="217" t="s">
        <v>194</v>
      </c>
      <c r="E162" s="218" t="s">
        <v>480</v>
      </c>
      <c r="F162" s="219" t="s">
        <v>481</v>
      </c>
      <c r="G162" s="220" t="s">
        <v>228</v>
      </c>
      <c r="H162" s="221">
        <v>5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1677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1452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5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370</v>
      </c>
      <c r="D165" s="217" t="s">
        <v>194</v>
      </c>
      <c r="E165" s="218" t="s">
        <v>324</v>
      </c>
      <c r="F165" s="219" t="s">
        <v>325</v>
      </c>
      <c r="G165" s="220" t="s">
        <v>221</v>
      </c>
      <c r="H165" s="221">
        <v>803.61400000000003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1678</v>
      </c>
    </row>
    <row r="166" s="15" customFormat="1">
      <c r="A166" s="15"/>
      <c r="B166" s="263"/>
      <c r="C166" s="264"/>
      <c r="D166" s="232" t="s">
        <v>201</v>
      </c>
      <c r="E166" s="265" t="s">
        <v>32</v>
      </c>
      <c r="F166" s="266" t="s">
        <v>1252</v>
      </c>
      <c r="G166" s="264"/>
      <c r="H166" s="265" t="s">
        <v>32</v>
      </c>
      <c r="I166" s="267"/>
      <c r="J166" s="264"/>
      <c r="K166" s="264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201</v>
      </c>
      <c r="AU166" s="272" t="s">
        <v>85</v>
      </c>
      <c r="AV166" s="15" t="s">
        <v>85</v>
      </c>
      <c r="AW166" s="15" t="s">
        <v>39</v>
      </c>
      <c r="AX166" s="15" t="s">
        <v>78</v>
      </c>
      <c r="AY166" s="272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1679</v>
      </c>
      <c r="G167" s="231"/>
      <c r="H167" s="235">
        <v>311.68000000000001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1680</v>
      </c>
      <c r="G168" s="231"/>
      <c r="H168" s="235">
        <v>131.85900000000001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1681</v>
      </c>
      <c r="G169" s="231"/>
      <c r="H169" s="235">
        <v>57.195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1682</v>
      </c>
      <c r="G170" s="231"/>
      <c r="H170" s="235">
        <v>297.63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1683</v>
      </c>
      <c r="G171" s="231"/>
      <c r="H171" s="235">
        <v>5.25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803.61400000000003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55.5" customHeight="1">
      <c r="A173" s="42"/>
      <c r="B173" s="43"/>
      <c r="C173" s="217" t="s">
        <v>763</v>
      </c>
      <c r="D173" s="217" t="s">
        <v>194</v>
      </c>
      <c r="E173" s="218" t="s">
        <v>330</v>
      </c>
      <c r="F173" s="219" t="s">
        <v>331</v>
      </c>
      <c r="G173" s="220" t="s">
        <v>221</v>
      </c>
      <c r="H173" s="221">
        <v>907.35500000000002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1684</v>
      </c>
    </row>
    <row r="174" s="15" customFormat="1">
      <c r="A174" s="15"/>
      <c r="B174" s="263"/>
      <c r="C174" s="264"/>
      <c r="D174" s="232" t="s">
        <v>201</v>
      </c>
      <c r="E174" s="265" t="s">
        <v>32</v>
      </c>
      <c r="F174" s="266" t="s">
        <v>1252</v>
      </c>
      <c r="G174" s="264"/>
      <c r="H174" s="265" t="s">
        <v>32</v>
      </c>
      <c r="I174" s="267"/>
      <c r="J174" s="264"/>
      <c r="K174" s="264"/>
      <c r="L174" s="268"/>
      <c r="M174" s="269"/>
      <c r="N174" s="270"/>
      <c r="O174" s="270"/>
      <c r="P174" s="270"/>
      <c r="Q174" s="270"/>
      <c r="R174" s="270"/>
      <c r="S174" s="270"/>
      <c r="T174" s="27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2" t="s">
        <v>201</v>
      </c>
      <c r="AU174" s="272" t="s">
        <v>85</v>
      </c>
      <c r="AV174" s="15" t="s">
        <v>85</v>
      </c>
      <c r="AW174" s="15" t="s">
        <v>39</v>
      </c>
      <c r="AX174" s="15" t="s">
        <v>78</v>
      </c>
      <c r="AY174" s="272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1685</v>
      </c>
      <c r="G175" s="231"/>
      <c r="H175" s="235">
        <v>472.16000000000002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1686</v>
      </c>
      <c r="G176" s="231"/>
      <c r="H176" s="235">
        <v>378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1687</v>
      </c>
      <c r="G177" s="231"/>
      <c r="H177" s="235">
        <v>57.195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907.35500000000013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2.7" customHeight="1">
      <c r="A179" s="42"/>
      <c r="B179" s="43"/>
      <c r="C179" s="217" t="s">
        <v>769</v>
      </c>
      <c r="D179" s="217" t="s">
        <v>194</v>
      </c>
      <c r="E179" s="218" t="s">
        <v>335</v>
      </c>
      <c r="F179" s="219" t="s">
        <v>336</v>
      </c>
      <c r="G179" s="220" t="s">
        <v>221</v>
      </c>
      <c r="H179" s="221">
        <v>20.375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320</v>
      </c>
      <c r="BM179" s="228" t="s">
        <v>1688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1689</v>
      </c>
      <c r="G180" s="231"/>
      <c r="H180" s="235">
        <v>19.100999999999999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1690</v>
      </c>
      <c r="G181" s="231"/>
      <c r="H181" s="235">
        <v>1.274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20.375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62.7" customHeight="1">
      <c r="A183" s="42"/>
      <c r="B183" s="43"/>
      <c r="C183" s="217" t="s">
        <v>774</v>
      </c>
      <c r="D183" s="217" t="s">
        <v>194</v>
      </c>
      <c r="E183" s="218" t="s">
        <v>346</v>
      </c>
      <c r="F183" s="219" t="s">
        <v>347</v>
      </c>
      <c r="G183" s="220" t="s">
        <v>221</v>
      </c>
      <c r="H183" s="221">
        <v>802.24199999999996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320</v>
      </c>
      <c r="BM183" s="228" t="s">
        <v>1691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1692</v>
      </c>
      <c r="G184" s="231"/>
      <c r="H184" s="235">
        <v>802.24199999999996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802.24199999999996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85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49.05" customHeight="1">
      <c r="A186" s="42"/>
      <c r="B186" s="43"/>
      <c r="C186" s="217" t="s">
        <v>781</v>
      </c>
      <c r="D186" s="217" t="s">
        <v>194</v>
      </c>
      <c r="E186" s="218" t="s">
        <v>497</v>
      </c>
      <c r="F186" s="219" t="s">
        <v>498</v>
      </c>
      <c r="G186" s="220" t="s">
        <v>221</v>
      </c>
      <c r="H186" s="221">
        <v>297.63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320</v>
      </c>
      <c r="AT186" s="228" t="s">
        <v>194</v>
      </c>
      <c r="AU186" s="228" t="s">
        <v>85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320</v>
      </c>
      <c r="BM186" s="228" t="s">
        <v>1693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358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85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1694</v>
      </c>
      <c r="G188" s="231"/>
      <c r="H188" s="235">
        <v>297.63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297.63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85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49.05" customHeight="1">
      <c r="A190" s="42"/>
      <c r="B190" s="43"/>
      <c r="C190" s="217" t="s">
        <v>786</v>
      </c>
      <c r="D190" s="217" t="s">
        <v>194</v>
      </c>
      <c r="E190" s="218" t="s">
        <v>1374</v>
      </c>
      <c r="F190" s="219" t="s">
        <v>1375</v>
      </c>
      <c r="G190" s="220" t="s">
        <v>221</v>
      </c>
      <c r="H190" s="221">
        <v>5.25</v>
      </c>
      <c r="I190" s="222"/>
      <c r="J190" s="223">
        <f>ROUND(I190*H190,2)</f>
        <v>0</v>
      </c>
      <c r="K190" s="219" t="s">
        <v>198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320</v>
      </c>
      <c r="AT190" s="228" t="s">
        <v>194</v>
      </c>
      <c r="AU190" s="228" t="s">
        <v>85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320</v>
      </c>
      <c r="BM190" s="228" t="s">
        <v>1695</v>
      </c>
    </row>
    <row r="191" s="15" customFormat="1">
      <c r="A191" s="15"/>
      <c r="B191" s="263"/>
      <c r="C191" s="264"/>
      <c r="D191" s="232" t="s">
        <v>201</v>
      </c>
      <c r="E191" s="265" t="s">
        <v>32</v>
      </c>
      <c r="F191" s="266" t="s">
        <v>358</v>
      </c>
      <c r="G191" s="264"/>
      <c r="H191" s="265" t="s">
        <v>32</v>
      </c>
      <c r="I191" s="267"/>
      <c r="J191" s="264"/>
      <c r="K191" s="264"/>
      <c r="L191" s="268"/>
      <c r="M191" s="269"/>
      <c r="N191" s="270"/>
      <c r="O191" s="270"/>
      <c r="P191" s="270"/>
      <c r="Q191" s="270"/>
      <c r="R191" s="270"/>
      <c r="S191" s="270"/>
      <c r="T191" s="27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2" t="s">
        <v>201</v>
      </c>
      <c r="AU191" s="272" t="s">
        <v>85</v>
      </c>
      <c r="AV191" s="15" t="s">
        <v>85</v>
      </c>
      <c r="AW191" s="15" t="s">
        <v>39</v>
      </c>
      <c r="AX191" s="15" t="s">
        <v>78</v>
      </c>
      <c r="AY191" s="272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1696</v>
      </c>
      <c r="G192" s="231"/>
      <c r="H192" s="235">
        <v>5.25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85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5.25</v>
      </c>
      <c r="I193" s="247"/>
      <c r="J193" s="243"/>
      <c r="K193" s="243"/>
      <c r="L193" s="248"/>
      <c r="M193" s="273"/>
      <c r="N193" s="274"/>
      <c r="O193" s="274"/>
      <c r="P193" s="274"/>
      <c r="Q193" s="274"/>
      <c r="R193" s="274"/>
      <c r="S193" s="274"/>
      <c r="T193" s="27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85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6.96" customHeight="1">
      <c r="A194" s="4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48"/>
      <c r="M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</sheetData>
  <sheetProtection sheet="1" autoFilter="0" formatColumns="0" formatRows="0" objects="1" scenarios="1" spinCount="100000" saltValue="JJuNu+715rPo4SHsOTlSGWfCu+jcOEbTQBM3f1SBqKZuWQQHUUe1Iuzg9hZ61YFJ6iK26orNWbr8KGEecw6nqw==" hashValue="JbgWFv6q+ljmsWQ1pO1cLqwQILCJHCsGLJBsmZLQ28xxBvKq/LOUB5smkaRoIcCH1oWIzJjjO0P/5wV1WjT7tA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1698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ROUND((SUM(BE95:BE446)),  2)</f>
        <v>0</v>
      </c>
      <c r="G35" s="42"/>
      <c r="H35" s="42"/>
      <c r="I35" s="162">
        <v>0.20999999999999999</v>
      </c>
      <c r="J35" s="161">
        <f>ROUND(((SUM(BE95:BE446))*I35),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ROUND((SUM(BF95:BF446)),  2)</f>
        <v>0</v>
      </c>
      <c r="G36" s="42"/>
      <c r="H36" s="42"/>
      <c r="I36" s="162">
        <v>0.12</v>
      </c>
      <c r="J36" s="161">
        <f>ROUND(((SUM(BF95:BF446))*I36),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ROUND((SUM(BG95:BG446)),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ROUND((SUM(BH95:BH446)),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ROUND((SUM(BI95:BI446)),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1697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142-11-01-01 - Lázně Bělohrad - Nová Paka, propustek v km 62,542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1699</v>
      </c>
      <c r="E66" s="187"/>
      <c r="F66" s="187"/>
      <c r="G66" s="187"/>
      <c r="H66" s="187"/>
      <c r="I66" s="187"/>
      <c r="J66" s="188">
        <f>J146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508</v>
      </c>
      <c r="E67" s="187"/>
      <c r="F67" s="187"/>
      <c r="G67" s="187"/>
      <c r="H67" s="187"/>
      <c r="I67" s="187"/>
      <c r="J67" s="188">
        <f>J171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588</v>
      </c>
      <c r="E68" s="187"/>
      <c r="F68" s="187"/>
      <c r="G68" s="187"/>
      <c r="H68" s="187"/>
      <c r="I68" s="187"/>
      <c r="J68" s="188">
        <f>J206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509</v>
      </c>
      <c r="E69" s="187"/>
      <c r="F69" s="187"/>
      <c r="G69" s="187"/>
      <c r="H69" s="187"/>
      <c r="I69" s="187"/>
      <c r="J69" s="188">
        <f>J232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511</v>
      </c>
      <c r="E70" s="187"/>
      <c r="F70" s="187"/>
      <c r="G70" s="187"/>
      <c r="H70" s="187"/>
      <c r="I70" s="187"/>
      <c r="J70" s="188">
        <f>J239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589</v>
      </c>
      <c r="E71" s="187"/>
      <c r="F71" s="187"/>
      <c r="G71" s="187"/>
      <c r="H71" s="187"/>
      <c r="I71" s="187"/>
      <c r="J71" s="188">
        <f>J397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590</v>
      </c>
      <c r="E72" s="187"/>
      <c r="F72" s="187"/>
      <c r="G72" s="187"/>
      <c r="H72" s="187"/>
      <c r="I72" s="187"/>
      <c r="J72" s="188">
        <f>J438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J443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1697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142-11-01-01 - Lázně Bělohrad - Nová Paka, propustek v km 62,542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P96+P443</f>
        <v>0</v>
      </c>
      <c r="Q95" s="100"/>
      <c r="R95" s="198">
        <f>R96+R443</f>
        <v>87.852063909999984</v>
      </c>
      <c r="S95" s="100"/>
      <c r="T95" s="199">
        <f>T96+T443</f>
        <v>37.078887499999993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BK96+BK443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P97+P146+P171+P206+P232+P239+P397+P438</f>
        <v>0</v>
      </c>
      <c r="Q96" s="209"/>
      <c r="R96" s="210">
        <f>R97+R146+R171+R206+R232+R239+R397+R438</f>
        <v>87.852063909999984</v>
      </c>
      <c r="S96" s="209"/>
      <c r="T96" s="211">
        <f>T97+T146+T171+T206+T232+T239+T397+T438</f>
        <v>37.078887499999993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BK97+BK146+BK171+BK206+BK232+BK239+BK397+BK438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512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SUM(P98:P145)</f>
        <v>0</v>
      </c>
      <c r="Q97" s="209"/>
      <c r="R97" s="210">
        <f>SUM(R98:R145)</f>
        <v>0</v>
      </c>
      <c r="S97" s="209"/>
      <c r="T97" s="211">
        <f>SUM(T98:T145)</f>
        <v>0.050000000000000003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SUM(BK98:BK145)</f>
        <v>0</v>
      </c>
    </row>
    <row r="98" s="2" customFormat="1" ht="21.75" customHeight="1">
      <c r="A98" s="42"/>
      <c r="B98" s="43"/>
      <c r="C98" s="217" t="s">
        <v>85</v>
      </c>
      <c r="D98" s="217" t="s">
        <v>194</v>
      </c>
      <c r="E98" s="218" t="s">
        <v>591</v>
      </c>
      <c r="F98" s="219" t="s">
        <v>592</v>
      </c>
      <c r="G98" s="220" t="s">
        <v>411</v>
      </c>
      <c r="H98" s="221">
        <v>100</v>
      </c>
      <c r="I98" s="222"/>
      <c r="J98" s="223">
        <f>ROUND(I98*H98,2)</f>
        <v>0</v>
      </c>
      <c r="K98" s="219" t="s">
        <v>515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1700</v>
      </c>
    </row>
    <row r="99" s="2" customFormat="1">
      <c r="A99" s="42"/>
      <c r="B99" s="43"/>
      <c r="C99" s="44"/>
      <c r="D99" s="283" t="s">
        <v>517</v>
      </c>
      <c r="E99" s="44"/>
      <c r="F99" s="284" t="s">
        <v>594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517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1701</v>
      </c>
      <c r="G100" s="231"/>
      <c r="H100" s="235">
        <v>100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100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16.5" customHeight="1">
      <c r="A102" s="42"/>
      <c r="B102" s="43"/>
      <c r="C102" s="217" t="s">
        <v>87</v>
      </c>
      <c r="D102" s="217" t="s">
        <v>194</v>
      </c>
      <c r="E102" s="218" t="s">
        <v>1702</v>
      </c>
      <c r="F102" s="219" t="s">
        <v>1703</v>
      </c>
      <c r="G102" s="220" t="s">
        <v>197</v>
      </c>
      <c r="H102" s="221">
        <v>17.600000000000001</v>
      </c>
      <c r="I102" s="222"/>
      <c r="J102" s="223">
        <f>ROUND(I102*H102,2)</f>
        <v>0</v>
      </c>
      <c r="K102" s="219" t="s">
        <v>515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1704</v>
      </c>
    </row>
    <row r="103" s="2" customFormat="1">
      <c r="A103" s="42"/>
      <c r="B103" s="43"/>
      <c r="C103" s="44"/>
      <c r="D103" s="283" t="s">
        <v>517</v>
      </c>
      <c r="E103" s="44"/>
      <c r="F103" s="284" t="s">
        <v>1705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517</v>
      </c>
      <c r="AU103" s="20" t="s">
        <v>87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1706</v>
      </c>
      <c r="G104" s="231"/>
      <c r="H104" s="235">
        <v>9.5999999999999996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1707</v>
      </c>
      <c r="G105" s="231"/>
      <c r="H105" s="235">
        <v>8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17.600000000000001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102</v>
      </c>
      <c r="D107" s="217" t="s">
        <v>194</v>
      </c>
      <c r="E107" s="218" t="s">
        <v>1708</v>
      </c>
      <c r="F107" s="219" t="s">
        <v>1709</v>
      </c>
      <c r="G107" s="220" t="s">
        <v>197</v>
      </c>
      <c r="H107" s="221">
        <v>17.600000000000001</v>
      </c>
      <c r="I107" s="222"/>
      <c r="J107" s="223">
        <f>ROUND(I107*H107,2)</f>
        <v>0</v>
      </c>
      <c r="K107" s="219" t="s">
        <v>515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1710</v>
      </c>
    </row>
    <row r="108" s="2" customFormat="1">
      <c r="A108" s="42"/>
      <c r="B108" s="43"/>
      <c r="C108" s="44"/>
      <c r="D108" s="283" t="s">
        <v>517</v>
      </c>
      <c r="E108" s="44"/>
      <c r="F108" s="284" t="s">
        <v>1711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517</v>
      </c>
      <c r="AU108" s="20" t="s">
        <v>87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1706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1707</v>
      </c>
      <c r="G110" s="231"/>
      <c r="H110" s="235">
        <v>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17.600000000000001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1712</v>
      </c>
      <c r="F112" s="219" t="s">
        <v>1713</v>
      </c>
      <c r="G112" s="220" t="s">
        <v>197</v>
      </c>
      <c r="H112" s="221">
        <v>17.600000000000001</v>
      </c>
      <c r="I112" s="222"/>
      <c r="J112" s="223">
        <f>ROUND(I112*H112,2)</f>
        <v>0</v>
      </c>
      <c r="K112" s="219" t="s">
        <v>515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1714</v>
      </c>
    </row>
    <row r="113" s="2" customFormat="1">
      <c r="A113" s="42"/>
      <c r="B113" s="43"/>
      <c r="C113" s="44"/>
      <c r="D113" s="283" t="s">
        <v>517</v>
      </c>
      <c r="E113" s="44"/>
      <c r="F113" s="284" t="s">
        <v>1715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1706</v>
      </c>
      <c r="G114" s="231"/>
      <c r="H114" s="235">
        <v>9.5999999999999996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1707</v>
      </c>
      <c r="G115" s="231"/>
      <c r="H115" s="235">
        <v>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17.600000000000001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1716</v>
      </c>
      <c r="F117" s="219" t="s">
        <v>1717</v>
      </c>
      <c r="G117" s="220" t="s">
        <v>197</v>
      </c>
      <c r="H117" s="221">
        <v>17.600000000000001</v>
      </c>
      <c r="I117" s="222"/>
      <c r="J117" s="223">
        <f>ROUND(I117*H117,2)</f>
        <v>0</v>
      </c>
      <c r="K117" s="219" t="s">
        <v>515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1718</v>
      </c>
    </row>
    <row r="118" s="2" customFormat="1">
      <c r="A118" s="42"/>
      <c r="B118" s="43"/>
      <c r="C118" s="44"/>
      <c r="D118" s="283" t="s">
        <v>517</v>
      </c>
      <c r="E118" s="44"/>
      <c r="F118" s="284" t="s">
        <v>1719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1706</v>
      </c>
      <c r="G119" s="231"/>
      <c r="H119" s="235">
        <v>9.5999999999999996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1707</v>
      </c>
      <c r="G120" s="231"/>
      <c r="H120" s="235">
        <v>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17.600000000000001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664</v>
      </c>
      <c r="F122" s="219" t="s">
        <v>665</v>
      </c>
      <c r="G122" s="220" t="s">
        <v>197</v>
      </c>
      <c r="H122" s="221">
        <v>17.600000000000001</v>
      </c>
      <c r="I122" s="222"/>
      <c r="J122" s="223">
        <f>ROUND(I122*H122,2)</f>
        <v>0</v>
      </c>
      <c r="K122" s="219" t="s">
        <v>515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1720</v>
      </c>
    </row>
    <row r="123" s="2" customFormat="1">
      <c r="A123" s="42"/>
      <c r="B123" s="43"/>
      <c r="C123" s="44"/>
      <c r="D123" s="283" t="s">
        <v>517</v>
      </c>
      <c r="E123" s="44"/>
      <c r="F123" s="284" t="s">
        <v>667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1706</v>
      </c>
      <c r="G124" s="231"/>
      <c r="H124" s="235">
        <v>9.5999999999999996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1707</v>
      </c>
      <c r="G125" s="231"/>
      <c r="H125" s="235">
        <v>8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17.600000000000001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1721</v>
      </c>
      <c r="F127" s="219" t="s">
        <v>1722</v>
      </c>
      <c r="G127" s="220" t="s">
        <v>197</v>
      </c>
      <c r="H127" s="221">
        <v>17.600000000000001</v>
      </c>
      <c r="I127" s="222"/>
      <c r="J127" s="223">
        <f>ROUND(I127*H127,2)</f>
        <v>0</v>
      </c>
      <c r="K127" s="219" t="s">
        <v>515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1723</v>
      </c>
    </row>
    <row r="128" s="2" customFormat="1">
      <c r="A128" s="42"/>
      <c r="B128" s="43"/>
      <c r="C128" s="44"/>
      <c r="D128" s="283" t="s">
        <v>517</v>
      </c>
      <c r="E128" s="44"/>
      <c r="F128" s="284" t="s">
        <v>1724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1706</v>
      </c>
      <c r="G129" s="231"/>
      <c r="H129" s="235">
        <v>9.5999999999999996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1707</v>
      </c>
      <c r="G130" s="231"/>
      <c r="H130" s="235">
        <v>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17.600000000000001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668</v>
      </c>
      <c r="F132" s="219" t="s">
        <v>669</v>
      </c>
      <c r="G132" s="220" t="s">
        <v>221</v>
      </c>
      <c r="H132" s="221">
        <v>43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1725</v>
      </c>
    </row>
    <row r="133" s="15" customFormat="1">
      <c r="A133" s="15"/>
      <c r="B133" s="263"/>
      <c r="C133" s="264"/>
      <c r="D133" s="232" t="s">
        <v>201</v>
      </c>
      <c r="E133" s="265" t="s">
        <v>32</v>
      </c>
      <c r="F133" s="266" t="s">
        <v>358</v>
      </c>
      <c r="G133" s="264"/>
      <c r="H133" s="265" t="s">
        <v>32</v>
      </c>
      <c r="I133" s="267"/>
      <c r="J133" s="264"/>
      <c r="K133" s="264"/>
      <c r="L133" s="268"/>
      <c r="M133" s="269"/>
      <c r="N133" s="270"/>
      <c r="O133" s="270"/>
      <c r="P133" s="270"/>
      <c r="Q133" s="270"/>
      <c r="R133" s="270"/>
      <c r="S133" s="270"/>
      <c r="T133" s="27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2" t="s">
        <v>201</v>
      </c>
      <c r="AU133" s="272" t="s">
        <v>87</v>
      </c>
      <c r="AV133" s="15" t="s">
        <v>85</v>
      </c>
      <c r="AW133" s="15" t="s">
        <v>39</v>
      </c>
      <c r="AX133" s="15" t="s">
        <v>78</v>
      </c>
      <c r="AY133" s="272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1726</v>
      </c>
      <c r="G134" s="231"/>
      <c r="H134" s="235">
        <v>19.199999999999999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1727</v>
      </c>
      <c r="G135" s="231"/>
      <c r="H135" s="235">
        <v>16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1728</v>
      </c>
      <c r="G136" s="231"/>
      <c r="H136" s="235">
        <v>7.7999999999999998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1729</v>
      </c>
      <c r="F138" s="219" t="s">
        <v>1730</v>
      </c>
      <c r="G138" s="220" t="s">
        <v>411</v>
      </c>
      <c r="H138" s="221">
        <v>100</v>
      </c>
      <c r="I138" s="222"/>
      <c r="J138" s="223">
        <f>ROUND(I138*H138,2)</f>
        <v>0</v>
      </c>
      <c r="K138" s="219" t="s">
        <v>515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1731</v>
      </c>
    </row>
    <row r="139" s="2" customFormat="1">
      <c r="A139" s="42"/>
      <c r="B139" s="43"/>
      <c r="C139" s="44"/>
      <c r="D139" s="283" t="s">
        <v>517</v>
      </c>
      <c r="E139" s="44"/>
      <c r="F139" s="284" t="s">
        <v>1732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1701</v>
      </c>
      <c r="G140" s="231"/>
      <c r="H140" s="235">
        <v>100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100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1.75" customHeight="1">
      <c r="A142" s="42"/>
      <c r="B142" s="43"/>
      <c r="C142" s="217" t="s">
        <v>247</v>
      </c>
      <c r="D142" s="217" t="s">
        <v>194</v>
      </c>
      <c r="E142" s="218" t="s">
        <v>596</v>
      </c>
      <c r="F142" s="219" t="s">
        <v>597</v>
      </c>
      <c r="G142" s="220" t="s">
        <v>411</v>
      </c>
      <c r="H142" s="221">
        <v>100</v>
      </c>
      <c r="I142" s="222"/>
      <c r="J142" s="223">
        <f>ROUND(I142*H142,2)</f>
        <v>0</v>
      </c>
      <c r="K142" s="219" t="s">
        <v>515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0.050000000000000003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1733</v>
      </c>
    </row>
    <row r="143" s="2" customFormat="1">
      <c r="A143" s="42"/>
      <c r="B143" s="43"/>
      <c r="C143" s="44"/>
      <c r="D143" s="283" t="s">
        <v>517</v>
      </c>
      <c r="E143" s="44"/>
      <c r="F143" s="284" t="s">
        <v>599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1701</v>
      </c>
      <c r="G144" s="231"/>
      <c r="H144" s="235">
        <v>100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12" customFormat="1" ht="22.8" customHeight="1">
      <c r="A146" s="12"/>
      <c r="B146" s="201"/>
      <c r="C146" s="202"/>
      <c r="D146" s="203" t="s">
        <v>77</v>
      </c>
      <c r="E146" s="215" t="s">
        <v>87</v>
      </c>
      <c r="F146" s="215" t="s">
        <v>1734</v>
      </c>
      <c r="G146" s="202"/>
      <c r="H146" s="202"/>
      <c r="I146" s="205"/>
      <c r="J146" s="216">
        <f>BK146</f>
        <v>0</v>
      </c>
      <c r="K146" s="202"/>
      <c r="L146" s="207"/>
      <c r="M146" s="208"/>
      <c r="N146" s="209"/>
      <c r="O146" s="209"/>
      <c r="P146" s="210">
        <f>SUM(P147:P170)</f>
        <v>0</v>
      </c>
      <c r="Q146" s="209"/>
      <c r="R146" s="210">
        <f>SUM(R147:R170)</f>
        <v>0.00555296</v>
      </c>
      <c r="S146" s="209"/>
      <c r="T146" s="211">
        <f>SUM(T147:T170)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2" t="s">
        <v>85</v>
      </c>
      <c r="AT146" s="213" t="s">
        <v>77</v>
      </c>
      <c r="AU146" s="213" t="s">
        <v>85</v>
      </c>
      <c r="AY146" s="212" t="s">
        <v>191</v>
      </c>
      <c r="BK146" s="214">
        <f>SUM(BK147:BK170)</f>
        <v>0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1735</v>
      </c>
      <c r="F147" s="219" t="s">
        <v>1736</v>
      </c>
      <c r="G147" s="220" t="s">
        <v>197</v>
      </c>
      <c r="H147" s="221">
        <v>1.2430000000000001</v>
      </c>
      <c r="I147" s="222"/>
      <c r="J147" s="223">
        <f>ROUND(I147*H147,2)</f>
        <v>0</v>
      </c>
      <c r="K147" s="219" t="s">
        <v>515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1737</v>
      </c>
    </row>
    <row r="148" s="2" customFormat="1">
      <c r="A148" s="42"/>
      <c r="B148" s="43"/>
      <c r="C148" s="44"/>
      <c r="D148" s="283" t="s">
        <v>517</v>
      </c>
      <c r="E148" s="44"/>
      <c r="F148" s="284" t="s">
        <v>1738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517</v>
      </c>
      <c r="AU148" s="20" t="s">
        <v>87</v>
      </c>
    </row>
    <row r="149" s="15" customFormat="1">
      <c r="A149" s="15"/>
      <c r="B149" s="263"/>
      <c r="C149" s="264"/>
      <c r="D149" s="232" t="s">
        <v>201</v>
      </c>
      <c r="E149" s="265" t="s">
        <v>32</v>
      </c>
      <c r="F149" s="266" t="s">
        <v>1739</v>
      </c>
      <c r="G149" s="264"/>
      <c r="H149" s="265" t="s">
        <v>32</v>
      </c>
      <c r="I149" s="267"/>
      <c r="J149" s="264"/>
      <c r="K149" s="264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201</v>
      </c>
      <c r="AU149" s="272" t="s">
        <v>87</v>
      </c>
      <c r="AV149" s="15" t="s">
        <v>85</v>
      </c>
      <c r="AW149" s="15" t="s">
        <v>39</v>
      </c>
      <c r="AX149" s="15" t="s">
        <v>78</v>
      </c>
      <c r="AY149" s="272" t="s">
        <v>191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1740</v>
      </c>
      <c r="G150" s="231"/>
      <c r="H150" s="235">
        <v>0.76300000000000001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1741</v>
      </c>
      <c r="G151" s="231"/>
      <c r="H151" s="235">
        <v>0.47999999999999998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1.2429999999999999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21.75" customHeight="1">
      <c r="A153" s="42"/>
      <c r="B153" s="43"/>
      <c r="C153" s="217" t="s">
        <v>8</v>
      </c>
      <c r="D153" s="217" t="s">
        <v>194</v>
      </c>
      <c r="E153" s="218" t="s">
        <v>1742</v>
      </c>
      <c r="F153" s="219" t="s">
        <v>1743</v>
      </c>
      <c r="G153" s="220" t="s">
        <v>197</v>
      </c>
      <c r="H153" s="221">
        <v>1.2430000000000001</v>
      </c>
      <c r="I153" s="222"/>
      <c r="J153" s="223">
        <f>ROUND(I153*H153,2)</f>
        <v>0</v>
      </c>
      <c r="K153" s="219" t="s">
        <v>515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1744</v>
      </c>
    </row>
    <row r="154" s="2" customFormat="1">
      <c r="A154" s="42"/>
      <c r="B154" s="43"/>
      <c r="C154" s="44"/>
      <c r="D154" s="283" t="s">
        <v>517</v>
      </c>
      <c r="E154" s="44"/>
      <c r="F154" s="284" t="s">
        <v>1745</v>
      </c>
      <c r="G154" s="44"/>
      <c r="H154" s="44"/>
      <c r="I154" s="280"/>
      <c r="J154" s="44"/>
      <c r="K154" s="44"/>
      <c r="L154" s="48"/>
      <c r="M154" s="281"/>
      <c r="N154" s="282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517</v>
      </c>
      <c r="AU154" s="20" t="s">
        <v>87</v>
      </c>
    </row>
    <row r="155" s="15" customFormat="1">
      <c r="A155" s="15"/>
      <c r="B155" s="263"/>
      <c r="C155" s="264"/>
      <c r="D155" s="232" t="s">
        <v>201</v>
      </c>
      <c r="E155" s="265" t="s">
        <v>32</v>
      </c>
      <c r="F155" s="266" t="s">
        <v>1739</v>
      </c>
      <c r="G155" s="264"/>
      <c r="H155" s="265" t="s">
        <v>32</v>
      </c>
      <c r="I155" s="267"/>
      <c r="J155" s="264"/>
      <c r="K155" s="264"/>
      <c r="L155" s="268"/>
      <c r="M155" s="269"/>
      <c r="N155" s="270"/>
      <c r="O155" s="270"/>
      <c r="P155" s="270"/>
      <c r="Q155" s="270"/>
      <c r="R155" s="270"/>
      <c r="S155" s="270"/>
      <c r="T155" s="27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2" t="s">
        <v>201</v>
      </c>
      <c r="AU155" s="272" t="s">
        <v>87</v>
      </c>
      <c r="AV155" s="15" t="s">
        <v>85</v>
      </c>
      <c r="AW155" s="15" t="s">
        <v>39</v>
      </c>
      <c r="AX155" s="15" t="s">
        <v>78</v>
      </c>
      <c r="AY155" s="272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1740</v>
      </c>
      <c r="G156" s="231"/>
      <c r="H156" s="235">
        <v>0.76300000000000001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1741</v>
      </c>
      <c r="G157" s="231"/>
      <c r="H157" s="235">
        <v>0.47999999999999998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1.2429999999999999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16.5" customHeight="1">
      <c r="A159" s="42"/>
      <c r="B159" s="43"/>
      <c r="C159" s="217" t="s">
        <v>261</v>
      </c>
      <c r="D159" s="217" t="s">
        <v>194</v>
      </c>
      <c r="E159" s="218" t="s">
        <v>1746</v>
      </c>
      <c r="F159" s="219" t="s">
        <v>1747</v>
      </c>
      <c r="G159" s="220" t="s">
        <v>411</v>
      </c>
      <c r="H159" s="221">
        <v>4.1440000000000001</v>
      </c>
      <c r="I159" s="222"/>
      <c r="J159" s="223">
        <f>ROUND(I159*H159,2)</f>
        <v>0</v>
      </c>
      <c r="K159" s="219" t="s">
        <v>515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0.0012999999999999999</v>
      </c>
      <c r="R159" s="226">
        <f>Q159*H159</f>
        <v>0.0053872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1748</v>
      </c>
    </row>
    <row r="160" s="2" customFormat="1">
      <c r="A160" s="42"/>
      <c r="B160" s="43"/>
      <c r="C160" s="44"/>
      <c r="D160" s="283" t="s">
        <v>517</v>
      </c>
      <c r="E160" s="44"/>
      <c r="F160" s="284" t="s">
        <v>1749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517</v>
      </c>
      <c r="AU160" s="20" t="s">
        <v>87</v>
      </c>
    </row>
    <row r="161" s="15" customFormat="1">
      <c r="A161" s="15"/>
      <c r="B161" s="263"/>
      <c r="C161" s="264"/>
      <c r="D161" s="232" t="s">
        <v>201</v>
      </c>
      <c r="E161" s="265" t="s">
        <v>32</v>
      </c>
      <c r="F161" s="266" t="s">
        <v>1739</v>
      </c>
      <c r="G161" s="264"/>
      <c r="H161" s="265" t="s">
        <v>32</v>
      </c>
      <c r="I161" s="267"/>
      <c r="J161" s="264"/>
      <c r="K161" s="264"/>
      <c r="L161" s="268"/>
      <c r="M161" s="269"/>
      <c r="N161" s="270"/>
      <c r="O161" s="270"/>
      <c r="P161" s="270"/>
      <c r="Q161" s="270"/>
      <c r="R161" s="270"/>
      <c r="S161" s="270"/>
      <c r="T161" s="27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2" t="s">
        <v>201</v>
      </c>
      <c r="AU161" s="272" t="s">
        <v>87</v>
      </c>
      <c r="AV161" s="15" t="s">
        <v>85</v>
      </c>
      <c r="AW161" s="15" t="s">
        <v>39</v>
      </c>
      <c r="AX161" s="15" t="s">
        <v>78</v>
      </c>
      <c r="AY161" s="272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1750</v>
      </c>
      <c r="G162" s="231"/>
      <c r="H162" s="235">
        <v>2.544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1751</v>
      </c>
      <c r="G163" s="231"/>
      <c r="H163" s="235">
        <v>1.6000000000000001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4.1440000000000001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16.5" customHeight="1">
      <c r="A165" s="42"/>
      <c r="B165" s="43"/>
      <c r="C165" s="217" t="s">
        <v>265</v>
      </c>
      <c r="D165" s="217" t="s">
        <v>194</v>
      </c>
      <c r="E165" s="218" t="s">
        <v>1752</v>
      </c>
      <c r="F165" s="219" t="s">
        <v>1753</v>
      </c>
      <c r="G165" s="220" t="s">
        <v>411</v>
      </c>
      <c r="H165" s="221">
        <v>4.1440000000000001</v>
      </c>
      <c r="I165" s="222"/>
      <c r="J165" s="223">
        <f>ROUND(I165*H165,2)</f>
        <v>0</v>
      </c>
      <c r="K165" s="219" t="s">
        <v>515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4.0000000000000003E-05</v>
      </c>
      <c r="R165" s="226">
        <f>Q165*H165</f>
        <v>0.00016576000000000001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1754</v>
      </c>
    </row>
    <row r="166" s="2" customFormat="1">
      <c r="A166" s="42"/>
      <c r="B166" s="43"/>
      <c r="C166" s="44"/>
      <c r="D166" s="283" t="s">
        <v>517</v>
      </c>
      <c r="E166" s="44"/>
      <c r="F166" s="284" t="s">
        <v>1755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517</v>
      </c>
      <c r="AU166" s="20" t="s">
        <v>87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1739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87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1750</v>
      </c>
      <c r="G168" s="231"/>
      <c r="H168" s="235">
        <v>2.544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1751</v>
      </c>
      <c r="G169" s="231"/>
      <c r="H169" s="235">
        <v>1.6000000000000001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4.1440000000000001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12" customFormat="1" ht="22.8" customHeight="1">
      <c r="A171" s="12"/>
      <c r="B171" s="201"/>
      <c r="C171" s="202"/>
      <c r="D171" s="203" t="s">
        <v>77</v>
      </c>
      <c r="E171" s="215" t="s">
        <v>102</v>
      </c>
      <c r="F171" s="215" t="s">
        <v>544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SUM(P172:P205)</f>
        <v>0</v>
      </c>
      <c r="Q171" s="209"/>
      <c r="R171" s="210">
        <f>SUM(R172:R205)</f>
        <v>2.0946541499999998</v>
      </c>
      <c r="S171" s="209"/>
      <c r="T171" s="211">
        <f>SUM(T172:T205)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85</v>
      </c>
      <c r="AT171" s="213" t="s">
        <v>77</v>
      </c>
      <c r="AU171" s="213" t="s">
        <v>85</v>
      </c>
      <c r="AY171" s="212" t="s">
        <v>191</v>
      </c>
      <c r="BK171" s="214">
        <f>SUM(BK172:BK205)</f>
        <v>0</v>
      </c>
    </row>
    <row r="172" s="2" customFormat="1" ht="16.5" customHeight="1">
      <c r="A172" s="42"/>
      <c r="B172" s="43"/>
      <c r="C172" s="217" t="s">
        <v>270</v>
      </c>
      <c r="D172" s="217" t="s">
        <v>194</v>
      </c>
      <c r="E172" s="218" t="s">
        <v>1756</v>
      </c>
      <c r="F172" s="219" t="s">
        <v>1757</v>
      </c>
      <c r="G172" s="220" t="s">
        <v>197</v>
      </c>
      <c r="H172" s="221">
        <v>5.9649999999999999</v>
      </c>
      <c r="I172" s="222"/>
      <c r="J172" s="223">
        <f>ROUND(I172*H172,2)</f>
        <v>0</v>
      </c>
      <c r="K172" s="219" t="s">
        <v>515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1758</v>
      </c>
    </row>
    <row r="173" s="2" customFormat="1">
      <c r="A173" s="42"/>
      <c r="B173" s="43"/>
      <c r="C173" s="44"/>
      <c r="D173" s="283" t="s">
        <v>517</v>
      </c>
      <c r="E173" s="44"/>
      <c r="F173" s="284" t="s">
        <v>1759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517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1760</v>
      </c>
      <c r="G174" s="231"/>
      <c r="H174" s="235">
        <v>5.04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1761</v>
      </c>
      <c r="G175" s="231"/>
      <c r="H175" s="235">
        <v>0.58899999999999997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1762</v>
      </c>
      <c r="G176" s="231"/>
      <c r="H176" s="235">
        <v>0.33600000000000002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5.9649999999999999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87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16.5" customHeight="1">
      <c r="A178" s="42"/>
      <c r="B178" s="43"/>
      <c r="C178" s="217" t="s">
        <v>274</v>
      </c>
      <c r="D178" s="217" t="s">
        <v>194</v>
      </c>
      <c r="E178" s="218" t="s">
        <v>1763</v>
      </c>
      <c r="F178" s="219" t="s">
        <v>1764</v>
      </c>
      <c r="G178" s="220" t="s">
        <v>197</v>
      </c>
      <c r="H178" s="221">
        <v>5.9649999999999999</v>
      </c>
      <c r="I178" s="222"/>
      <c r="J178" s="223">
        <f>ROUND(I178*H178,2)</f>
        <v>0</v>
      </c>
      <c r="K178" s="219" t="s">
        <v>515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0.048579999999999998</v>
      </c>
      <c r="R178" s="226">
        <f>Q178*H178</f>
        <v>0.28977969999999997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199</v>
      </c>
      <c r="AT178" s="228" t="s">
        <v>194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1765</v>
      </c>
    </row>
    <row r="179" s="2" customFormat="1">
      <c r="A179" s="42"/>
      <c r="B179" s="43"/>
      <c r="C179" s="44"/>
      <c r="D179" s="283" t="s">
        <v>517</v>
      </c>
      <c r="E179" s="44"/>
      <c r="F179" s="284" t="s">
        <v>1766</v>
      </c>
      <c r="G179" s="44"/>
      <c r="H179" s="44"/>
      <c r="I179" s="280"/>
      <c r="J179" s="44"/>
      <c r="K179" s="44"/>
      <c r="L179" s="48"/>
      <c r="M179" s="281"/>
      <c r="N179" s="282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517</v>
      </c>
      <c r="AU179" s="20" t="s">
        <v>87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1761</v>
      </c>
      <c r="G180" s="231"/>
      <c r="H180" s="235">
        <v>0.58899999999999997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1762</v>
      </c>
      <c r="G181" s="231"/>
      <c r="H181" s="235">
        <v>0.33600000000000002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1760</v>
      </c>
      <c r="G182" s="231"/>
      <c r="H182" s="235">
        <v>5.04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5.9649999999999999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278</v>
      </c>
      <c r="D184" s="217" t="s">
        <v>194</v>
      </c>
      <c r="E184" s="218" t="s">
        <v>1767</v>
      </c>
      <c r="F184" s="219" t="s">
        <v>1768</v>
      </c>
      <c r="G184" s="220" t="s">
        <v>411</v>
      </c>
      <c r="H184" s="221">
        <v>29.085000000000001</v>
      </c>
      <c r="I184" s="222"/>
      <c r="J184" s="223">
        <f>ROUND(I184*H184,2)</f>
        <v>0</v>
      </c>
      <c r="K184" s="219" t="s">
        <v>515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0.041259999999999998</v>
      </c>
      <c r="R184" s="226">
        <f>Q184*H184</f>
        <v>1.2000470999999999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1769</v>
      </c>
    </row>
    <row r="185" s="2" customFormat="1">
      <c r="A185" s="42"/>
      <c r="B185" s="43"/>
      <c r="C185" s="44"/>
      <c r="D185" s="283" t="s">
        <v>517</v>
      </c>
      <c r="E185" s="44"/>
      <c r="F185" s="284" t="s">
        <v>1770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1771</v>
      </c>
      <c r="G186" s="231"/>
      <c r="H186" s="235">
        <v>4.1070000000000002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1772</v>
      </c>
      <c r="G187" s="231"/>
      <c r="H187" s="235">
        <v>2.4180000000000001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1773</v>
      </c>
      <c r="G188" s="231"/>
      <c r="H188" s="235">
        <v>22.559999999999999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29.085000000000001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87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16.5" customHeight="1">
      <c r="A190" s="42"/>
      <c r="B190" s="43"/>
      <c r="C190" s="217" t="s">
        <v>282</v>
      </c>
      <c r="D190" s="217" t="s">
        <v>194</v>
      </c>
      <c r="E190" s="218" t="s">
        <v>1774</v>
      </c>
      <c r="F190" s="219" t="s">
        <v>1775</v>
      </c>
      <c r="G190" s="220" t="s">
        <v>411</v>
      </c>
      <c r="H190" s="221">
        <v>29.085000000000001</v>
      </c>
      <c r="I190" s="222"/>
      <c r="J190" s="223">
        <f>ROUND(I190*H190,2)</f>
        <v>0</v>
      </c>
      <c r="K190" s="219" t="s">
        <v>515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2.0000000000000002E-05</v>
      </c>
      <c r="R190" s="226">
        <f>Q190*H190</f>
        <v>0.0005817000000000001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1776</v>
      </c>
    </row>
    <row r="191" s="2" customFormat="1">
      <c r="A191" s="42"/>
      <c r="B191" s="43"/>
      <c r="C191" s="44"/>
      <c r="D191" s="283" t="s">
        <v>517</v>
      </c>
      <c r="E191" s="44"/>
      <c r="F191" s="284" t="s">
        <v>1777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517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1771</v>
      </c>
      <c r="G192" s="231"/>
      <c r="H192" s="235">
        <v>4.1070000000000002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1772</v>
      </c>
      <c r="G193" s="231"/>
      <c r="H193" s="235">
        <v>2.4180000000000001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1773</v>
      </c>
      <c r="G194" s="231"/>
      <c r="H194" s="235">
        <v>22.559999999999999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29.085000000000001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87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16.5" customHeight="1">
      <c r="A196" s="42"/>
      <c r="B196" s="43"/>
      <c r="C196" s="217" t="s">
        <v>286</v>
      </c>
      <c r="D196" s="217" t="s">
        <v>194</v>
      </c>
      <c r="E196" s="218" t="s">
        <v>1778</v>
      </c>
      <c r="F196" s="219" t="s">
        <v>1779</v>
      </c>
      <c r="G196" s="220" t="s">
        <v>221</v>
      </c>
      <c r="H196" s="221">
        <v>0.52100000000000002</v>
      </c>
      <c r="I196" s="222"/>
      <c r="J196" s="223">
        <f>ROUND(I196*H196,2)</f>
        <v>0</v>
      </c>
      <c r="K196" s="219" t="s">
        <v>515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1.04877</v>
      </c>
      <c r="R196" s="226">
        <f>Q196*H196</f>
        <v>0.54640917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1780</v>
      </c>
    </row>
    <row r="197" s="2" customFormat="1">
      <c r="A197" s="42"/>
      <c r="B197" s="43"/>
      <c r="C197" s="44"/>
      <c r="D197" s="283" t="s">
        <v>517</v>
      </c>
      <c r="E197" s="44"/>
      <c r="F197" s="284" t="s">
        <v>1781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517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1782</v>
      </c>
      <c r="G198" s="231"/>
      <c r="H198" s="235">
        <v>0.52100000000000002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0.52100000000000002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291</v>
      </c>
      <c r="D200" s="217" t="s">
        <v>194</v>
      </c>
      <c r="E200" s="218" t="s">
        <v>1783</v>
      </c>
      <c r="F200" s="219" t="s">
        <v>1784</v>
      </c>
      <c r="G200" s="220" t="s">
        <v>221</v>
      </c>
      <c r="H200" s="221">
        <v>0.051999999999999998</v>
      </c>
      <c r="I200" s="222"/>
      <c r="J200" s="223">
        <f>ROUND(I200*H200,2)</f>
        <v>0</v>
      </c>
      <c r="K200" s="219" t="s">
        <v>515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1.1122399999999999</v>
      </c>
      <c r="R200" s="226">
        <f>Q200*H200</f>
        <v>0.057836479999999989</v>
      </c>
      <c r="S200" s="226">
        <v>0</v>
      </c>
      <c r="T200" s="227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1785</v>
      </c>
    </row>
    <row r="201" s="2" customFormat="1">
      <c r="A201" s="42"/>
      <c r="B201" s="43"/>
      <c r="C201" s="44"/>
      <c r="D201" s="283" t="s">
        <v>517</v>
      </c>
      <c r="E201" s="44"/>
      <c r="F201" s="284" t="s">
        <v>1786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517</v>
      </c>
      <c r="AU201" s="20" t="s">
        <v>87</v>
      </c>
    </row>
    <row r="202" s="15" customFormat="1">
      <c r="A202" s="15"/>
      <c r="B202" s="263"/>
      <c r="C202" s="264"/>
      <c r="D202" s="232" t="s">
        <v>201</v>
      </c>
      <c r="E202" s="265" t="s">
        <v>32</v>
      </c>
      <c r="F202" s="266" t="s">
        <v>1787</v>
      </c>
      <c r="G202" s="264"/>
      <c r="H202" s="265" t="s">
        <v>32</v>
      </c>
      <c r="I202" s="267"/>
      <c r="J202" s="264"/>
      <c r="K202" s="264"/>
      <c r="L202" s="268"/>
      <c r="M202" s="269"/>
      <c r="N202" s="270"/>
      <c r="O202" s="270"/>
      <c r="P202" s="270"/>
      <c r="Q202" s="270"/>
      <c r="R202" s="270"/>
      <c r="S202" s="270"/>
      <c r="T202" s="27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2" t="s">
        <v>201</v>
      </c>
      <c r="AU202" s="272" t="s">
        <v>87</v>
      </c>
      <c r="AV202" s="15" t="s">
        <v>85</v>
      </c>
      <c r="AW202" s="15" t="s">
        <v>39</v>
      </c>
      <c r="AX202" s="15" t="s">
        <v>78</v>
      </c>
      <c r="AY202" s="272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1788</v>
      </c>
      <c r="G203" s="231"/>
      <c r="H203" s="235">
        <v>0.033000000000000002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1789</v>
      </c>
      <c r="G204" s="231"/>
      <c r="H204" s="235">
        <v>0.019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0.052000000000000005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12" customFormat="1" ht="22.8" customHeight="1">
      <c r="A206" s="12"/>
      <c r="B206" s="201"/>
      <c r="C206" s="202"/>
      <c r="D206" s="203" t="s">
        <v>77</v>
      </c>
      <c r="E206" s="215" t="s">
        <v>199</v>
      </c>
      <c r="F206" s="215" t="s">
        <v>678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SUM(P207:P231)</f>
        <v>0</v>
      </c>
      <c r="Q206" s="209"/>
      <c r="R206" s="210">
        <f>SUM(R207:R231)</f>
        <v>61.191127399999992</v>
      </c>
      <c r="S206" s="209"/>
      <c r="T206" s="211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85</v>
      </c>
      <c r="AT206" s="213" t="s">
        <v>77</v>
      </c>
      <c r="AU206" s="213" t="s">
        <v>85</v>
      </c>
      <c r="AY206" s="212" t="s">
        <v>191</v>
      </c>
      <c r="BK206" s="214">
        <f>SUM(BK207:BK231)</f>
        <v>0</v>
      </c>
    </row>
    <row r="207" s="2" customFormat="1" ht="16.5" customHeight="1">
      <c r="A207" s="42"/>
      <c r="B207" s="43"/>
      <c r="C207" s="217" t="s">
        <v>7</v>
      </c>
      <c r="D207" s="217" t="s">
        <v>194</v>
      </c>
      <c r="E207" s="218" t="s">
        <v>1790</v>
      </c>
      <c r="F207" s="219" t="s">
        <v>1791</v>
      </c>
      <c r="G207" s="220" t="s">
        <v>411</v>
      </c>
      <c r="H207" s="221">
        <v>0.40600000000000003</v>
      </c>
      <c r="I207" s="222"/>
      <c r="J207" s="223">
        <f>ROUND(I207*H207,2)</f>
        <v>0</v>
      </c>
      <c r="K207" s="219" t="s">
        <v>515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0.026450000000000001</v>
      </c>
      <c r="R207" s="226">
        <f>Q207*H207</f>
        <v>0.010738700000000002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1792</v>
      </c>
    </row>
    <row r="208" s="2" customFormat="1">
      <c r="A208" s="42"/>
      <c r="B208" s="43"/>
      <c r="C208" s="44"/>
      <c r="D208" s="283" t="s">
        <v>517</v>
      </c>
      <c r="E208" s="44"/>
      <c r="F208" s="284" t="s">
        <v>1793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517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1794</v>
      </c>
      <c r="G209" s="231"/>
      <c r="H209" s="235">
        <v>0.40600000000000003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0.40600000000000003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16.5" customHeight="1">
      <c r="A211" s="42"/>
      <c r="B211" s="43"/>
      <c r="C211" s="217" t="s">
        <v>299</v>
      </c>
      <c r="D211" s="217" t="s">
        <v>194</v>
      </c>
      <c r="E211" s="218" t="s">
        <v>1795</v>
      </c>
      <c r="F211" s="219" t="s">
        <v>1796</v>
      </c>
      <c r="G211" s="220" t="s">
        <v>411</v>
      </c>
      <c r="H211" s="221">
        <v>0.40600000000000003</v>
      </c>
      <c r="I211" s="222"/>
      <c r="J211" s="223">
        <f>ROUND(I211*H211,2)</f>
        <v>0</v>
      </c>
      <c r="K211" s="219" t="s">
        <v>515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0.026450000000000001</v>
      </c>
      <c r="R211" s="226">
        <f>Q211*H211</f>
        <v>0.010738700000000002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1797</v>
      </c>
    </row>
    <row r="212" s="2" customFormat="1">
      <c r="A212" s="42"/>
      <c r="B212" s="43"/>
      <c r="C212" s="44"/>
      <c r="D212" s="283" t="s">
        <v>517</v>
      </c>
      <c r="E212" s="44"/>
      <c r="F212" s="284" t="s">
        <v>1798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517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1794</v>
      </c>
      <c r="G213" s="231"/>
      <c r="H213" s="235">
        <v>0.40600000000000003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0.40600000000000003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4.15" customHeight="1">
      <c r="A215" s="42"/>
      <c r="B215" s="43"/>
      <c r="C215" s="217" t="s">
        <v>304</v>
      </c>
      <c r="D215" s="217" t="s">
        <v>194</v>
      </c>
      <c r="E215" s="218" t="s">
        <v>679</v>
      </c>
      <c r="F215" s="219" t="s">
        <v>680</v>
      </c>
      <c r="G215" s="220" t="s">
        <v>411</v>
      </c>
      <c r="H215" s="221">
        <v>33</v>
      </c>
      <c r="I215" s="222"/>
      <c r="J215" s="223">
        <f>ROUND(I215*H215,2)</f>
        <v>0</v>
      </c>
      <c r="K215" s="219" t="s">
        <v>515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1.2878099999999999</v>
      </c>
      <c r="R215" s="226">
        <f>Q215*H215</f>
        <v>42.497729999999997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1799</v>
      </c>
    </row>
    <row r="216" s="2" customFormat="1">
      <c r="A216" s="42"/>
      <c r="B216" s="43"/>
      <c r="C216" s="44"/>
      <c r="D216" s="283" t="s">
        <v>517</v>
      </c>
      <c r="E216" s="44"/>
      <c r="F216" s="284" t="s">
        <v>682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1800</v>
      </c>
      <c r="G217" s="231"/>
      <c r="H217" s="235">
        <v>18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1801</v>
      </c>
      <c r="G218" s="231"/>
      <c r="H218" s="235">
        <v>15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33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4.15" customHeight="1">
      <c r="A220" s="42"/>
      <c r="B220" s="43"/>
      <c r="C220" s="217" t="s">
        <v>310</v>
      </c>
      <c r="D220" s="217" t="s">
        <v>194</v>
      </c>
      <c r="E220" s="218" t="s">
        <v>1802</v>
      </c>
      <c r="F220" s="219" t="s">
        <v>1803</v>
      </c>
      <c r="G220" s="220" t="s">
        <v>411</v>
      </c>
      <c r="H220" s="221">
        <v>8</v>
      </c>
      <c r="I220" s="222"/>
      <c r="J220" s="223">
        <f>ROUND(I220*H220,2)</f>
        <v>0</v>
      </c>
      <c r="K220" s="219" t="s">
        <v>515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1.2878099999999999</v>
      </c>
      <c r="R220" s="226">
        <f>Q220*H220</f>
        <v>10.302479999999999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1804</v>
      </c>
    </row>
    <row r="221" s="2" customFormat="1">
      <c r="A221" s="42"/>
      <c r="B221" s="43"/>
      <c r="C221" s="44"/>
      <c r="D221" s="283" t="s">
        <v>517</v>
      </c>
      <c r="E221" s="44"/>
      <c r="F221" s="284" t="s">
        <v>1805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517</v>
      </c>
      <c r="AU221" s="20" t="s">
        <v>87</v>
      </c>
    </row>
    <row r="222" s="15" customFormat="1">
      <c r="A222" s="15"/>
      <c r="B222" s="263"/>
      <c r="C222" s="264"/>
      <c r="D222" s="232" t="s">
        <v>201</v>
      </c>
      <c r="E222" s="265" t="s">
        <v>32</v>
      </c>
      <c r="F222" s="266" t="s">
        <v>1806</v>
      </c>
      <c r="G222" s="264"/>
      <c r="H222" s="265" t="s">
        <v>32</v>
      </c>
      <c r="I222" s="267"/>
      <c r="J222" s="264"/>
      <c r="K222" s="264"/>
      <c r="L222" s="268"/>
      <c r="M222" s="269"/>
      <c r="N222" s="270"/>
      <c r="O222" s="270"/>
      <c r="P222" s="270"/>
      <c r="Q222" s="270"/>
      <c r="R222" s="270"/>
      <c r="S222" s="270"/>
      <c r="T222" s="27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2" t="s">
        <v>201</v>
      </c>
      <c r="AU222" s="272" t="s">
        <v>87</v>
      </c>
      <c r="AV222" s="15" t="s">
        <v>85</v>
      </c>
      <c r="AW222" s="15" t="s">
        <v>39</v>
      </c>
      <c r="AX222" s="15" t="s">
        <v>78</v>
      </c>
      <c r="AY222" s="272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1807</v>
      </c>
      <c r="G223" s="231"/>
      <c r="H223" s="235">
        <v>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1808</v>
      </c>
      <c r="G224" s="231"/>
      <c r="H224" s="235">
        <v>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33" customHeight="1">
      <c r="A226" s="42"/>
      <c r="B226" s="43"/>
      <c r="C226" s="217" t="s">
        <v>317</v>
      </c>
      <c r="D226" s="217" t="s">
        <v>194</v>
      </c>
      <c r="E226" s="218" t="s">
        <v>1809</v>
      </c>
      <c r="F226" s="219" t="s">
        <v>1810</v>
      </c>
      <c r="G226" s="220" t="s">
        <v>411</v>
      </c>
      <c r="H226" s="221">
        <v>17</v>
      </c>
      <c r="I226" s="222"/>
      <c r="J226" s="223">
        <f>ROUND(I226*H226,2)</f>
        <v>0</v>
      </c>
      <c r="K226" s="219" t="s">
        <v>515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0.49231999999999998</v>
      </c>
      <c r="R226" s="226">
        <f>Q226*H226</f>
        <v>8.3694399999999991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1811</v>
      </c>
    </row>
    <row r="227" s="2" customFormat="1">
      <c r="A227" s="42"/>
      <c r="B227" s="43"/>
      <c r="C227" s="44"/>
      <c r="D227" s="283" t="s">
        <v>517</v>
      </c>
      <c r="E227" s="44"/>
      <c r="F227" s="284" t="s">
        <v>1812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517</v>
      </c>
      <c r="AU227" s="20" t="s">
        <v>87</v>
      </c>
    </row>
    <row r="228" s="15" customFormat="1">
      <c r="A228" s="15"/>
      <c r="B228" s="263"/>
      <c r="C228" s="264"/>
      <c r="D228" s="232" t="s">
        <v>201</v>
      </c>
      <c r="E228" s="265" t="s">
        <v>32</v>
      </c>
      <c r="F228" s="266" t="s">
        <v>1813</v>
      </c>
      <c r="G228" s="264"/>
      <c r="H228" s="265" t="s">
        <v>32</v>
      </c>
      <c r="I228" s="267"/>
      <c r="J228" s="264"/>
      <c r="K228" s="264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201</v>
      </c>
      <c r="AU228" s="272" t="s">
        <v>87</v>
      </c>
      <c r="AV228" s="15" t="s">
        <v>85</v>
      </c>
      <c r="AW228" s="15" t="s">
        <v>39</v>
      </c>
      <c r="AX228" s="15" t="s">
        <v>78</v>
      </c>
      <c r="AY228" s="272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1814</v>
      </c>
      <c r="G229" s="231"/>
      <c r="H229" s="235">
        <v>11.800000000000001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1815</v>
      </c>
      <c r="G230" s="231"/>
      <c r="H230" s="235">
        <v>5.2000000000000002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17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12" customFormat="1" ht="22.8" customHeight="1">
      <c r="A232" s="12"/>
      <c r="B232" s="201"/>
      <c r="C232" s="202"/>
      <c r="D232" s="203" t="s">
        <v>77</v>
      </c>
      <c r="E232" s="215" t="s">
        <v>225</v>
      </c>
      <c r="F232" s="215" t="s">
        <v>550</v>
      </c>
      <c r="G232" s="202"/>
      <c r="H232" s="202"/>
      <c r="I232" s="205"/>
      <c r="J232" s="216">
        <f>BK232</f>
        <v>0</v>
      </c>
      <c r="K232" s="202"/>
      <c r="L232" s="207"/>
      <c r="M232" s="208"/>
      <c r="N232" s="209"/>
      <c r="O232" s="209"/>
      <c r="P232" s="210">
        <f>SUM(P233:P238)</f>
        <v>0</v>
      </c>
      <c r="Q232" s="209"/>
      <c r="R232" s="210">
        <f>SUM(R233:R238)</f>
        <v>0.85596300000000003</v>
      </c>
      <c r="S232" s="209"/>
      <c r="T232" s="211">
        <f>SUM(T233:T238)</f>
        <v>0.9375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2" t="s">
        <v>85</v>
      </c>
      <c r="AT232" s="213" t="s">
        <v>77</v>
      </c>
      <c r="AU232" s="213" t="s">
        <v>85</v>
      </c>
      <c r="AY232" s="212" t="s">
        <v>191</v>
      </c>
      <c r="BK232" s="214">
        <f>SUM(BK233:BK238)</f>
        <v>0</v>
      </c>
    </row>
    <row r="233" s="2" customFormat="1" ht="24.15" customHeight="1">
      <c r="A233" s="42"/>
      <c r="B233" s="43"/>
      <c r="C233" s="217" t="s">
        <v>323</v>
      </c>
      <c r="D233" s="217" t="s">
        <v>194</v>
      </c>
      <c r="E233" s="218" t="s">
        <v>1816</v>
      </c>
      <c r="F233" s="219" t="s">
        <v>1817</v>
      </c>
      <c r="G233" s="220" t="s">
        <v>411</v>
      </c>
      <c r="H233" s="221">
        <v>12.5</v>
      </c>
      <c r="I233" s="222"/>
      <c r="J233" s="223">
        <f>ROUND(I233*H233,2)</f>
        <v>0</v>
      </c>
      <c r="K233" s="219" t="s">
        <v>515</v>
      </c>
      <c r="L233" s="48"/>
      <c r="M233" s="224" t="s">
        <v>32</v>
      </c>
      <c r="N233" s="225" t="s">
        <v>49</v>
      </c>
      <c r="O233" s="88"/>
      <c r="P233" s="226">
        <f>O233*H233</f>
        <v>0</v>
      </c>
      <c r="Q233" s="226">
        <v>0.066960000000000006</v>
      </c>
      <c r="R233" s="226">
        <f>Q233*H233</f>
        <v>0.83700000000000008</v>
      </c>
      <c r="S233" s="226">
        <v>0.074999999999999997</v>
      </c>
      <c r="T233" s="227">
        <f>S233*H233</f>
        <v>0.9375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8" t="s">
        <v>199</v>
      </c>
      <c r="AT233" s="228" t="s">
        <v>194</v>
      </c>
      <c r="AU233" s="228" t="s">
        <v>87</v>
      </c>
      <c r="AY233" s="20" t="s">
        <v>191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85</v>
      </c>
      <c r="BK233" s="229">
        <f>ROUND(I233*H233,2)</f>
        <v>0</v>
      </c>
      <c r="BL233" s="20" t="s">
        <v>199</v>
      </c>
      <c r="BM233" s="228" t="s">
        <v>1818</v>
      </c>
    </row>
    <row r="234" s="2" customFormat="1">
      <c r="A234" s="42"/>
      <c r="B234" s="43"/>
      <c r="C234" s="44"/>
      <c r="D234" s="283" t="s">
        <v>517</v>
      </c>
      <c r="E234" s="44"/>
      <c r="F234" s="284" t="s">
        <v>1819</v>
      </c>
      <c r="G234" s="44"/>
      <c r="H234" s="44"/>
      <c r="I234" s="280"/>
      <c r="J234" s="44"/>
      <c r="K234" s="44"/>
      <c r="L234" s="48"/>
      <c r="M234" s="281"/>
      <c r="N234" s="282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517</v>
      </c>
      <c r="AU234" s="20" t="s">
        <v>87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1820</v>
      </c>
      <c r="G235" s="231"/>
      <c r="H235" s="235">
        <v>12.5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12.5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16.5" customHeight="1">
      <c r="A237" s="42"/>
      <c r="B237" s="43"/>
      <c r="C237" s="253" t="s">
        <v>329</v>
      </c>
      <c r="D237" s="253" t="s">
        <v>218</v>
      </c>
      <c r="E237" s="254" t="s">
        <v>1821</v>
      </c>
      <c r="F237" s="255" t="s">
        <v>1822</v>
      </c>
      <c r="G237" s="256" t="s">
        <v>541</v>
      </c>
      <c r="H237" s="257">
        <v>18.963000000000001</v>
      </c>
      <c r="I237" s="258"/>
      <c r="J237" s="259">
        <f>ROUND(I237*H237,2)</f>
        <v>0</v>
      </c>
      <c r="K237" s="255" t="s">
        <v>515</v>
      </c>
      <c r="L237" s="260"/>
      <c r="M237" s="261" t="s">
        <v>32</v>
      </c>
      <c r="N237" s="262" t="s">
        <v>49</v>
      </c>
      <c r="O237" s="88"/>
      <c r="P237" s="226">
        <f>O237*H237</f>
        <v>0</v>
      </c>
      <c r="Q237" s="226">
        <v>0.001</v>
      </c>
      <c r="R237" s="226">
        <f>Q237*H237</f>
        <v>0.018963000000000001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222</v>
      </c>
      <c r="AT237" s="228" t="s">
        <v>218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1823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1824</v>
      </c>
      <c r="G238" s="231"/>
      <c r="H238" s="235">
        <v>18.963000000000001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85</v>
      </c>
      <c r="AY238" s="241" t="s">
        <v>191</v>
      </c>
    </row>
    <row r="239" s="12" customFormat="1" ht="22.8" customHeight="1">
      <c r="A239" s="12"/>
      <c r="B239" s="201"/>
      <c r="C239" s="202"/>
      <c r="D239" s="203" t="s">
        <v>77</v>
      </c>
      <c r="E239" s="215" t="s">
        <v>242</v>
      </c>
      <c r="F239" s="215" t="s">
        <v>566</v>
      </c>
      <c r="G239" s="202"/>
      <c r="H239" s="202"/>
      <c r="I239" s="205"/>
      <c r="J239" s="216">
        <f>BK239</f>
        <v>0</v>
      </c>
      <c r="K239" s="202"/>
      <c r="L239" s="207"/>
      <c r="M239" s="208"/>
      <c r="N239" s="209"/>
      <c r="O239" s="209"/>
      <c r="P239" s="210">
        <f>SUM(P240:P396)</f>
        <v>0</v>
      </c>
      <c r="Q239" s="209"/>
      <c r="R239" s="210">
        <f>SUM(R240:R396)</f>
        <v>23.7047664</v>
      </c>
      <c r="S239" s="209"/>
      <c r="T239" s="211">
        <f>SUM(T240:T396)</f>
        <v>36.091387499999996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2" t="s">
        <v>85</v>
      </c>
      <c r="AT239" s="213" t="s">
        <v>77</v>
      </c>
      <c r="AU239" s="213" t="s">
        <v>85</v>
      </c>
      <c r="AY239" s="212" t="s">
        <v>191</v>
      </c>
      <c r="BK239" s="214">
        <f>SUM(BK240:BK396)</f>
        <v>0</v>
      </c>
    </row>
    <row r="240" s="2" customFormat="1" ht="16.5" customHeight="1">
      <c r="A240" s="42"/>
      <c r="B240" s="43"/>
      <c r="C240" s="217" t="s">
        <v>334</v>
      </c>
      <c r="D240" s="217" t="s">
        <v>194</v>
      </c>
      <c r="E240" s="218" t="s">
        <v>1825</v>
      </c>
      <c r="F240" s="219" t="s">
        <v>1826</v>
      </c>
      <c r="G240" s="220" t="s">
        <v>239</v>
      </c>
      <c r="H240" s="221">
        <v>12</v>
      </c>
      <c r="I240" s="222"/>
      <c r="J240" s="223">
        <f>ROUND(I240*H240,2)</f>
        <v>0</v>
      </c>
      <c r="K240" s="219" t="s">
        <v>515</v>
      </c>
      <c r="L240" s="48"/>
      <c r="M240" s="224" t="s">
        <v>32</v>
      </c>
      <c r="N240" s="225" t="s">
        <v>49</v>
      </c>
      <c r="O240" s="88"/>
      <c r="P240" s="226">
        <f>O240*H240</f>
        <v>0</v>
      </c>
      <c r="Q240" s="226">
        <v>0.00117</v>
      </c>
      <c r="R240" s="226">
        <f>Q240*H240</f>
        <v>0.01404</v>
      </c>
      <c r="S240" s="226">
        <v>0</v>
      </c>
      <c r="T240" s="227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8" t="s">
        <v>199</v>
      </c>
      <c r="AT240" s="228" t="s">
        <v>194</v>
      </c>
      <c r="AU240" s="228" t="s">
        <v>87</v>
      </c>
      <c r="AY240" s="20" t="s">
        <v>191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85</v>
      </c>
      <c r="BK240" s="229">
        <f>ROUND(I240*H240,2)</f>
        <v>0</v>
      </c>
      <c r="BL240" s="20" t="s">
        <v>199</v>
      </c>
      <c r="BM240" s="228" t="s">
        <v>1827</v>
      </c>
    </row>
    <row r="241" s="2" customFormat="1">
      <c r="A241" s="42"/>
      <c r="B241" s="43"/>
      <c r="C241" s="44"/>
      <c r="D241" s="283" t="s">
        <v>517</v>
      </c>
      <c r="E241" s="44"/>
      <c r="F241" s="284" t="s">
        <v>1828</v>
      </c>
      <c r="G241" s="44"/>
      <c r="H241" s="44"/>
      <c r="I241" s="280"/>
      <c r="J241" s="44"/>
      <c r="K241" s="44"/>
      <c r="L241" s="48"/>
      <c r="M241" s="281"/>
      <c r="N241" s="282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517</v>
      </c>
      <c r="AU241" s="20" t="s">
        <v>87</v>
      </c>
    </row>
    <row r="242" s="13" customFormat="1">
      <c r="A242" s="13"/>
      <c r="B242" s="230"/>
      <c r="C242" s="231"/>
      <c r="D242" s="232" t="s">
        <v>201</v>
      </c>
      <c r="E242" s="233" t="s">
        <v>32</v>
      </c>
      <c r="F242" s="234" t="s">
        <v>1829</v>
      </c>
      <c r="G242" s="231"/>
      <c r="H242" s="235">
        <v>12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201</v>
      </c>
      <c r="AU242" s="241" t="s">
        <v>87</v>
      </c>
      <c r="AV242" s="13" t="s">
        <v>87</v>
      </c>
      <c r="AW242" s="13" t="s">
        <v>39</v>
      </c>
      <c r="AX242" s="13" t="s">
        <v>78</v>
      </c>
      <c r="AY242" s="241" t="s">
        <v>191</v>
      </c>
    </row>
    <row r="243" s="14" customFormat="1">
      <c r="A243" s="14"/>
      <c r="B243" s="242"/>
      <c r="C243" s="243"/>
      <c r="D243" s="232" t="s">
        <v>201</v>
      </c>
      <c r="E243" s="244" t="s">
        <v>32</v>
      </c>
      <c r="F243" s="245" t="s">
        <v>203</v>
      </c>
      <c r="G243" s="243"/>
      <c r="H243" s="246">
        <v>12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201</v>
      </c>
      <c r="AU243" s="252" t="s">
        <v>87</v>
      </c>
      <c r="AV243" s="14" t="s">
        <v>199</v>
      </c>
      <c r="AW243" s="14" t="s">
        <v>39</v>
      </c>
      <c r="AX243" s="14" t="s">
        <v>85</v>
      </c>
      <c r="AY243" s="252" t="s">
        <v>191</v>
      </c>
    </row>
    <row r="244" s="2" customFormat="1" ht="16.5" customHeight="1">
      <c r="A244" s="42"/>
      <c r="B244" s="43"/>
      <c r="C244" s="217" t="s">
        <v>345</v>
      </c>
      <c r="D244" s="217" t="s">
        <v>194</v>
      </c>
      <c r="E244" s="218" t="s">
        <v>1830</v>
      </c>
      <c r="F244" s="219" t="s">
        <v>1831</v>
      </c>
      <c r="G244" s="220" t="s">
        <v>239</v>
      </c>
      <c r="H244" s="221">
        <v>12</v>
      </c>
      <c r="I244" s="222"/>
      <c r="J244" s="223">
        <f>ROUND(I244*H244,2)</f>
        <v>0</v>
      </c>
      <c r="K244" s="219" t="s">
        <v>515</v>
      </c>
      <c r="L244" s="48"/>
      <c r="M244" s="224" t="s">
        <v>32</v>
      </c>
      <c r="N244" s="225" t="s">
        <v>49</v>
      </c>
      <c r="O244" s="88"/>
      <c r="P244" s="226">
        <f>O244*H244</f>
        <v>0</v>
      </c>
      <c r="Q244" s="226">
        <v>0.00058</v>
      </c>
      <c r="R244" s="226">
        <f>Q244*H244</f>
        <v>0.00696</v>
      </c>
      <c r="S244" s="226">
        <v>0</v>
      </c>
      <c r="T244" s="227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8" t="s">
        <v>199</v>
      </c>
      <c r="AT244" s="228" t="s">
        <v>194</v>
      </c>
      <c r="AU244" s="228" t="s">
        <v>87</v>
      </c>
      <c r="AY244" s="20" t="s">
        <v>191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85</v>
      </c>
      <c r="BK244" s="229">
        <f>ROUND(I244*H244,2)</f>
        <v>0</v>
      </c>
      <c r="BL244" s="20" t="s">
        <v>199</v>
      </c>
      <c r="BM244" s="228" t="s">
        <v>1832</v>
      </c>
    </row>
    <row r="245" s="2" customFormat="1">
      <c r="A245" s="42"/>
      <c r="B245" s="43"/>
      <c r="C245" s="44"/>
      <c r="D245" s="283" t="s">
        <v>517</v>
      </c>
      <c r="E245" s="44"/>
      <c r="F245" s="284" t="s">
        <v>1833</v>
      </c>
      <c r="G245" s="44"/>
      <c r="H245" s="44"/>
      <c r="I245" s="280"/>
      <c r="J245" s="44"/>
      <c r="K245" s="44"/>
      <c r="L245" s="48"/>
      <c r="M245" s="281"/>
      <c r="N245" s="282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517</v>
      </c>
      <c r="AU245" s="20" t="s">
        <v>87</v>
      </c>
    </row>
    <row r="246" s="13" customFormat="1">
      <c r="A246" s="13"/>
      <c r="B246" s="230"/>
      <c r="C246" s="231"/>
      <c r="D246" s="232" t="s">
        <v>201</v>
      </c>
      <c r="E246" s="233" t="s">
        <v>32</v>
      </c>
      <c r="F246" s="234" t="s">
        <v>1829</v>
      </c>
      <c r="G246" s="231"/>
      <c r="H246" s="235">
        <v>12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201</v>
      </c>
      <c r="AU246" s="241" t="s">
        <v>87</v>
      </c>
      <c r="AV246" s="13" t="s">
        <v>87</v>
      </c>
      <c r="AW246" s="13" t="s">
        <v>39</v>
      </c>
      <c r="AX246" s="13" t="s">
        <v>78</v>
      </c>
      <c r="AY246" s="241" t="s">
        <v>191</v>
      </c>
    </row>
    <row r="247" s="14" customFormat="1">
      <c r="A247" s="14"/>
      <c r="B247" s="242"/>
      <c r="C247" s="243"/>
      <c r="D247" s="232" t="s">
        <v>201</v>
      </c>
      <c r="E247" s="244" t="s">
        <v>32</v>
      </c>
      <c r="F247" s="245" t="s">
        <v>203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201</v>
      </c>
      <c r="AU247" s="252" t="s">
        <v>87</v>
      </c>
      <c r="AV247" s="14" t="s">
        <v>199</v>
      </c>
      <c r="AW247" s="14" t="s">
        <v>39</v>
      </c>
      <c r="AX247" s="14" t="s">
        <v>85</v>
      </c>
      <c r="AY247" s="252" t="s">
        <v>191</v>
      </c>
    </row>
    <row r="248" s="2" customFormat="1" ht="16.5" customHeight="1">
      <c r="A248" s="42"/>
      <c r="B248" s="43"/>
      <c r="C248" s="253" t="s">
        <v>349</v>
      </c>
      <c r="D248" s="253" t="s">
        <v>218</v>
      </c>
      <c r="E248" s="254" t="s">
        <v>1834</v>
      </c>
      <c r="F248" s="255" t="s">
        <v>1835</v>
      </c>
      <c r="G248" s="256" t="s">
        <v>221</v>
      </c>
      <c r="H248" s="257">
        <v>0.253</v>
      </c>
      <c r="I248" s="258"/>
      <c r="J248" s="259">
        <f>ROUND(I248*H248,2)</f>
        <v>0</v>
      </c>
      <c r="K248" s="255" t="s">
        <v>515</v>
      </c>
      <c r="L248" s="260"/>
      <c r="M248" s="261" t="s">
        <v>32</v>
      </c>
      <c r="N248" s="262" t="s">
        <v>49</v>
      </c>
      <c r="O248" s="88"/>
      <c r="P248" s="226">
        <f>O248*H248</f>
        <v>0</v>
      </c>
      <c r="Q248" s="226">
        <v>1</v>
      </c>
      <c r="R248" s="226">
        <f>Q248*H248</f>
        <v>0.253</v>
      </c>
      <c r="S248" s="226">
        <v>0</v>
      </c>
      <c r="T248" s="227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8" t="s">
        <v>222</v>
      </c>
      <c r="AT248" s="228" t="s">
        <v>218</v>
      </c>
      <c r="AU248" s="228" t="s">
        <v>87</v>
      </c>
      <c r="AY248" s="20" t="s">
        <v>191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85</v>
      </c>
      <c r="BK248" s="229">
        <f>ROUND(I248*H248,2)</f>
        <v>0</v>
      </c>
      <c r="BL248" s="20" t="s">
        <v>199</v>
      </c>
      <c r="BM248" s="228" t="s">
        <v>1836</v>
      </c>
    </row>
    <row r="249" s="2" customFormat="1">
      <c r="A249" s="42"/>
      <c r="B249" s="43"/>
      <c r="C249" s="44"/>
      <c r="D249" s="232" t="s">
        <v>427</v>
      </c>
      <c r="E249" s="44"/>
      <c r="F249" s="279" t="s">
        <v>1837</v>
      </c>
      <c r="G249" s="44"/>
      <c r="H249" s="44"/>
      <c r="I249" s="280"/>
      <c r="J249" s="44"/>
      <c r="K249" s="44"/>
      <c r="L249" s="48"/>
      <c r="M249" s="281"/>
      <c r="N249" s="282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427</v>
      </c>
      <c r="AU249" s="20" t="s">
        <v>87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1838</v>
      </c>
      <c r="G250" s="231"/>
      <c r="H250" s="235">
        <v>0.253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0.253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16.5" customHeight="1">
      <c r="A252" s="42"/>
      <c r="B252" s="43"/>
      <c r="C252" s="253" t="s">
        <v>354</v>
      </c>
      <c r="D252" s="253" t="s">
        <v>218</v>
      </c>
      <c r="E252" s="254" t="s">
        <v>1839</v>
      </c>
      <c r="F252" s="255" t="s">
        <v>1840</v>
      </c>
      <c r="G252" s="256" t="s">
        <v>221</v>
      </c>
      <c r="H252" s="257">
        <v>0.068000000000000005</v>
      </c>
      <c r="I252" s="258"/>
      <c r="J252" s="259">
        <f>ROUND(I252*H252,2)</f>
        <v>0</v>
      </c>
      <c r="K252" s="255" t="s">
        <v>515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1</v>
      </c>
      <c r="R252" s="226">
        <f>Q252*H252</f>
        <v>0.068000000000000005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1841</v>
      </c>
    </row>
    <row r="253" s="2" customFormat="1">
      <c r="A253" s="42"/>
      <c r="B253" s="43"/>
      <c r="C253" s="44"/>
      <c r="D253" s="232" t="s">
        <v>427</v>
      </c>
      <c r="E253" s="44"/>
      <c r="F253" s="279" t="s">
        <v>1842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427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1843</v>
      </c>
      <c r="G254" s="231"/>
      <c r="H254" s="235">
        <v>0.068000000000000005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0.068000000000000005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53" t="s">
        <v>360</v>
      </c>
      <c r="D256" s="253" t="s">
        <v>218</v>
      </c>
      <c r="E256" s="254" t="s">
        <v>1844</v>
      </c>
      <c r="F256" s="255" t="s">
        <v>1845</v>
      </c>
      <c r="G256" s="256" t="s">
        <v>221</v>
      </c>
      <c r="H256" s="257">
        <v>0.045999999999999999</v>
      </c>
      <c r="I256" s="258"/>
      <c r="J256" s="259">
        <f>ROUND(I256*H256,2)</f>
        <v>0</v>
      </c>
      <c r="K256" s="255" t="s">
        <v>515</v>
      </c>
      <c r="L256" s="260"/>
      <c r="M256" s="261" t="s">
        <v>32</v>
      </c>
      <c r="N256" s="262" t="s">
        <v>49</v>
      </c>
      <c r="O256" s="88"/>
      <c r="P256" s="226">
        <f>O256*H256</f>
        <v>0</v>
      </c>
      <c r="Q256" s="226">
        <v>1</v>
      </c>
      <c r="R256" s="226">
        <f>Q256*H256</f>
        <v>0.045999999999999999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222</v>
      </c>
      <c r="AT256" s="228" t="s">
        <v>218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1846</v>
      </c>
    </row>
    <row r="257" s="2" customFormat="1">
      <c r="A257" s="42"/>
      <c r="B257" s="43"/>
      <c r="C257" s="44"/>
      <c r="D257" s="232" t="s">
        <v>427</v>
      </c>
      <c r="E257" s="44"/>
      <c r="F257" s="279" t="s">
        <v>1847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427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1848</v>
      </c>
      <c r="G258" s="231"/>
      <c r="H258" s="235">
        <v>0.045999999999999999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0.045999999999999999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4.15" customHeight="1">
      <c r="A260" s="42"/>
      <c r="B260" s="43"/>
      <c r="C260" s="253" t="s">
        <v>365</v>
      </c>
      <c r="D260" s="253" t="s">
        <v>218</v>
      </c>
      <c r="E260" s="254" t="s">
        <v>1849</v>
      </c>
      <c r="F260" s="255" t="s">
        <v>1850</v>
      </c>
      <c r="G260" s="256" t="s">
        <v>1851</v>
      </c>
      <c r="H260" s="257">
        <v>0.47999999999999998</v>
      </c>
      <c r="I260" s="258"/>
      <c r="J260" s="259">
        <f>ROUND(I260*H260,2)</f>
        <v>0</v>
      </c>
      <c r="K260" s="255" t="s">
        <v>515</v>
      </c>
      <c r="L260" s="260"/>
      <c r="M260" s="261" t="s">
        <v>32</v>
      </c>
      <c r="N260" s="262" t="s">
        <v>49</v>
      </c>
      <c r="O260" s="88"/>
      <c r="P260" s="226">
        <f>O260*H260</f>
        <v>0</v>
      </c>
      <c r="Q260" s="226">
        <v>0.0027299999999999998</v>
      </c>
      <c r="R260" s="226">
        <f>Q260*H260</f>
        <v>0.0013103999999999998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222</v>
      </c>
      <c r="AT260" s="228" t="s">
        <v>218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1852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1853</v>
      </c>
      <c r="G261" s="231"/>
      <c r="H261" s="235">
        <v>0.47999999999999998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0.47999999999999998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24.15" customHeight="1">
      <c r="A263" s="42"/>
      <c r="B263" s="43"/>
      <c r="C263" s="253" t="s">
        <v>370</v>
      </c>
      <c r="D263" s="253" t="s">
        <v>218</v>
      </c>
      <c r="E263" s="254" t="s">
        <v>1854</v>
      </c>
      <c r="F263" s="255" t="s">
        <v>1855</v>
      </c>
      <c r="G263" s="256" t="s">
        <v>1851</v>
      </c>
      <c r="H263" s="257">
        <v>0.23999999999999999</v>
      </c>
      <c r="I263" s="258"/>
      <c r="J263" s="259">
        <f>ROUND(I263*H263,2)</f>
        <v>0</v>
      </c>
      <c r="K263" s="255" t="s">
        <v>515</v>
      </c>
      <c r="L263" s="260"/>
      <c r="M263" s="261" t="s">
        <v>32</v>
      </c>
      <c r="N263" s="262" t="s">
        <v>49</v>
      </c>
      <c r="O263" s="88"/>
      <c r="P263" s="226">
        <f>O263*H263</f>
        <v>0</v>
      </c>
      <c r="Q263" s="226">
        <v>0.0038</v>
      </c>
      <c r="R263" s="226">
        <f>Q263*H263</f>
        <v>0.00091199999999999994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222</v>
      </c>
      <c r="AT263" s="228" t="s">
        <v>218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1856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1857</v>
      </c>
      <c r="G264" s="231"/>
      <c r="H264" s="235">
        <v>0.23999999999999999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0.23999999999999999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53" t="s">
        <v>763</v>
      </c>
      <c r="D266" s="253" t="s">
        <v>218</v>
      </c>
      <c r="E266" s="254" t="s">
        <v>1858</v>
      </c>
      <c r="F266" s="255" t="s">
        <v>1859</v>
      </c>
      <c r="G266" s="256" t="s">
        <v>1851</v>
      </c>
      <c r="H266" s="257">
        <v>0.23999999999999999</v>
      </c>
      <c r="I266" s="258"/>
      <c r="J266" s="259">
        <f>ROUND(I266*H266,2)</f>
        <v>0</v>
      </c>
      <c r="K266" s="255" t="s">
        <v>32</v>
      </c>
      <c r="L266" s="260"/>
      <c r="M266" s="261" t="s">
        <v>32</v>
      </c>
      <c r="N266" s="262" t="s">
        <v>49</v>
      </c>
      <c r="O266" s="88"/>
      <c r="P266" s="226">
        <f>O266*H266</f>
        <v>0</v>
      </c>
      <c r="Q266" s="226">
        <v>0.00019000000000000001</v>
      </c>
      <c r="R266" s="226">
        <f>Q266*H266</f>
        <v>4.5600000000000004E-05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222</v>
      </c>
      <c r="AT266" s="228" t="s">
        <v>218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1860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1857</v>
      </c>
      <c r="G267" s="231"/>
      <c r="H267" s="235">
        <v>0.23999999999999999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0.23999999999999999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24.15" customHeight="1">
      <c r="A269" s="42"/>
      <c r="B269" s="43"/>
      <c r="C269" s="217" t="s">
        <v>769</v>
      </c>
      <c r="D269" s="217" t="s">
        <v>194</v>
      </c>
      <c r="E269" s="218" t="s">
        <v>1861</v>
      </c>
      <c r="F269" s="219" t="s">
        <v>1862</v>
      </c>
      <c r="G269" s="220" t="s">
        <v>239</v>
      </c>
      <c r="H269" s="221">
        <v>45</v>
      </c>
      <c r="I269" s="222"/>
      <c r="J269" s="223">
        <f>ROUND(I269*H269,2)</f>
        <v>0</v>
      </c>
      <c r="K269" s="219" t="s">
        <v>515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0.10095</v>
      </c>
      <c r="R269" s="226">
        <f>Q269*H269</f>
        <v>4.5427499999999998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1863</v>
      </c>
    </row>
    <row r="270" s="2" customFormat="1">
      <c r="A270" s="42"/>
      <c r="B270" s="43"/>
      <c r="C270" s="44"/>
      <c r="D270" s="283" t="s">
        <v>517</v>
      </c>
      <c r="E270" s="44"/>
      <c r="F270" s="284" t="s">
        <v>1864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1865</v>
      </c>
      <c r="G271" s="231"/>
      <c r="H271" s="235">
        <v>24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1866</v>
      </c>
      <c r="G272" s="231"/>
      <c r="H272" s="235">
        <v>21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45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16.5" customHeight="1">
      <c r="A274" s="42"/>
      <c r="B274" s="43"/>
      <c r="C274" s="253" t="s">
        <v>774</v>
      </c>
      <c r="D274" s="253" t="s">
        <v>218</v>
      </c>
      <c r="E274" s="254" t="s">
        <v>1867</v>
      </c>
      <c r="F274" s="255" t="s">
        <v>1868</v>
      </c>
      <c r="G274" s="256" t="s">
        <v>239</v>
      </c>
      <c r="H274" s="257">
        <v>45</v>
      </c>
      <c r="I274" s="258"/>
      <c r="J274" s="259">
        <f>ROUND(I274*H274,2)</f>
        <v>0</v>
      </c>
      <c r="K274" s="255" t="s">
        <v>515</v>
      </c>
      <c r="L274" s="260"/>
      <c r="M274" s="261" t="s">
        <v>32</v>
      </c>
      <c r="N274" s="262" t="s">
        <v>49</v>
      </c>
      <c r="O274" s="88"/>
      <c r="P274" s="226">
        <f>O274*H274</f>
        <v>0</v>
      </c>
      <c r="Q274" s="226">
        <v>0.028000000000000001</v>
      </c>
      <c r="R274" s="226">
        <f>Q274*H274</f>
        <v>1.26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222</v>
      </c>
      <c r="AT274" s="228" t="s">
        <v>218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1869</v>
      </c>
    </row>
    <row r="275" s="2" customFormat="1" ht="24.15" customHeight="1">
      <c r="A275" s="42"/>
      <c r="B275" s="43"/>
      <c r="C275" s="217" t="s">
        <v>781</v>
      </c>
      <c r="D275" s="217" t="s">
        <v>194</v>
      </c>
      <c r="E275" s="218" t="s">
        <v>1870</v>
      </c>
      <c r="F275" s="219" t="s">
        <v>1871</v>
      </c>
      <c r="G275" s="220" t="s">
        <v>239</v>
      </c>
      <c r="H275" s="221">
        <v>34</v>
      </c>
      <c r="I275" s="222"/>
      <c r="J275" s="223">
        <f>ROUND(I275*H275,2)</f>
        <v>0</v>
      </c>
      <c r="K275" s="219" t="s">
        <v>515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0.13095999999999999</v>
      </c>
      <c r="R275" s="226">
        <f>Q275*H275</f>
        <v>4.4526399999999997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1872</v>
      </c>
    </row>
    <row r="276" s="2" customFormat="1">
      <c r="A276" s="42"/>
      <c r="B276" s="43"/>
      <c r="C276" s="44"/>
      <c r="D276" s="283" t="s">
        <v>517</v>
      </c>
      <c r="E276" s="44"/>
      <c r="F276" s="284" t="s">
        <v>1873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517</v>
      </c>
      <c r="AU276" s="20" t="s">
        <v>87</v>
      </c>
    </row>
    <row r="277" s="15" customFormat="1">
      <c r="A277" s="15"/>
      <c r="B277" s="263"/>
      <c r="C277" s="264"/>
      <c r="D277" s="232" t="s">
        <v>201</v>
      </c>
      <c r="E277" s="265" t="s">
        <v>32</v>
      </c>
      <c r="F277" s="266" t="s">
        <v>1874</v>
      </c>
      <c r="G277" s="264"/>
      <c r="H277" s="265" t="s">
        <v>32</v>
      </c>
      <c r="I277" s="267"/>
      <c r="J277" s="264"/>
      <c r="K277" s="264"/>
      <c r="L277" s="268"/>
      <c r="M277" s="269"/>
      <c r="N277" s="270"/>
      <c r="O277" s="270"/>
      <c r="P277" s="270"/>
      <c r="Q277" s="270"/>
      <c r="R277" s="270"/>
      <c r="S277" s="270"/>
      <c r="T277" s="27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2" t="s">
        <v>201</v>
      </c>
      <c r="AU277" s="272" t="s">
        <v>87</v>
      </c>
      <c r="AV277" s="15" t="s">
        <v>85</v>
      </c>
      <c r="AW277" s="15" t="s">
        <v>39</v>
      </c>
      <c r="AX277" s="15" t="s">
        <v>78</v>
      </c>
      <c r="AY277" s="272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1875</v>
      </c>
      <c r="G278" s="231"/>
      <c r="H278" s="235">
        <v>18.699999999999999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1876</v>
      </c>
      <c r="G279" s="231"/>
      <c r="H279" s="235">
        <v>15.300000000000001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4" customFormat="1">
      <c r="A280" s="14"/>
      <c r="B280" s="242"/>
      <c r="C280" s="243"/>
      <c r="D280" s="232" t="s">
        <v>201</v>
      </c>
      <c r="E280" s="244" t="s">
        <v>32</v>
      </c>
      <c r="F280" s="245" t="s">
        <v>203</v>
      </c>
      <c r="G280" s="243"/>
      <c r="H280" s="246">
        <v>34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201</v>
      </c>
      <c r="AU280" s="252" t="s">
        <v>87</v>
      </c>
      <c r="AV280" s="14" t="s">
        <v>199</v>
      </c>
      <c r="AW280" s="14" t="s">
        <v>39</v>
      </c>
      <c r="AX280" s="14" t="s">
        <v>85</v>
      </c>
      <c r="AY280" s="252" t="s">
        <v>191</v>
      </c>
    </row>
    <row r="281" s="2" customFormat="1" ht="16.5" customHeight="1">
      <c r="A281" s="42"/>
      <c r="B281" s="43"/>
      <c r="C281" s="253" t="s">
        <v>786</v>
      </c>
      <c r="D281" s="253" t="s">
        <v>218</v>
      </c>
      <c r="E281" s="254" t="s">
        <v>1877</v>
      </c>
      <c r="F281" s="255" t="s">
        <v>1878</v>
      </c>
      <c r="G281" s="256" t="s">
        <v>239</v>
      </c>
      <c r="H281" s="257">
        <v>34</v>
      </c>
      <c r="I281" s="258"/>
      <c r="J281" s="259">
        <f>ROUND(I281*H281,2)</f>
        <v>0</v>
      </c>
      <c r="K281" s="255" t="s">
        <v>515</v>
      </c>
      <c r="L281" s="260"/>
      <c r="M281" s="261" t="s">
        <v>32</v>
      </c>
      <c r="N281" s="262" t="s">
        <v>49</v>
      </c>
      <c r="O281" s="88"/>
      <c r="P281" s="226">
        <f>O281*H281</f>
        <v>0</v>
      </c>
      <c r="Q281" s="226">
        <v>0.029999999999999999</v>
      </c>
      <c r="R281" s="226">
        <f>Q281*H281</f>
        <v>1.02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222</v>
      </c>
      <c r="AT281" s="228" t="s">
        <v>218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1879</v>
      </c>
    </row>
    <row r="282" s="2" customFormat="1" ht="16.5" customHeight="1">
      <c r="A282" s="42"/>
      <c r="B282" s="43"/>
      <c r="C282" s="217" t="s">
        <v>952</v>
      </c>
      <c r="D282" s="217" t="s">
        <v>194</v>
      </c>
      <c r="E282" s="218" t="s">
        <v>1880</v>
      </c>
      <c r="F282" s="219" t="s">
        <v>1881</v>
      </c>
      <c r="G282" s="220" t="s">
        <v>228</v>
      </c>
      <c r="H282" s="221">
        <v>2</v>
      </c>
      <c r="I282" s="222"/>
      <c r="J282" s="223">
        <f>ROUND(I282*H282,2)</f>
        <v>0</v>
      </c>
      <c r="K282" s="219" t="s">
        <v>515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0.0064900000000000001</v>
      </c>
      <c r="R282" s="226">
        <f>Q282*H282</f>
        <v>0.01298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1882</v>
      </c>
    </row>
    <row r="283" s="2" customFormat="1">
      <c r="A283" s="42"/>
      <c r="B283" s="43"/>
      <c r="C283" s="44"/>
      <c r="D283" s="283" t="s">
        <v>517</v>
      </c>
      <c r="E283" s="44"/>
      <c r="F283" s="284" t="s">
        <v>1883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517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1884</v>
      </c>
      <c r="G284" s="231"/>
      <c r="H284" s="235">
        <v>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957</v>
      </c>
      <c r="D286" s="217" t="s">
        <v>194</v>
      </c>
      <c r="E286" s="218" t="s">
        <v>1885</v>
      </c>
      <c r="F286" s="219" t="s">
        <v>1886</v>
      </c>
      <c r="G286" s="220" t="s">
        <v>197</v>
      </c>
      <c r="H286" s="221">
        <v>3</v>
      </c>
      <c r="I286" s="222"/>
      <c r="J286" s="223">
        <f>ROUND(I286*H286,2)</f>
        <v>0</v>
      </c>
      <c r="K286" s="219" t="s">
        <v>515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2.5</v>
      </c>
      <c r="T286" s="227">
        <f>S286*H286</f>
        <v>7.5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1887</v>
      </c>
    </row>
    <row r="287" s="2" customFormat="1">
      <c r="A287" s="42"/>
      <c r="B287" s="43"/>
      <c r="C287" s="44"/>
      <c r="D287" s="283" t="s">
        <v>517</v>
      </c>
      <c r="E287" s="44"/>
      <c r="F287" s="284" t="s">
        <v>1888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517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1889</v>
      </c>
      <c r="G288" s="231"/>
      <c r="H288" s="235">
        <v>3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962</v>
      </c>
      <c r="D290" s="217" t="s">
        <v>194</v>
      </c>
      <c r="E290" s="218" t="s">
        <v>691</v>
      </c>
      <c r="F290" s="219" t="s">
        <v>692</v>
      </c>
      <c r="G290" s="220" t="s">
        <v>411</v>
      </c>
      <c r="H290" s="221">
        <v>74.102000000000004</v>
      </c>
      <c r="I290" s="222"/>
      <c r="J290" s="223">
        <f>ROUND(I290*H290,2)</f>
        <v>0</v>
      </c>
      <c r="K290" s="219" t="s">
        <v>515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1890</v>
      </c>
    </row>
    <row r="291" s="2" customFormat="1">
      <c r="A291" s="42"/>
      <c r="B291" s="43"/>
      <c r="C291" s="44"/>
      <c r="D291" s="283" t="s">
        <v>517</v>
      </c>
      <c r="E291" s="44"/>
      <c r="F291" s="284" t="s">
        <v>694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517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1891</v>
      </c>
      <c r="G292" s="231"/>
      <c r="H292" s="235">
        <v>56.601999999999997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1892</v>
      </c>
      <c r="G293" s="231"/>
      <c r="H293" s="235">
        <v>17.5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74.102000000000004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17" t="s">
        <v>967</v>
      </c>
      <c r="D295" s="217" t="s">
        <v>194</v>
      </c>
      <c r="E295" s="218" t="s">
        <v>697</v>
      </c>
      <c r="F295" s="219" t="s">
        <v>698</v>
      </c>
      <c r="G295" s="220" t="s">
        <v>411</v>
      </c>
      <c r="H295" s="221">
        <v>74.102000000000004</v>
      </c>
      <c r="I295" s="222"/>
      <c r="J295" s="223">
        <f>ROUND(I295*H295,2)</f>
        <v>0</v>
      </c>
      <c r="K295" s="219" t="s">
        <v>515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0.048000000000000001</v>
      </c>
      <c r="R295" s="226">
        <f>Q295*H295</f>
        <v>3.5568960000000001</v>
      </c>
      <c r="S295" s="226">
        <v>0.048000000000000001</v>
      </c>
      <c r="T295" s="227">
        <f>S295*H295</f>
        <v>3.5568960000000001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1893</v>
      </c>
    </row>
    <row r="296" s="2" customFormat="1">
      <c r="A296" s="42"/>
      <c r="B296" s="43"/>
      <c r="C296" s="44"/>
      <c r="D296" s="283" t="s">
        <v>517</v>
      </c>
      <c r="E296" s="44"/>
      <c r="F296" s="284" t="s">
        <v>700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517</v>
      </c>
      <c r="AU296" s="20" t="s">
        <v>87</v>
      </c>
    </row>
    <row r="297" s="13" customFormat="1">
      <c r="A297" s="13"/>
      <c r="B297" s="230"/>
      <c r="C297" s="231"/>
      <c r="D297" s="232" t="s">
        <v>201</v>
      </c>
      <c r="E297" s="233" t="s">
        <v>32</v>
      </c>
      <c r="F297" s="234" t="s">
        <v>1891</v>
      </c>
      <c r="G297" s="231"/>
      <c r="H297" s="235">
        <v>56.601999999999997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201</v>
      </c>
      <c r="AU297" s="241" t="s">
        <v>87</v>
      </c>
      <c r="AV297" s="13" t="s">
        <v>87</v>
      </c>
      <c r="AW297" s="13" t="s">
        <v>39</v>
      </c>
      <c r="AX297" s="13" t="s">
        <v>78</v>
      </c>
      <c r="AY297" s="241" t="s">
        <v>191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1892</v>
      </c>
      <c r="G298" s="231"/>
      <c r="H298" s="235">
        <v>17.5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74.102000000000004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2" customFormat="1" ht="16.5" customHeight="1">
      <c r="A300" s="42"/>
      <c r="B300" s="43"/>
      <c r="C300" s="217" t="s">
        <v>971</v>
      </c>
      <c r="D300" s="217" t="s">
        <v>194</v>
      </c>
      <c r="E300" s="218" t="s">
        <v>701</v>
      </c>
      <c r="F300" s="219" t="s">
        <v>702</v>
      </c>
      <c r="G300" s="220" t="s">
        <v>411</v>
      </c>
      <c r="H300" s="221">
        <v>43.415999999999997</v>
      </c>
      <c r="I300" s="222"/>
      <c r="J300" s="223">
        <f>ROUND(I300*H300,2)</f>
        <v>0</v>
      </c>
      <c r="K300" s="219" t="s">
        <v>515</v>
      </c>
      <c r="L300" s="48"/>
      <c r="M300" s="224" t="s">
        <v>32</v>
      </c>
      <c r="N300" s="225" t="s">
        <v>49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8" t="s">
        <v>199</v>
      </c>
      <c r="AT300" s="228" t="s">
        <v>194</v>
      </c>
      <c r="AU300" s="228" t="s">
        <v>87</v>
      </c>
      <c r="AY300" s="20" t="s">
        <v>191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20" t="s">
        <v>85</v>
      </c>
      <c r="BK300" s="229">
        <f>ROUND(I300*H300,2)</f>
        <v>0</v>
      </c>
      <c r="BL300" s="20" t="s">
        <v>199</v>
      </c>
      <c r="BM300" s="228" t="s">
        <v>1894</v>
      </c>
    </row>
    <row r="301" s="2" customFormat="1">
      <c r="A301" s="42"/>
      <c r="B301" s="43"/>
      <c r="C301" s="44"/>
      <c r="D301" s="283" t="s">
        <v>517</v>
      </c>
      <c r="E301" s="44"/>
      <c r="F301" s="284" t="s">
        <v>704</v>
      </c>
      <c r="G301" s="44"/>
      <c r="H301" s="44"/>
      <c r="I301" s="280"/>
      <c r="J301" s="44"/>
      <c r="K301" s="44"/>
      <c r="L301" s="48"/>
      <c r="M301" s="281"/>
      <c r="N301" s="282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517</v>
      </c>
      <c r="AU301" s="20" t="s">
        <v>87</v>
      </c>
    </row>
    <row r="302" s="13" customFormat="1">
      <c r="A302" s="13"/>
      <c r="B302" s="230"/>
      <c r="C302" s="231"/>
      <c r="D302" s="232" t="s">
        <v>201</v>
      </c>
      <c r="E302" s="233" t="s">
        <v>32</v>
      </c>
      <c r="F302" s="234" t="s">
        <v>1895</v>
      </c>
      <c r="G302" s="231"/>
      <c r="H302" s="235">
        <v>43.415999999999997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201</v>
      </c>
      <c r="AU302" s="241" t="s">
        <v>87</v>
      </c>
      <c r="AV302" s="13" t="s">
        <v>87</v>
      </c>
      <c r="AW302" s="13" t="s">
        <v>39</v>
      </c>
      <c r="AX302" s="13" t="s">
        <v>78</v>
      </c>
      <c r="AY302" s="241" t="s">
        <v>191</v>
      </c>
    </row>
    <row r="303" s="14" customFormat="1">
      <c r="A303" s="14"/>
      <c r="B303" s="242"/>
      <c r="C303" s="243"/>
      <c r="D303" s="232" t="s">
        <v>201</v>
      </c>
      <c r="E303" s="244" t="s">
        <v>32</v>
      </c>
      <c r="F303" s="245" t="s">
        <v>203</v>
      </c>
      <c r="G303" s="243"/>
      <c r="H303" s="246">
        <v>43.415999999999997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2" t="s">
        <v>201</v>
      </c>
      <c r="AU303" s="252" t="s">
        <v>87</v>
      </c>
      <c r="AV303" s="14" t="s">
        <v>199</v>
      </c>
      <c r="AW303" s="14" t="s">
        <v>39</v>
      </c>
      <c r="AX303" s="14" t="s">
        <v>85</v>
      </c>
      <c r="AY303" s="252" t="s">
        <v>191</v>
      </c>
    </row>
    <row r="304" s="2" customFormat="1" ht="16.5" customHeight="1">
      <c r="A304" s="42"/>
      <c r="B304" s="43"/>
      <c r="C304" s="217" t="s">
        <v>973</v>
      </c>
      <c r="D304" s="217" t="s">
        <v>194</v>
      </c>
      <c r="E304" s="218" t="s">
        <v>706</v>
      </c>
      <c r="F304" s="219" t="s">
        <v>707</v>
      </c>
      <c r="G304" s="220" t="s">
        <v>411</v>
      </c>
      <c r="H304" s="221">
        <v>43.415999999999997</v>
      </c>
      <c r="I304" s="222"/>
      <c r="J304" s="223">
        <f>ROUND(I304*H304,2)</f>
        <v>0</v>
      </c>
      <c r="K304" s="219" t="s">
        <v>515</v>
      </c>
      <c r="L304" s="48"/>
      <c r="M304" s="224" t="s">
        <v>32</v>
      </c>
      <c r="N304" s="225" t="s">
        <v>49</v>
      </c>
      <c r="O304" s="88"/>
      <c r="P304" s="226">
        <f>O304*H304</f>
        <v>0</v>
      </c>
      <c r="Q304" s="226">
        <v>0.048000000000000001</v>
      </c>
      <c r="R304" s="226">
        <f>Q304*H304</f>
        <v>2.083968</v>
      </c>
      <c r="S304" s="226">
        <v>0.048000000000000001</v>
      </c>
      <c r="T304" s="227">
        <f>S304*H304</f>
        <v>2.083968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8" t="s">
        <v>199</v>
      </c>
      <c r="AT304" s="228" t="s">
        <v>194</v>
      </c>
      <c r="AU304" s="228" t="s">
        <v>87</v>
      </c>
      <c r="AY304" s="20" t="s">
        <v>191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20" t="s">
        <v>85</v>
      </c>
      <c r="BK304" s="229">
        <f>ROUND(I304*H304,2)</f>
        <v>0</v>
      </c>
      <c r="BL304" s="20" t="s">
        <v>199</v>
      </c>
      <c r="BM304" s="228" t="s">
        <v>1896</v>
      </c>
    </row>
    <row r="305" s="2" customFormat="1">
      <c r="A305" s="42"/>
      <c r="B305" s="43"/>
      <c r="C305" s="44"/>
      <c r="D305" s="283" t="s">
        <v>517</v>
      </c>
      <c r="E305" s="44"/>
      <c r="F305" s="284" t="s">
        <v>709</v>
      </c>
      <c r="G305" s="44"/>
      <c r="H305" s="44"/>
      <c r="I305" s="280"/>
      <c r="J305" s="44"/>
      <c r="K305" s="44"/>
      <c r="L305" s="48"/>
      <c r="M305" s="281"/>
      <c r="N305" s="282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517</v>
      </c>
      <c r="AU305" s="20" t="s">
        <v>87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1895</v>
      </c>
      <c r="G306" s="231"/>
      <c r="H306" s="235">
        <v>43.415999999999997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43.415999999999997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16.5" customHeight="1">
      <c r="A308" s="42"/>
      <c r="B308" s="43"/>
      <c r="C308" s="217" t="s">
        <v>976</v>
      </c>
      <c r="D308" s="217" t="s">
        <v>194</v>
      </c>
      <c r="E308" s="218" t="s">
        <v>1897</v>
      </c>
      <c r="F308" s="219" t="s">
        <v>1898</v>
      </c>
      <c r="G308" s="220" t="s">
        <v>411</v>
      </c>
      <c r="H308" s="221">
        <v>43.415999999999997</v>
      </c>
      <c r="I308" s="222"/>
      <c r="J308" s="223">
        <f>ROUND(I308*H308,2)</f>
        <v>0</v>
      </c>
      <c r="K308" s="219" t="s">
        <v>515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</v>
      </c>
      <c r="R308" s="226">
        <f>Q308*H308</f>
        <v>0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1899</v>
      </c>
    </row>
    <row r="309" s="2" customFormat="1">
      <c r="A309" s="42"/>
      <c r="B309" s="43"/>
      <c r="C309" s="44"/>
      <c r="D309" s="283" t="s">
        <v>517</v>
      </c>
      <c r="E309" s="44"/>
      <c r="F309" s="284" t="s">
        <v>1900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517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1895</v>
      </c>
      <c r="G310" s="231"/>
      <c r="H310" s="235">
        <v>43.415999999999997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43.415999999999997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16.5" customHeight="1">
      <c r="A312" s="42"/>
      <c r="B312" s="43"/>
      <c r="C312" s="217" t="s">
        <v>978</v>
      </c>
      <c r="D312" s="217" t="s">
        <v>194</v>
      </c>
      <c r="E312" s="218" t="s">
        <v>833</v>
      </c>
      <c r="F312" s="219" t="s">
        <v>834</v>
      </c>
      <c r="G312" s="220" t="s">
        <v>411</v>
      </c>
      <c r="H312" s="221">
        <v>17.5</v>
      </c>
      <c r="I312" s="222"/>
      <c r="J312" s="223">
        <f>ROUND(I312*H312,2)</f>
        <v>0</v>
      </c>
      <c r="K312" s="219" t="s">
        <v>515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1901</v>
      </c>
    </row>
    <row r="313" s="2" customFormat="1">
      <c r="A313" s="42"/>
      <c r="B313" s="43"/>
      <c r="C313" s="44"/>
      <c r="D313" s="283" t="s">
        <v>517</v>
      </c>
      <c r="E313" s="44"/>
      <c r="F313" s="284" t="s">
        <v>836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517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1892</v>
      </c>
      <c r="G314" s="231"/>
      <c r="H314" s="235">
        <v>17.5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17.5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24.15" customHeight="1">
      <c r="A316" s="42"/>
      <c r="B316" s="43"/>
      <c r="C316" s="217" t="s">
        <v>981</v>
      </c>
      <c r="D316" s="217" t="s">
        <v>194</v>
      </c>
      <c r="E316" s="218" t="s">
        <v>1902</v>
      </c>
      <c r="F316" s="219" t="s">
        <v>1903</v>
      </c>
      <c r="G316" s="220" t="s">
        <v>411</v>
      </c>
      <c r="H316" s="221">
        <v>37.465000000000003</v>
      </c>
      <c r="I316" s="222"/>
      <c r="J316" s="223">
        <f>ROUND(I316*H316,2)</f>
        <v>0</v>
      </c>
      <c r="K316" s="219" t="s">
        <v>515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0.077899999999999997</v>
      </c>
      <c r="T316" s="227">
        <f>S316*H316</f>
        <v>2.9185235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1904</v>
      </c>
    </row>
    <row r="317" s="2" customFormat="1">
      <c r="A317" s="42"/>
      <c r="B317" s="43"/>
      <c r="C317" s="44"/>
      <c r="D317" s="283" t="s">
        <v>517</v>
      </c>
      <c r="E317" s="44"/>
      <c r="F317" s="284" t="s">
        <v>1905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517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1906</v>
      </c>
      <c r="G318" s="231"/>
      <c r="H318" s="235">
        <v>5.6600000000000001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3" customFormat="1">
      <c r="A319" s="13"/>
      <c r="B319" s="230"/>
      <c r="C319" s="231"/>
      <c r="D319" s="232" t="s">
        <v>201</v>
      </c>
      <c r="E319" s="233" t="s">
        <v>32</v>
      </c>
      <c r="F319" s="234" t="s">
        <v>1907</v>
      </c>
      <c r="G319" s="231"/>
      <c r="H319" s="235">
        <v>1.28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201</v>
      </c>
      <c r="AU319" s="241" t="s">
        <v>87</v>
      </c>
      <c r="AV319" s="13" t="s">
        <v>87</v>
      </c>
      <c r="AW319" s="13" t="s">
        <v>39</v>
      </c>
      <c r="AX319" s="13" t="s">
        <v>78</v>
      </c>
      <c r="AY319" s="241" t="s">
        <v>191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1892</v>
      </c>
      <c r="G320" s="231"/>
      <c r="H320" s="235">
        <v>17.5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1908</v>
      </c>
      <c r="G321" s="231"/>
      <c r="H321" s="235">
        <v>13.025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4" customFormat="1">
      <c r="A322" s="14"/>
      <c r="B322" s="242"/>
      <c r="C322" s="243"/>
      <c r="D322" s="232" t="s">
        <v>201</v>
      </c>
      <c r="E322" s="244" t="s">
        <v>32</v>
      </c>
      <c r="F322" s="245" t="s">
        <v>203</v>
      </c>
      <c r="G322" s="243"/>
      <c r="H322" s="246">
        <v>37.465000000000003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201</v>
      </c>
      <c r="AU322" s="252" t="s">
        <v>87</v>
      </c>
      <c r="AV322" s="14" t="s">
        <v>199</v>
      </c>
      <c r="AW322" s="14" t="s">
        <v>39</v>
      </c>
      <c r="AX322" s="14" t="s">
        <v>85</v>
      </c>
      <c r="AY322" s="252" t="s">
        <v>191</v>
      </c>
    </row>
    <row r="323" s="2" customFormat="1" ht="21.75" customHeight="1">
      <c r="A323" s="42"/>
      <c r="B323" s="43"/>
      <c r="C323" s="217" t="s">
        <v>983</v>
      </c>
      <c r="D323" s="217" t="s">
        <v>194</v>
      </c>
      <c r="E323" s="218" t="s">
        <v>1909</v>
      </c>
      <c r="F323" s="219" t="s">
        <v>1910</v>
      </c>
      <c r="G323" s="220" t="s">
        <v>411</v>
      </c>
      <c r="H323" s="221">
        <v>13.025</v>
      </c>
      <c r="I323" s="222"/>
      <c r="J323" s="223">
        <f>ROUND(I323*H323,2)</f>
        <v>0</v>
      </c>
      <c r="K323" s="219" t="s">
        <v>515</v>
      </c>
      <c r="L323" s="48"/>
      <c r="M323" s="224" t="s">
        <v>32</v>
      </c>
      <c r="N323" s="225" t="s">
        <v>49</v>
      </c>
      <c r="O323" s="88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R323" s="228" t="s">
        <v>199</v>
      </c>
      <c r="AT323" s="228" t="s">
        <v>194</v>
      </c>
      <c r="AU323" s="228" t="s">
        <v>87</v>
      </c>
      <c r="AY323" s="20" t="s">
        <v>191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20" t="s">
        <v>85</v>
      </c>
      <c r="BK323" s="229">
        <f>ROUND(I323*H323,2)</f>
        <v>0</v>
      </c>
      <c r="BL323" s="20" t="s">
        <v>199</v>
      </c>
      <c r="BM323" s="228" t="s">
        <v>1911</v>
      </c>
    </row>
    <row r="324" s="2" customFormat="1">
      <c r="A324" s="42"/>
      <c r="B324" s="43"/>
      <c r="C324" s="44"/>
      <c r="D324" s="283" t="s">
        <v>517</v>
      </c>
      <c r="E324" s="44"/>
      <c r="F324" s="284" t="s">
        <v>1912</v>
      </c>
      <c r="G324" s="44"/>
      <c r="H324" s="44"/>
      <c r="I324" s="280"/>
      <c r="J324" s="44"/>
      <c r="K324" s="44"/>
      <c r="L324" s="48"/>
      <c r="M324" s="281"/>
      <c r="N324" s="282"/>
      <c r="O324" s="88"/>
      <c r="P324" s="88"/>
      <c r="Q324" s="88"/>
      <c r="R324" s="88"/>
      <c r="S324" s="88"/>
      <c r="T324" s="89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T324" s="20" t="s">
        <v>517</v>
      </c>
      <c r="AU324" s="20" t="s">
        <v>87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1908</v>
      </c>
      <c r="G325" s="231"/>
      <c r="H325" s="235">
        <v>13.025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87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13.025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87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21.75" customHeight="1">
      <c r="A327" s="42"/>
      <c r="B327" s="43"/>
      <c r="C327" s="217" t="s">
        <v>985</v>
      </c>
      <c r="D327" s="217" t="s">
        <v>194</v>
      </c>
      <c r="E327" s="218" t="s">
        <v>714</v>
      </c>
      <c r="F327" s="219" t="s">
        <v>715</v>
      </c>
      <c r="G327" s="220" t="s">
        <v>411</v>
      </c>
      <c r="H327" s="221">
        <v>37.465000000000003</v>
      </c>
      <c r="I327" s="222"/>
      <c r="J327" s="223">
        <f>ROUND(I327*H327,2)</f>
        <v>0</v>
      </c>
      <c r="K327" s="219" t="s">
        <v>515</v>
      </c>
      <c r="L327" s="48"/>
      <c r="M327" s="224" t="s">
        <v>32</v>
      </c>
      <c r="N327" s="225" t="s">
        <v>49</v>
      </c>
      <c r="O327" s="88"/>
      <c r="P327" s="226">
        <f>O327*H327</f>
        <v>0</v>
      </c>
      <c r="Q327" s="226">
        <v>0</v>
      </c>
      <c r="R327" s="226">
        <f>Q327*H327</f>
        <v>0</v>
      </c>
      <c r="S327" s="226">
        <v>0</v>
      </c>
      <c r="T327" s="227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8" t="s">
        <v>199</v>
      </c>
      <c r="AT327" s="228" t="s">
        <v>194</v>
      </c>
      <c r="AU327" s="228" t="s">
        <v>87</v>
      </c>
      <c r="AY327" s="20" t="s">
        <v>191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20" t="s">
        <v>85</v>
      </c>
      <c r="BK327" s="229">
        <f>ROUND(I327*H327,2)</f>
        <v>0</v>
      </c>
      <c r="BL327" s="20" t="s">
        <v>199</v>
      </c>
      <c r="BM327" s="228" t="s">
        <v>1913</v>
      </c>
    </row>
    <row r="328" s="2" customFormat="1">
      <c r="A328" s="42"/>
      <c r="B328" s="43"/>
      <c r="C328" s="44"/>
      <c r="D328" s="283" t="s">
        <v>517</v>
      </c>
      <c r="E328" s="44"/>
      <c r="F328" s="284" t="s">
        <v>717</v>
      </c>
      <c r="G328" s="44"/>
      <c r="H328" s="44"/>
      <c r="I328" s="280"/>
      <c r="J328" s="44"/>
      <c r="K328" s="44"/>
      <c r="L328" s="48"/>
      <c r="M328" s="281"/>
      <c r="N328" s="282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517</v>
      </c>
      <c r="AU328" s="20" t="s">
        <v>87</v>
      </c>
    </row>
    <row r="329" s="13" customFormat="1">
      <c r="A329" s="13"/>
      <c r="B329" s="230"/>
      <c r="C329" s="231"/>
      <c r="D329" s="232" t="s">
        <v>201</v>
      </c>
      <c r="E329" s="233" t="s">
        <v>32</v>
      </c>
      <c r="F329" s="234" t="s">
        <v>1906</v>
      </c>
      <c r="G329" s="231"/>
      <c r="H329" s="235">
        <v>5.6600000000000001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201</v>
      </c>
      <c r="AU329" s="241" t="s">
        <v>87</v>
      </c>
      <c r="AV329" s="13" t="s">
        <v>87</v>
      </c>
      <c r="AW329" s="13" t="s">
        <v>39</v>
      </c>
      <c r="AX329" s="13" t="s">
        <v>78</v>
      </c>
      <c r="AY329" s="241" t="s">
        <v>191</v>
      </c>
    </row>
    <row r="330" s="13" customFormat="1">
      <c r="A330" s="13"/>
      <c r="B330" s="230"/>
      <c r="C330" s="231"/>
      <c r="D330" s="232" t="s">
        <v>201</v>
      </c>
      <c r="E330" s="233" t="s">
        <v>32</v>
      </c>
      <c r="F330" s="234" t="s">
        <v>1907</v>
      </c>
      <c r="G330" s="231"/>
      <c r="H330" s="235">
        <v>1.28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201</v>
      </c>
      <c r="AU330" s="241" t="s">
        <v>87</v>
      </c>
      <c r="AV330" s="13" t="s">
        <v>87</v>
      </c>
      <c r="AW330" s="13" t="s">
        <v>39</v>
      </c>
      <c r="AX330" s="13" t="s">
        <v>78</v>
      </c>
      <c r="AY330" s="241" t="s">
        <v>191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1892</v>
      </c>
      <c r="G331" s="231"/>
      <c r="H331" s="235">
        <v>17.5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1908</v>
      </c>
      <c r="G332" s="231"/>
      <c r="H332" s="235">
        <v>13.025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37.465000000000003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2" customFormat="1" ht="16.5" customHeight="1">
      <c r="A334" s="42"/>
      <c r="B334" s="43"/>
      <c r="C334" s="217" t="s">
        <v>987</v>
      </c>
      <c r="D334" s="217" t="s">
        <v>194</v>
      </c>
      <c r="E334" s="218" t="s">
        <v>1914</v>
      </c>
      <c r="F334" s="219" t="s">
        <v>1915</v>
      </c>
      <c r="G334" s="220" t="s">
        <v>197</v>
      </c>
      <c r="H334" s="221">
        <v>8</v>
      </c>
      <c r="I334" s="222"/>
      <c r="J334" s="223">
        <f>ROUND(I334*H334,2)</f>
        <v>0</v>
      </c>
      <c r="K334" s="219" t="s">
        <v>515</v>
      </c>
      <c r="L334" s="48"/>
      <c r="M334" s="224" t="s">
        <v>32</v>
      </c>
      <c r="N334" s="225" t="s">
        <v>49</v>
      </c>
      <c r="O334" s="88"/>
      <c r="P334" s="226">
        <f>O334*H334</f>
        <v>0</v>
      </c>
      <c r="Q334" s="226">
        <v>0.41199999999999998</v>
      </c>
      <c r="R334" s="226">
        <f>Q334*H334</f>
        <v>3.2959999999999998</v>
      </c>
      <c r="S334" s="226">
        <v>2.5</v>
      </c>
      <c r="T334" s="227">
        <f>S334*H334</f>
        <v>20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8" t="s">
        <v>199</v>
      </c>
      <c r="AT334" s="228" t="s">
        <v>194</v>
      </c>
      <c r="AU334" s="228" t="s">
        <v>87</v>
      </c>
      <c r="AY334" s="20" t="s">
        <v>191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85</v>
      </c>
      <c r="BK334" s="229">
        <f>ROUND(I334*H334,2)</f>
        <v>0</v>
      </c>
      <c r="BL334" s="20" t="s">
        <v>199</v>
      </c>
      <c r="BM334" s="228" t="s">
        <v>1916</v>
      </c>
    </row>
    <row r="335" s="2" customFormat="1">
      <c r="A335" s="42"/>
      <c r="B335" s="43"/>
      <c r="C335" s="44"/>
      <c r="D335" s="283" t="s">
        <v>517</v>
      </c>
      <c r="E335" s="44"/>
      <c r="F335" s="284" t="s">
        <v>1917</v>
      </c>
      <c r="G335" s="44"/>
      <c r="H335" s="44"/>
      <c r="I335" s="280"/>
      <c r="J335" s="44"/>
      <c r="K335" s="44"/>
      <c r="L335" s="48"/>
      <c r="M335" s="281"/>
      <c r="N335" s="282"/>
      <c r="O335" s="88"/>
      <c r="P335" s="88"/>
      <c r="Q335" s="88"/>
      <c r="R335" s="88"/>
      <c r="S335" s="88"/>
      <c r="T335" s="89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517</v>
      </c>
      <c r="AU335" s="20" t="s">
        <v>87</v>
      </c>
    </row>
    <row r="336" s="15" customFormat="1">
      <c r="A336" s="15"/>
      <c r="B336" s="263"/>
      <c r="C336" s="264"/>
      <c r="D336" s="232" t="s">
        <v>201</v>
      </c>
      <c r="E336" s="265" t="s">
        <v>32</v>
      </c>
      <c r="F336" s="266" t="s">
        <v>1918</v>
      </c>
      <c r="G336" s="264"/>
      <c r="H336" s="265" t="s">
        <v>32</v>
      </c>
      <c r="I336" s="267"/>
      <c r="J336" s="264"/>
      <c r="K336" s="264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201</v>
      </c>
      <c r="AU336" s="272" t="s">
        <v>87</v>
      </c>
      <c r="AV336" s="15" t="s">
        <v>85</v>
      </c>
      <c r="AW336" s="15" t="s">
        <v>39</v>
      </c>
      <c r="AX336" s="15" t="s">
        <v>78</v>
      </c>
      <c r="AY336" s="272" t="s">
        <v>191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1919</v>
      </c>
      <c r="G337" s="231"/>
      <c r="H337" s="235">
        <v>1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1920</v>
      </c>
      <c r="G338" s="231"/>
      <c r="H338" s="235">
        <v>3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1921</v>
      </c>
      <c r="G339" s="231"/>
      <c r="H339" s="235">
        <v>1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1922</v>
      </c>
      <c r="G340" s="231"/>
      <c r="H340" s="235">
        <v>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4" customFormat="1">
      <c r="A341" s="14"/>
      <c r="B341" s="242"/>
      <c r="C341" s="243"/>
      <c r="D341" s="232" t="s">
        <v>201</v>
      </c>
      <c r="E341" s="244" t="s">
        <v>32</v>
      </c>
      <c r="F341" s="245" t="s">
        <v>203</v>
      </c>
      <c r="G341" s="243"/>
      <c r="H341" s="246">
        <v>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201</v>
      </c>
      <c r="AU341" s="252" t="s">
        <v>87</v>
      </c>
      <c r="AV341" s="14" t="s">
        <v>199</v>
      </c>
      <c r="AW341" s="14" t="s">
        <v>39</v>
      </c>
      <c r="AX341" s="14" t="s">
        <v>85</v>
      </c>
      <c r="AY341" s="252" t="s">
        <v>191</v>
      </c>
    </row>
    <row r="342" s="2" customFormat="1" ht="24.15" customHeight="1">
      <c r="A342" s="42"/>
      <c r="B342" s="43"/>
      <c r="C342" s="217" t="s">
        <v>989</v>
      </c>
      <c r="D342" s="217" t="s">
        <v>194</v>
      </c>
      <c r="E342" s="218" t="s">
        <v>1923</v>
      </c>
      <c r="F342" s="219" t="s">
        <v>1924</v>
      </c>
      <c r="G342" s="220" t="s">
        <v>411</v>
      </c>
      <c r="H342" s="221">
        <v>37.465000000000003</v>
      </c>
      <c r="I342" s="222"/>
      <c r="J342" s="223">
        <f>ROUND(I342*H342,2)</f>
        <v>0</v>
      </c>
      <c r="K342" s="219" t="s">
        <v>515</v>
      </c>
      <c r="L342" s="48"/>
      <c r="M342" s="224" t="s">
        <v>32</v>
      </c>
      <c r="N342" s="225" t="s">
        <v>49</v>
      </c>
      <c r="O342" s="88"/>
      <c r="P342" s="226">
        <f>O342*H342</f>
        <v>0</v>
      </c>
      <c r="Q342" s="226">
        <v>0.078159999999999993</v>
      </c>
      <c r="R342" s="226">
        <f>Q342*H342</f>
        <v>2.9282644000000002</v>
      </c>
      <c r="S342" s="226">
        <v>0</v>
      </c>
      <c r="T342" s="227">
        <f>S342*H342</f>
        <v>0</v>
      </c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R342" s="228" t="s">
        <v>199</v>
      </c>
      <c r="AT342" s="228" t="s">
        <v>194</v>
      </c>
      <c r="AU342" s="228" t="s">
        <v>87</v>
      </c>
      <c r="AY342" s="20" t="s">
        <v>191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20" t="s">
        <v>85</v>
      </c>
      <c r="BK342" s="229">
        <f>ROUND(I342*H342,2)</f>
        <v>0</v>
      </c>
      <c r="BL342" s="20" t="s">
        <v>199</v>
      </c>
      <c r="BM342" s="228" t="s">
        <v>1925</v>
      </c>
    </row>
    <row r="343" s="2" customFormat="1">
      <c r="A343" s="42"/>
      <c r="B343" s="43"/>
      <c r="C343" s="44"/>
      <c r="D343" s="283" t="s">
        <v>517</v>
      </c>
      <c r="E343" s="44"/>
      <c r="F343" s="284" t="s">
        <v>1926</v>
      </c>
      <c r="G343" s="44"/>
      <c r="H343" s="44"/>
      <c r="I343" s="280"/>
      <c r="J343" s="44"/>
      <c r="K343" s="44"/>
      <c r="L343" s="48"/>
      <c r="M343" s="281"/>
      <c r="N343" s="282"/>
      <c r="O343" s="88"/>
      <c r="P343" s="88"/>
      <c r="Q343" s="88"/>
      <c r="R343" s="88"/>
      <c r="S343" s="88"/>
      <c r="T343" s="89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T343" s="20" t="s">
        <v>517</v>
      </c>
      <c r="AU343" s="20" t="s">
        <v>87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1906</v>
      </c>
      <c r="G344" s="231"/>
      <c r="H344" s="235">
        <v>5.6600000000000001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1907</v>
      </c>
      <c r="G345" s="231"/>
      <c r="H345" s="235">
        <v>1.28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3" customFormat="1">
      <c r="A346" s="13"/>
      <c r="B346" s="230"/>
      <c r="C346" s="231"/>
      <c r="D346" s="232" t="s">
        <v>201</v>
      </c>
      <c r="E346" s="233" t="s">
        <v>32</v>
      </c>
      <c r="F346" s="234" t="s">
        <v>1892</v>
      </c>
      <c r="G346" s="231"/>
      <c r="H346" s="235">
        <v>17.5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201</v>
      </c>
      <c r="AU346" s="241" t="s">
        <v>87</v>
      </c>
      <c r="AV346" s="13" t="s">
        <v>87</v>
      </c>
      <c r="AW346" s="13" t="s">
        <v>39</v>
      </c>
      <c r="AX346" s="13" t="s">
        <v>78</v>
      </c>
      <c r="AY346" s="241" t="s">
        <v>191</v>
      </c>
    </row>
    <row r="347" s="13" customFormat="1">
      <c r="A347" s="13"/>
      <c r="B347" s="230"/>
      <c r="C347" s="231"/>
      <c r="D347" s="232" t="s">
        <v>201</v>
      </c>
      <c r="E347" s="233" t="s">
        <v>32</v>
      </c>
      <c r="F347" s="234" t="s">
        <v>1908</v>
      </c>
      <c r="G347" s="231"/>
      <c r="H347" s="235">
        <v>13.025</v>
      </c>
      <c r="I347" s="236"/>
      <c r="J347" s="231"/>
      <c r="K347" s="231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201</v>
      </c>
      <c r="AU347" s="241" t="s">
        <v>87</v>
      </c>
      <c r="AV347" s="13" t="s">
        <v>87</v>
      </c>
      <c r="AW347" s="13" t="s">
        <v>39</v>
      </c>
      <c r="AX347" s="13" t="s">
        <v>78</v>
      </c>
      <c r="AY347" s="241" t="s">
        <v>191</v>
      </c>
    </row>
    <row r="348" s="14" customFormat="1">
      <c r="A348" s="14"/>
      <c r="B348" s="242"/>
      <c r="C348" s="243"/>
      <c r="D348" s="232" t="s">
        <v>201</v>
      </c>
      <c r="E348" s="244" t="s">
        <v>32</v>
      </c>
      <c r="F348" s="245" t="s">
        <v>203</v>
      </c>
      <c r="G348" s="243"/>
      <c r="H348" s="246">
        <v>37.465000000000003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201</v>
      </c>
      <c r="AU348" s="252" t="s">
        <v>87</v>
      </c>
      <c r="AV348" s="14" t="s">
        <v>199</v>
      </c>
      <c r="AW348" s="14" t="s">
        <v>39</v>
      </c>
      <c r="AX348" s="14" t="s">
        <v>85</v>
      </c>
      <c r="AY348" s="252" t="s">
        <v>191</v>
      </c>
    </row>
    <row r="349" s="2" customFormat="1" ht="24.15" customHeight="1">
      <c r="A349" s="42"/>
      <c r="B349" s="43"/>
      <c r="C349" s="217" t="s">
        <v>1125</v>
      </c>
      <c r="D349" s="217" t="s">
        <v>194</v>
      </c>
      <c r="E349" s="218" t="s">
        <v>1927</v>
      </c>
      <c r="F349" s="219" t="s">
        <v>1928</v>
      </c>
      <c r="G349" s="220" t="s">
        <v>411</v>
      </c>
      <c r="H349" s="221">
        <v>13.025</v>
      </c>
      <c r="I349" s="222"/>
      <c r="J349" s="223">
        <f>ROUND(I349*H349,2)</f>
        <v>0</v>
      </c>
      <c r="K349" s="219" t="s">
        <v>515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1929</v>
      </c>
    </row>
    <row r="350" s="2" customFormat="1">
      <c r="A350" s="42"/>
      <c r="B350" s="43"/>
      <c r="C350" s="44"/>
      <c r="D350" s="283" t="s">
        <v>517</v>
      </c>
      <c r="E350" s="44"/>
      <c r="F350" s="284" t="s">
        <v>1930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517</v>
      </c>
      <c r="AU350" s="20" t="s">
        <v>87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1908</v>
      </c>
      <c r="G351" s="231"/>
      <c r="H351" s="235">
        <v>13.025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4" customFormat="1">
      <c r="A352" s="14"/>
      <c r="B352" s="242"/>
      <c r="C352" s="243"/>
      <c r="D352" s="232" t="s">
        <v>201</v>
      </c>
      <c r="E352" s="244" t="s">
        <v>32</v>
      </c>
      <c r="F352" s="245" t="s">
        <v>203</v>
      </c>
      <c r="G352" s="243"/>
      <c r="H352" s="246">
        <v>13.025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201</v>
      </c>
      <c r="AU352" s="252" t="s">
        <v>87</v>
      </c>
      <c r="AV352" s="14" t="s">
        <v>199</v>
      </c>
      <c r="AW352" s="14" t="s">
        <v>39</v>
      </c>
      <c r="AX352" s="14" t="s">
        <v>85</v>
      </c>
      <c r="AY352" s="252" t="s">
        <v>191</v>
      </c>
    </row>
    <row r="353" s="2" customFormat="1" ht="24.15" customHeight="1">
      <c r="A353" s="42"/>
      <c r="B353" s="43"/>
      <c r="C353" s="217" t="s">
        <v>1129</v>
      </c>
      <c r="D353" s="217" t="s">
        <v>194</v>
      </c>
      <c r="E353" s="218" t="s">
        <v>1931</v>
      </c>
      <c r="F353" s="219" t="s">
        <v>1932</v>
      </c>
      <c r="G353" s="220" t="s">
        <v>411</v>
      </c>
      <c r="H353" s="221">
        <v>37.465000000000003</v>
      </c>
      <c r="I353" s="222"/>
      <c r="J353" s="223">
        <f>ROUND(I353*H353,2)</f>
        <v>0</v>
      </c>
      <c r="K353" s="219" t="s">
        <v>515</v>
      </c>
      <c r="L353" s="48"/>
      <c r="M353" s="224" t="s">
        <v>32</v>
      </c>
      <c r="N353" s="225" t="s">
        <v>49</v>
      </c>
      <c r="O353" s="88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R353" s="228" t="s">
        <v>199</v>
      </c>
      <c r="AT353" s="228" t="s">
        <v>194</v>
      </c>
      <c r="AU353" s="228" t="s">
        <v>87</v>
      </c>
      <c r="AY353" s="20" t="s">
        <v>191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20" t="s">
        <v>85</v>
      </c>
      <c r="BK353" s="229">
        <f>ROUND(I353*H353,2)</f>
        <v>0</v>
      </c>
      <c r="BL353" s="20" t="s">
        <v>199</v>
      </c>
      <c r="BM353" s="228" t="s">
        <v>1933</v>
      </c>
    </row>
    <row r="354" s="2" customFormat="1">
      <c r="A354" s="42"/>
      <c r="B354" s="43"/>
      <c r="C354" s="44"/>
      <c r="D354" s="283" t="s">
        <v>517</v>
      </c>
      <c r="E354" s="44"/>
      <c r="F354" s="284" t="s">
        <v>1934</v>
      </c>
      <c r="G354" s="44"/>
      <c r="H354" s="44"/>
      <c r="I354" s="280"/>
      <c r="J354" s="44"/>
      <c r="K354" s="44"/>
      <c r="L354" s="48"/>
      <c r="M354" s="281"/>
      <c r="N354" s="282"/>
      <c r="O354" s="88"/>
      <c r="P354" s="88"/>
      <c r="Q354" s="88"/>
      <c r="R354" s="88"/>
      <c r="S354" s="88"/>
      <c r="T354" s="89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T354" s="20" t="s">
        <v>517</v>
      </c>
      <c r="AU354" s="20" t="s">
        <v>87</v>
      </c>
    </row>
    <row r="355" s="13" customFormat="1">
      <c r="A355" s="13"/>
      <c r="B355" s="230"/>
      <c r="C355" s="231"/>
      <c r="D355" s="232" t="s">
        <v>201</v>
      </c>
      <c r="E355" s="233" t="s">
        <v>32</v>
      </c>
      <c r="F355" s="234" t="s">
        <v>1906</v>
      </c>
      <c r="G355" s="231"/>
      <c r="H355" s="235">
        <v>5.6600000000000001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201</v>
      </c>
      <c r="AU355" s="241" t="s">
        <v>87</v>
      </c>
      <c r="AV355" s="13" t="s">
        <v>87</v>
      </c>
      <c r="AW355" s="13" t="s">
        <v>39</v>
      </c>
      <c r="AX355" s="13" t="s">
        <v>78</v>
      </c>
      <c r="AY355" s="241" t="s">
        <v>191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1907</v>
      </c>
      <c r="G356" s="231"/>
      <c r="H356" s="235">
        <v>1.28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1892</v>
      </c>
      <c r="G357" s="231"/>
      <c r="H357" s="235">
        <v>17.5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3" customFormat="1">
      <c r="A358" s="13"/>
      <c r="B358" s="230"/>
      <c r="C358" s="231"/>
      <c r="D358" s="232" t="s">
        <v>201</v>
      </c>
      <c r="E358" s="233" t="s">
        <v>32</v>
      </c>
      <c r="F358" s="234" t="s">
        <v>1908</v>
      </c>
      <c r="G358" s="231"/>
      <c r="H358" s="235">
        <v>13.025</v>
      </c>
      <c r="I358" s="236"/>
      <c r="J358" s="231"/>
      <c r="K358" s="231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201</v>
      </c>
      <c r="AU358" s="241" t="s">
        <v>87</v>
      </c>
      <c r="AV358" s="13" t="s">
        <v>87</v>
      </c>
      <c r="AW358" s="13" t="s">
        <v>39</v>
      </c>
      <c r="AX358" s="13" t="s">
        <v>78</v>
      </c>
      <c r="AY358" s="241" t="s">
        <v>191</v>
      </c>
    </row>
    <row r="359" s="14" customFormat="1">
      <c r="A359" s="14"/>
      <c r="B359" s="242"/>
      <c r="C359" s="243"/>
      <c r="D359" s="232" t="s">
        <v>201</v>
      </c>
      <c r="E359" s="244" t="s">
        <v>32</v>
      </c>
      <c r="F359" s="245" t="s">
        <v>203</v>
      </c>
      <c r="G359" s="243"/>
      <c r="H359" s="246">
        <v>37.465000000000003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201</v>
      </c>
      <c r="AU359" s="252" t="s">
        <v>87</v>
      </c>
      <c r="AV359" s="14" t="s">
        <v>199</v>
      </c>
      <c r="AW359" s="14" t="s">
        <v>39</v>
      </c>
      <c r="AX359" s="14" t="s">
        <v>85</v>
      </c>
      <c r="AY359" s="252" t="s">
        <v>191</v>
      </c>
    </row>
    <row r="360" s="2" customFormat="1" ht="24.15" customHeight="1">
      <c r="A360" s="42"/>
      <c r="B360" s="43"/>
      <c r="C360" s="217" t="s">
        <v>1133</v>
      </c>
      <c r="D360" s="217" t="s">
        <v>194</v>
      </c>
      <c r="E360" s="218" t="s">
        <v>730</v>
      </c>
      <c r="F360" s="219" t="s">
        <v>731</v>
      </c>
      <c r="G360" s="220" t="s">
        <v>411</v>
      </c>
      <c r="H360" s="221">
        <v>37.465000000000003</v>
      </c>
      <c r="I360" s="222"/>
      <c r="J360" s="223">
        <f>ROUND(I360*H360,2)</f>
        <v>0</v>
      </c>
      <c r="K360" s="219" t="s">
        <v>515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199</v>
      </c>
      <c r="AT360" s="228" t="s">
        <v>194</v>
      </c>
      <c r="AU360" s="228" t="s">
        <v>87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199</v>
      </c>
      <c r="BM360" s="228" t="s">
        <v>1935</v>
      </c>
    </row>
    <row r="361" s="2" customFormat="1">
      <c r="A361" s="42"/>
      <c r="B361" s="43"/>
      <c r="C361" s="44"/>
      <c r="D361" s="283" t="s">
        <v>517</v>
      </c>
      <c r="E361" s="44"/>
      <c r="F361" s="284" t="s">
        <v>733</v>
      </c>
      <c r="G361" s="44"/>
      <c r="H361" s="44"/>
      <c r="I361" s="280"/>
      <c r="J361" s="44"/>
      <c r="K361" s="44"/>
      <c r="L361" s="48"/>
      <c r="M361" s="281"/>
      <c r="N361" s="282"/>
      <c r="O361" s="88"/>
      <c r="P361" s="88"/>
      <c r="Q361" s="88"/>
      <c r="R361" s="88"/>
      <c r="S361" s="88"/>
      <c r="T361" s="89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T361" s="20" t="s">
        <v>517</v>
      </c>
      <c r="AU361" s="20" t="s">
        <v>87</v>
      </c>
    </row>
    <row r="362" s="13" customFormat="1">
      <c r="A362" s="13"/>
      <c r="B362" s="230"/>
      <c r="C362" s="231"/>
      <c r="D362" s="232" t="s">
        <v>201</v>
      </c>
      <c r="E362" s="233" t="s">
        <v>32</v>
      </c>
      <c r="F362" s="234" t="s">
        <v>1906</v>
      </c>
      <c r="G362" s="231"/>
      <c r="H362" s="235">
        <v>5.6600000000000001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201</v>
      </c>
      <c r="AU362" s="241" t="s">
        <v>87</v>
      </c>
      <c r="AV362" s="13" t="s">
        <v>87</v>
      </c>
      <c r="AW362" s="13" t="s">
        <v>39</v>
      </c>
      <c r="AX362" s="13" t="s">
        <v>78</v>
      </c>
      <c r="AY362" s="241" t="s">
        <v>191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1907</v>
      </c>
      <c r="G363" s="231"/>
      <c r="H363" s="235">
        <v>1.28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1892</v>
      </c>
      <c r="G364" s="231"/>
      <c r="H364" s="235">
        <v>17.5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1908</v>
      </c>
      <c r="G365" s="231"/>
      <c r="H365" s="235">
        <v>13.025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4" customFormat="1">
      <c r="A366" s="14"/>
      <c r="B366" s="242"/>
      <c r="C366" s="243"/>
      <c r="D366" s="232" t="s">
        <v>201</v>
      </c>
      <c r="E366" s="244" t="s">
        <v>32</v>
      </c>
      <c r="F366" s="245" t="s">
        <v>203</v>
      </c>
      <c r="G366" s="243"/>
      <c r="H366" s="246">
        <v>37.465000000000003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201</v>
      </c>
      <c r="AU366" s="252" t="s">
        <v>87</v>
      </c>
      <c r="AV366" s="14" t="s">
        <v>199</v>
      </c>
      <c r="AW366" s="14" t="s">
        <v>39</v>
      </c>
      <c r="AX366" s="14" t="s">
        <v>85</v>
      </c>
      <c r="AY366" s="252" t="s">
        <v>191</v>
      </c>
    </row>
    <row r="367" s="2" customFormat="1" ht="21.75" customHeight="1">
      <c r="A367" s="42"/>
      <c r="B367" s="43"/>
      <c r="C367" s="217" t="s">
        <v>1137</v>
      </c>
      <c r="D367" s="217" t="s">
        <v>194</v>
      </c>
      <c r="E367" s="218" t="s">
        <v>734</v>
      </c>
      <c r="F367" s="219" t="s">
        <v>735</v>
      </c>
      <c r="G367" s="220" t="s">
        <v>411</v>
      </c>
      <c r="H367" s="221">
        <v>13.025</v>
      </c>
      <c r="I367" s="222"/>
      <c r="J367" s="223">
        <f>ROUND(I367*H367,2)</f>
        <v>0</v>
      </c>
      <c r="K367" s="219" t="s">
        <v>515</v>
      </c>
      <c r="L367" s="48"/>
      <c r="M367" s="224" t="s">
        <v>32</v>
      </c>
      <c r="N367" s="225" t="s">
        <v>49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8" t="s">
        <v>199</v>
      </c>
      <c r="AT367" s="228" t="s">
        <v>194</v>
      </c>
      <c r="AU367" s="228" t="s">
        <v>87</v>
      </c>
      <c r="AY367" s="20" t="s">
        <v>191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20" t="s">
        <v>85</v>
      </c>
      <c r="BK367" s="229">
        <f>ROUND(I367*H367,2)</f>
        <v>0</v>
      </c>
      <c r="BL367" s="20" t="s">
        <v>199</v>
      </c>
      <c r="BM367" s="228" t="s">
        <v>1936</v>
      </c>
    </row>
    <row r="368" s="2" customFormat="1">
      <c r="A368" s="42"/>
      <c r="B368" s="43"/>
      <c r="C368" s="44"/>
      <c r="D368" s="283" t="s">
        <v>517</v>
      </c>
      <c r="E368" s="44"/>
      <c r="F368" s="284" t="s">
        <v>737</v>
      </c>
      <c r="G368" s="44"/>
      <c r="H368" s="44"/>
      <c r="I368" s="280"/>
      <c r="J368" s="44"/>
      <c r="K368" s="44"/>
      <c r="L368" s="48"/>
      <c r="M368" s="281"/>
      <c r="N368" s="282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517</v>
      </c>
      <c r="AU368" s="20" t="s">
        <v>87</v>
      </c>
    </row>
    <row r="369" s="13" customFormat="1">
      <c r="A369" s="13"/>
      <c r="B369" s="230"/>
      <c r="C369" s="231"/>
      <c r="D369" s="232" t="s">
        <v>201</v>
      </c>
      <c r="E369" s="233" t="s">
        <v>32</v>
      </c>
      <c r="F369" s="234" t="s">
        <v>1908</v>
      </c>
      <c r="G369" s="231"/>
      <c r="H369" s="235">
        <v>13.025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201</v>
      </c>
      <c r="AU369" s="241" t="s">
        <v>87</v>
      </c>
      <c r="AV369" s="13" t="s">
        <v>87</v>
      </c>
      <c r="AW369" s="13" t="s">
        <v>39</v>
      </c>
      <c r="AX369" s="13" t="s">
        <v>78</v>
      </c>
      <c r="AY369" s="241" t="s">
        <v>191</v>
      </c>
    </row>
    <row r="370" s="14" customFormat="1">
      <c r="A370" s="14"/>
      <c r="B370" s="242"/>
      <c r="C370" s="243"/>
      <c r="D370" s="232" t="s">
        <v>201</v>
      </c>
      <c r="E370" s="244" t="s">
        <v>32</v>
      </c>
      <c r="F370" s="245" t="s">
        <v>203</v>
      </c>
      <c r="G370" s="243"/>
      <c r="H370" s="246">
        <v>13.025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201</v>
      </c>
      <c r="AU370" s="252" t="s">
        <v>87</v>
      </c>
      <c r="AV370" s="14" t="s">
        <v>199</v>
      </c>
      <c r="AW370" s="14" t="s">
        <v>39</v>
      </c>
      <c r="AX370" s="14" t="s">
        <v>85</v>
      </c>
      <c r="AY370" s="252" t="s">
        <v>191</v>
      </c>
    </row>
    <row r="371" s="2" customFormat="1" ht="21.75" customHeight="1">
      <c r="A371" s="42"/>
      <c r="B371" s="43"/>
      <c r="C371" s="217" t="s">
        <v>1141</v>
      </c>
      <c r="D371" s="217" t="s">
        <v>194</v>
      </c>
      <c r="E371" s="218" t="s">
        <v>738</v>
      </c>
      <c r="F371" s="219" t="s">
        <v>739</v>
      </c>
      <c r="G371" s="220" t="s">
        <v>411</v>
      </c>
      <c r="H371" s="221">
        <v>37.465000000000003</v>
      </c>
      <c r="I371" s="222"/>
      <c r="J371" s="223">
        <f>ROUND(I371*H371,2)</f>
        <v>0</v>
      </c>
      <c r="K371" s="219" t="s">
        <v>515</v>
      </c>
      <c r="L371" s="48"/>
      <c r="M371" s="224" t="s">
        <v>32</v>
      </c>
      <c r="N371" s="225" t="s">
        <v>49</v>
      </c>
      <c r="O371" s="88"/>
      <c r="P371" s="226">
        <f>O371*H371</f>
        <v>0</v>
      </c>
      <c r="Q371" s="226">
        <v>0</v>
      </c>
      <c r="R371" s="226">
        <f>Q371*H371</f>
        <v>0</v>
      </c>
      <c r="S371" s="226">
        <v>0</v>
      </c>
      <c r="T371" s="227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8" t="s">
        <v>199</v>
      </c>
      <c r="AT371" s="228" t="s">
        <v>194</v>
      </c>
      <c r="AU371" s="228" t="s">
        <v>87</v>
      </c>
      <c r="AY371" s="20" t="s">
        <v>191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20" t="s">
        <v>85</v>
      </c>
      <c r="BK371" s="229">
        <f>ROUND(I371*H371,2)</f>
        <v>0</v>
      </c>
      <c r="BL371" s="20" t="s">
        <v>199</v>
      </c>
      <c r="BM371" s="228" t="s">
        <v>1937</v>
      </c>
    </row>
    <row r="372" s="2" customFormat="1">
      <c r="A372" s="42"/>
      <c r="B372" s="43"/>
      <c r="C372" s="44"/>
      <c r="D372" s="283" t="s">
        <v>517</v>
      </c>
      <c r="E372" s="44"/>
      <c r="F372" s="284" t="s">
        <v>741</v>
      </c>
      <c r="G372" s="44"/>
      <c r="H372" s="44"/>
      <c r="I372" s="280"/>
      <c r="J372" s="44"/>
      <c r="K372" s="44"/>
      <c r="L372" s="48"/>
      <c r="M372" s="281"/>
      <c r="N372" s="282"/>
      <c r="O372" s="88"/>
      <c r="P372" s="88"/>
      <c r="Q372" s="88"/>
      <c r="R372" s="88"/>
      <c r="S372" s="88"/>
      <c r="T372" s="89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T372" s="20" t="s">
        <v>517</v>
      </c>
      <c r="AU372" s="20" t="s">
        <v>87</v>
      </c>
    </row>
    <row r="373" s="13" customFormat="1">
      <c r="A373" s="13"/>
      <c r="B373" s="230"/>
      <c r="C373" s="231"/>
      <c r="D373" s="232" t="s">
        <v>201</v>
      </c>
      <c r="E373" s="233" t="s">
        <v>32</v>
      </c>
      <c r="F373" s="234" t="s">
        <v>1906</v>
      </c>
      <c r="G373" s="231"/>
      <c r="H373" s="235">
        <v>5.6600000000000001</v>
      </c>
      <c r="I373" s="236"/>
      <c r="J373" s="231"/>
      <c r="K373" s="231"/>
      <c r="L373" s="237"/>
      <c r="M373" s="238"/>
      <c r="N373" s="239"/>
      <c r="O373" s="239"/>
      <c r="P373" s="239"/>
      <c r="Q373" s="239"/>
      <c r="R373" s="239"/>
      <c r="S373" s="239"/>
      <c r="T373" s="24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1" t="s">
        <v>201</v>
      </c>
      <c r="AU373" s="241" t="s">
        <v>87</v>
      </c>
      <c r="AV373" s="13" t="s">
        <v>87</v>
      </c>
      <c r="AW373" s="13" t="s">
        <v>39</v>
      </c>
      <c r="AX373" s="13" t="s">
        <v>78</v>
      </c>
      <c r="AY373" s="241" t="s">
        <v>191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1907</v>
      </c>
      <c r="G374" s="231"/>
      <c r="H374" s="235">
        <v>1.28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78</v>
      </c>
      <c r="AY374" s="241" t="s">
        <v>191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1892</v>
      </c>
      <c r="G375" s="231"/>
      <c r="H375" s="235">
        <v>17.5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3" customFormat="1">
      <c r="A376" s="13"/>
      <c r="B376" s="230"/>
      <c r="C376" s="231"/>
      <c r="D376" s="232" t="s">
        <v>201</v>
      </c>
      <c r="E376" s="233" t="s">
        <v>32</v>
      </c>
      <c r="F376" s="234" t="s">
        <v>1908</v>
      </c>
      <c r="G376" s="231"/>
      <c r="H376" s="235">
        <v>13.025</v>
      </c>
      <c r="I376" s="236"/>
      <c r="J376" s="231"/>
      <c r="K376" s="231"/>
      <c r="L376" s="237"/>
      <c r="M376" s="238"/>
      <c r="N376" s="239"/>
      <c r="O376" s="239"/>
      <c r="P376" s="239"/>
      <c r="Q376" s="239"/>
      <c r="R376" s="239"/>
      <c r="S376" s="239"/>
      <c r="T376" s="24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1" t="s">
        <v>201</v>
      </c>
      <c r="AU376" s="241" t="s">
        <v>87</v>
      </c>
      <c r="AV376" s="13" t="s">
        <v>87</v>
      </c>
      <c r="AW376" s="13" t="s">
        <v>39</v>
      </c>
      <c r="AX376" s="13" t="s">
        <v>78</v>
      </c>
      <c r="AY376" s="241" t="s">
        <v>191</v>
      </c>
    </row>
    <row r="377" s="14" customFormat="1">
      <c r="A377" s="14"/>
      <c r="B377" s="242"/>
      <c r="C377" s="243"/>
      <c r="D377" s="232" t="s">
        <v>201</v>
      </c>
      <c r="E377" s="244" t="s">
        <v>32</v>
      </c>
      <c r="F377" s="245" t="s">
        <v>203</v>
      </c>
      <c r="G377" s="243"/>
      <c r="H377" s="246">
        <v>37.465000000000003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2" t="s">
        <v>201</v>
      </c>
      <c r="AU377" s="252" t="s">
        <v>87</v>
      </c>
      <c r="AV377" s="14" t="s">
        <v>199</v>
      </c>
      <c r="AW377" s="14" t="s">
        <v>39</v>
      </c>
      <c r="AX377" s="14" t="s">
        <v>85</v>
      </c>
      <c r="AY377" s="252" t="s">
        <v>191</v>
      </c>
    </row>
    <row r="378" s="2" customFormat="1" ht="24.15" customHeight="1">
      <c r="A378" s="42"/>
      <c r="B378" s="43"/>
      <c r="C378" s="217" t="s">
        <v>1145</v>
      </c>
      <c r="D378" s="217" t="s">
        <v>194</v>
      </c>
      <c r="E378" s="218" t="s">
        <v>1938</v>
      </c>
      <c r="F378" s="219" t="s">
        <v>1939</v>
      </c>
      <c r="G378" s="220" t="s">
        <v>239</v>
      </c>
      <c r="H378" s="221">
        <v>48</v>
      </c>
      <c r="I378" s="222"/>
      <c r="J378" s="223">
        <f>ROUND(I378*H378,2)</f>
        <v>0</v>
      </c>
      <c r="K378" s="219" t="s">
        <v>515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0.00038999999999999999</v>
      </c>
      <c r="R378" s="226">
        <f>Q378*H378</f>
        <v>0.018720000000000001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1940</v>
      </c>
    </row>
    <row r="379" s="2" customFormat="1">
      <c r="A379" s="42"/>
      <c r="B379" s="43"/>
      <c r="C379" s="44"/>
      <c r="D379" s="283" t="s">
        <v>517</v>
      </c>
      <c r="E379" s="44"/>
      <c r="F379" s="284" t="s">
        <v>1941</v>
      </c>
      <c r="G379" s="44"/>
      <c r="H379" s="44"/>
      <c r="I379" s="280"/>
      <c r="J379" s="44"/>
      <c r="K379" s="44"/>
      <c r="L379" s="48"/>
      <c r="M379" s="281"/>
      <c r="N379" s="282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517</v>
      </c>
      <c r="AU379" s="20" t="s">
        <v>87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1942</v>
      </c>
      <c r="G380" s="231"/>
      <c r="H380" s="235">
        <v>18.399999999999999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1943</v>
      </c>
      <c r="G381" s="231"/>
      <c r="H381" s="235">
        <v>29.600000000000001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4" customFormat="1">
      <c r="A382" s="14"/>
      <c r="B382" s="242"/>
      <c r="C382" s="243"/>
      <c r="D382" s="232" t="s">
        <v>201</v>
      </c>
      <c r="E382" s="244" t="s">
        <v>32</v>
      </c>
      <c r="F382" s="245" t="s">
        <v>203</v>
      </c>
      <c r="G382" s="243"/>
      <c r="H382" s="246">
        <v>48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201</v>
      </c>
      <c r="AU382" s="252" t="s">
        <v>87</v>
      </c>
      <c r="AV382" s="14" t="s">
        <v>199</v>
      </c>
      <c r="AW382" s="14" t="s">
        <v>39</v>
      </c>
      <c r="AX382" s="14" t="s">
        <v>85</v>
      </c>
      <c r="AY382" s="252" t="s">
        <v>191</v>
      </c>
    </row>
    <row r="383" s="2" customFormat="1" ht="16.5" customHeight="1">
      <c r="A383" s="42"/>
      <c r="B383" s="43"/>
      <c r="C383" s="253" t="s">
        <v>1149</v>
      </c>
      <c r="D383" s="253" t="s">
        <v>218</v>
      </c>
      <c r="E383" s="254" t="s">
        <v>1944</v>
      </c>
      <c r="F383" s="255" t="s">
        <v>1945</v>
      </c>
      <c r="G383" s="256" t="s">
        <v>221</v>
      </c>
      <c r="H383" s="257">
        <v>0.10100000000000001</v>
      </c>
      <c r="I383" s="258"/>
      <c r="J383" s="259">
        <f>ROUND(I383*H383,2)</f>
        <v>0</v>
      </c>
      <c r="K383" s="255" t="s">
        <v>515</v>
      </c>
      <c r="L383" s="260"/>
      <c r="M383" s="261" t="s">
        <v>32</v>
      </c>
      <c r="N383" s="262" t="s">
        <v>49</v>
      </c>
      <c r="O383" s="88"/>
      <c r="P383" s="226">
        <f>O383*H383</f>
        <v>0</v>
      </c>
      <c r="Q383" s="226">
        <v>1</v>
      </c>
      <c r="R383" s="226">
        <f>Q383*H383</f>
        <v>0.10100000000000001</v>
      </c>
      <c r="S383" s="226">
        <v>0</v>
      </c>
      <c r="T383" s="227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8" t="s">
        <v>222</v>
      </c>
      <c r="AT383" s="228" t="s">
        <v>218</v>
      </c>
      <c r="AU383" s="228" t="s">
        <v>87</v>
      </c>
      <c r="AY383" s="20" t="s">
        <v>191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20" t="s">
        <v>85</v>
      </c>
      <c r="BK383" s="229">
        <f>ROUND(I383*H383,2)</f>
        <v>0</v>
      </c>
      <c r="BL383" s="20" t="s">
        <v>199</v>
      </c>
      <c r="BM383" s="228" t="s">
        <v>1946</v>
      </c>
    </row>
    <row r="384" s="2" customFormat="1">
      <c r="A384" s="42"/>
      <c r="B384" s="43"/>
      <c r="C384" s="44"/>
      <c r="D384" s="232" t="s">
        <v>427</v>
      </c>
      <c r="E384" s="44"/>
      <c r="F384" s="279" t="s">
        <v>1947</v>
      </c>
      <c r="G384" s="44"/>
      <c r="H384" s="44"/>
      <c r="I384" s="280"/>
      <c r="J384" s="44"/>
      <c r="K384" s="44"/>
      <c r="L384" s="48"/>
      <c r="M384" s="281"/>
      <c r="N384" s="282"/>
      <c r="O384" s="88"/>
      <c r="P384" s="88"/>
      <c r="Q384" s="88"/>
      <c r="R384" s="88"/>
      <c r="S384" s="88"/>
      <c r="T384" s="89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T384" s="20" t="s">
        <v>427</v>
      </c>
      <c r="AU384" s="20" t="s">
        <v>87</v>
      </c>
    </row>
    <row r="385" s="13" customFormat="1">
      <c r="A385" s="13"/>
      <c r="B385" s="230"/>
      <c r="C385" s="231"/>
      <c r="D385" s="232" t="s">
        <v>201</v>
      </c>
      <c r="E385" s="233" t="s">
        <v>32</v>
      </c>
      <c r="F385" s="234" t="s">
        <v>1948</v>
      </c>
      <c r="G385" s="231"/>
      <c r="H385" s="235">
        <v>0.043999999999999997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201</v>
      </c>
      <c r="AU385" s="241" t="s">
        <v>87</v>
      </c>
      <c r="AV385" s="13" t="s">
        <v>87</v>
      </c>
      <c r="AW385" s="13" t="s">
        <v>39</v>
      </c>
      <c r="AX385" s="13" t="s">
        <v>78</v>
      </c>
      <c r="AY385" s="241" t="s">
        <v>191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1949</v>
      </c>
      <c r="G386" s="231"/>
      <c r="H386" s="235">
        <v>0.057000000000000002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4" customFormat="1">
      <c r="A387" s="14"/>
      <c r="B387" s="242"/>
      <c r="C387" s="243"/>
      <c r="D387" s="232" t="s">
        <v>201</v>
      </c>
      <c r="E387" s="244" t="s">
        <v>32</v>
      </c>
      <c r="F387" s="245" t="s">
        <v>203</v>
      </c>
      <c r="G387" s="243"/>
      <c r="H387" s="246">
        <v>0.10100000000000001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2" t="s">
        <v>201</v>
      </c>
      <c r="AU387" s="252" t="s">
        <v>87</v>
      </c>
      <c r="AV387" s="14" t="s">
        <v>199</v>
      </c>
      <c r="AW387" s="14" t="s">
        <v>39</v>
      </c>
      <c r="AX387" s="14" t="s">
        <v>85</v>
      </c>
      <c r="AY387" s="252" t="s">
        <v>191</v>
      </c>
    </row>
    <row r="388" s="2" customFormat="1" ht="16.5" customHeight="1">
      <c r="A388" s="42"/>
      <c r="B388" s="43"/>
      <c r="C388" s="217" t="s">
        <v>1153</v>
      </c>
      <c r="D388" s="217" t="s">
        <v>194</v>
      </c>
      <c r="E388" s="218" t="s">
        <v>1950</v>
      </c>
      <c r="F388" s="219" t="s">
        <v>1951</v>
      </c>
      <c r="G388" s="220" t="s">
        <v>239</v>
      </c>
      <c r="H388" s="221">
        <v>48</v>
      </c>
      <c r="I388" s="222"/>
      <c r="J388" s="223">
        <f>ROUND(I388*H388,2)</f>
        <v>0</v>
      </c>
      <c r="K388" s="219" t="s">
        <v>515</v>
      </c>
      <c r="L388" s="48"/>
      <c r="M388" s="224" t="s">
        <v>32</v>
      </c>
      <c r="N388" s="225" t="s">
        <v>49</v>
      </c>
      <c r="O388" s="88"/>
      <c r="P388" s="226">
        <f>O388*H388</f>
        <v>0</v>
      </c>
      <c r="Q388" s="226">
        <v>0</v>
      </c>
      <c r="R388" s="226">
        <f>Q388*H388</f>
        <v>0</v>
      </c>
      <c r="S388" s="226">
        <v>0</v>
      </c>
      <c r="T388" s="227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8" t="s">
        <v>199</v>
      </c>
      <c r="AT388" s="228" t="s">
        <v>194</v>
      </c>
      <c r="AU388" s="228" t="s">
        <v>87</v>
      </c>
      <c r="AY388" s="20" t="s">
        <v>191</v>
      </c>
      <c r="BE388" s="229">
        <f>IF(N388="základní",J388,0)</f>
        <v>0</v>
      </c>
      <c r="BF388" s="229">
        <f>IF(N388="snížená",J388,0)</f>
        <v>0</v>
      </c>
      <c r="BG388" s="229">
        <f>IF(N388="zákl. přenesená",J388,0)</f>
        <v>0</v>
      </c>
      <c r="BH388" s="229">
        <f>IF(N388="sníž. přenesená",J388,0)</f>
        <v>0</v>
      </c>
      <c r="BI388" s="229">
        <f>IF(N388="nulová",J388,0)</f>
        <v>0</v>
      </c>
      <c r="BJ388" s="20" t="s">
        <v>85</v>
      </c>
      <c r="BK388" s="229">
        <f>ROUND(I388*H388,2)</f>
        <v>0</v>
      </c>
      <c r="BL388" s="20" t="s">
        <v>199</v>
      </c>
      <c r="BM388" s="228" t="s">
        <v>1952</v>
      </c>
    </row>
    <row r="389" s="2" customFormat="1">
      <c r="A389" s="42"/>
      <c r="B389" s="43"/>
      <c r="C389" s="44"/>
      <c r="D389" s="283" t="s">
        <v>517</v>
      </c>
      <c r="E389" s="44"/>
      <c r="F389" s="284" t="s">
        <v>1953</v>
      </c>
      <c r="G389" s="44"/>
      <c r="H389" s="44"/>
      <c r="I389" s="280"/>
      <c r="J389" s="44"/>
      <c r="K389" s="44"/>
      <c r="L389" s="48"/>
      <c r="M389" s="281"/>
      <c r="N389" s="282"/>
      <c r="O389" s="88"/>
      <c r="P389" s="88"/>
      <c r="Q389" s="88"/>
      <c r="R389" s="88"/>
      <c r="S389" s="88"/>
      <c r="T389" s="89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T389" s="20" t="s">
        <v>517</v>
      </c>
      <c r="AU389" s="20" t="s">
        <v>87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1942</v>
      </c>
      <c r="G390" s="231"/>
      <c r="H390" s="235">
        <v>18.399999999999999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1943</v>
      </c>
      <c r="G391" s="231"/>
      <c r="H391" s="235">
        <v>29.600000000000001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4" customFormat="1">
      <c r="A392" s="14"/>
      <c r="B392" s="242"/>
      <c r="C392" s="243"/>
      <c r="D392" s="232" t="s">
        <v>201</v>
      </c>
      <c r="E392" s="244" t="s">
        <v>32</v>
      </c>
      <c r="F392" s="245" t="s">
        <v>203</v>
      </c>
      <c r="G392" s="243"/>
      <c r="H392" s="246">
        <v>48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201</v>
      </c>
      <c r="AU392" s="252" t="s">
        <v>87</v>
      </c>
      <c r="AV392" s="14" t="s">
        <v>199</v>
      </c>
      <c r="AW392" s="14" t="s">
        <v>39</v>
      </c>
      <c r="AX392" s="14" t="s">
        <v>85</v>
      </c>
      <c r="AY392" s="252" t="s">
        <v>191</v>
      </c>
    </row>
    <row r="393" s="2" customFormat="1" ht="24.15" customHeight="1">
      <c r="A393" s="42"/>
      <c r="B393" s="43"/>
      <c r="C393" s="217" t="s">
        <v>1157</v>
      </c>
      <c r="D393" s="217" t="s">
        <v>194</v>
      </c>
      <c r="E393" s="218" t="s">
        <v>1954</v>
      </c>
      <c r="F393" s="219" t="s">
        <v>1955</v>
      </c>
      <c r="G393" s="220" t="s">
        <v>239</v>
      </c>
      <c r="H393" s="221">
        <v>32</v>
      </c>
      <c r="I393" s="222"/>
      <c r="J393" s="223">
        <f>ROUND(I393*H393,2)</f>
        <v>0</v>
      </c>
      <c r="K393" s="219" t="s">
        <v>515</v>
      </c>
      <c r="L393" s="48"/>
      <c r="M393" s="224" t="s">
        <v>32</v>
      </c>
      <c r="N393" s="225" t="s">
        <v>49</v>
      </c>
      <c r="O393" s="88"/>
      <c r="P393" s="226">
        <f>O393*H393</f>
        <v>0</v>
      </c>
      <c r="Q393" s="226">
        <v>0.0012899999999999999</v>
      </c>
      <c r="R393" s="226">
        <f>Q393*H393</f>
        <v>0.041279999999999997</v>
      </c>
      <c r="S393" s="226">
        <v>0.001</v>
      </c>
      <c r="T393" s="227">
        <f>S393*H393</f>
        <v>0.032000000000000001</v>
      </c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R393" s="228" t="s">
        <v>199</v>
      </c>
      <c r="AT393" s="228" t="s">
        <v>194</v>
      </c>
      <c r="AU393" s="228" t="s">
        <v>87</v>
      </c>
      <c r="AY393" s="20" t="s">
        <v>191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20" t="s">
        <v>85</v>
      </c>
      <c r="BK393" s="229">
        <f>ROUND(I393*H393,2)</f>
        <v>0</v>
      </c>
      <c r="BL393" s="20" t="s">
        <v>199</v>
      </c>
      <c r="BM393" s="228" t="s">
        <v>1956</v>
      </c>
    </row>
    <row r="394" s="2" customFormat="1">
      <c r="A394" s="42"/>
      <c r="B394" s="43"/>
      <c r="C394" s="44"/>
      <c r="D394" s="283" t="s">
        <v>517</v>
      </c>
      <c r="E394" s="44"/>
      <c r="F394" s="284" t="s">
        <v>1957</v>
      </c>
      <c r="G394" s="44"/>
      <c r="H394" s="44"/>
      <c r="I394" s="280"/>
      <c r="J394" s="44"/>
      <c r="K394" s="44"/>
      <c r="L394" s="48"/>
      <c r="M394" s="281"/>
      <c r="N394" s="282"/>
      <c r="O394" s="88"/>
      <c r="P394" s="88"/>
      <c r="Q394" s="88"/>
      <c r="R394" s="88"/>
      <c r="S394" s="88"/>
      <c r="T394" s="89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T394" s="20" t="s">
        <v>517</v>
      </c>
      <c r="AU394" s="20" t="s">
        <v>87</v>
      </c>
    </row>
    <row r="395" s="13" customFormat="1">
      <c r="A395" s="13"/>
      <c r="B395" s="230"/>
      <c r="C395" s="231"/>
      <c r="D395" s="232" t="s">
        <v>201</v>
      </c>
      <c r="E395" s="233" t="s">
        <v>32</v>
      </c>
      <c r="F395" s="234" t="s">
        <v>1958</v>
      </c>
      <c r="G395" s="231"/>
      <c r="H395" s="235">
        <v>32</v>
      </c>
      <c r="I395" s="236"/>
      <c r="J395" s="231"/>
      <c r="K395" s="231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201</v>
      </c>
      <c r="AU395" s="241" t="s">
        <v>87</v>
      </c>
      <c r="AV395" s="13" t="s">
        <v>87</v>
      </c>
      <c r="AW395" s="13" t="s">
        <v>39</v>
      </c>
      <c r="AX395" s="13" t="s">
        <v>78</v>
      </c>
      <c r="AY395" s="241" t="s">
        <v>191</v>
      </c>
    </row>
    <row r="396" s="14" customFormat="1">
      <c r="A396" s="14"/>
      <c r="B396" s="242"/>
      <c r="C396" s="243"/>
      <c r="D396" s="232" t="s">
        <v>201</v>
      </c>
      <c r="E396" s="244" t="s">
        <v>32</v>
      </c>
      <c r="F396" s="245" t="s">
        <v>203</v>
      </c>
      <c r="G396" s="243"/>
      <c r="H396" s="246">
        <v>32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201</v>
      </c>
      <c r="AU396" s="252" t="s">
        <v>87</v>
      </c>
      <c r="AV396" s="14" t="s">
        <v>199</v>
      </c>
      <c r="AW396" s="14" t="s">
        <v>39</v>
      </c>
      <c r="AX396" s="14" t="s">
        <v>85</v>
      </c>
      <c r="AY396" s="252" t="s">
        <v>191</v>
      </c>
    </row>
    <row r="397" s="12" customFormat="1" ht="22.8" customHeight="1">
      <c r="A397" s="12"/>
      <c r="B397" s="201"/>
      <c r="C397" s="202"/>
      <c r="D397" s="203" t="s">
        <v>77</v>
      </c>
      <c r="E397" s="215" t="s">
        <v>742</v>
      </c>
      <c r="F397" s="215" t="s">
        <v>743</v>
      </c>
      <c r="G397" s="202"/>
      <c r="H397" s="202"/>
      <c r="I397" s="205"/>
      <c r="J397" s="216">
        <f>BK397</f>
        <v>0</v>
      </c>
      <c r="K397" s="202"/>
      <c r="L397" s="207"/>
      <c r="M397" s="208"/>
      <c r="N397" s="209"/>
      <c r="O397" s="209"/>
      <c r="P397" s="210">
        <f>SUM(P398:P437)</f>
        <v>0</v>
      </c>
      <c r="Q397" s="209"/>
      <c r="R397" s="210">
        <f>SUM(R398:R437)</f>
        <v>0</v>
      </c>
      <c r="S397" s="209"/>
      <c r="T397" s="211">
        <f>SUM(T398:T437)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2" t="s">
        <v>85</v>
      </c>
      <c r="AT397" s="213" t="s">
        <v>77</v>
      </c>
      <c r="AU397" s="213" t="s">
        <v>85</v>
      </c>
      <c r="AY397" s="212" t="s">
        <v>191</v>
      </c>
      <c r="BK397" s="214">
        <f>SUM(BK398:BK437)</f>
        <v>0</v>
      </c>
    </row>
    <row r="398" s="2" customFormat="1" ht="33" customHeight="1">
      <c r="A398" s="42"/>
      <c r="B398" s="43"/>
      <c r="C398" s="217" t="s">
        <v>1161</v>
      </c>
      <c r="D398" s="217" t="s">
        <v>194</v>
      </c>
      <c r="E398" s="218" t="s">
        <v>744</v>
      </c>
      <c r="F398" s="219" t="s">
        <v>745</v>
      </c>
      <c r="G398" s="220" t="s">
        <v>221</v>
      </c>
      <c r="H398" s="221">
        <v>3.5249999999999999</v>
      </c>
      <c r="I398" s="222"/>
      <c r="J398" s="223">
        <f>ROUND(I398*H398,2)</f>
        <v>0</v>
      </c>
      <c r="K398" s="219" t="s">
        <v>515</v>
      </c>
      <c r="L398" s="48"/>
      <c r="M398" s="224" t="s">
        <v>32</v>
      </c>
      <c r="N398" s="225" t="s">
        <v>49</v>
      </c>
      <c r="O398" s="88"/>
      <c r="P398" s="226">
        <f>O398*H398</f>
        <v>0</v>
      </c>
      <c r="Q398" s="226">
        <v>0</v>
      </c>
      <c r="R398" s="226">
        <f>Q398*H398</f>
        <v>0</v>
      </c>
      <c r="S398" s="226">
        <v>0</v>
      </c>
      <c r="T398" s="227">
        <f>S398*H398</f>
        <v>0</v>
      </c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R398" s="228" t="s">
        <v>199</v>
      </c>
      <c r="AT398" s="228" t="s">
        <v>194</v>
      </c>
      <c r="AU398" s="228" t="s">
        <v>87</v>
      </c>
      <c r="AY398" s="20" t="s">
        <v>191</v>
      </c>
      <c r="BE398" s="229">
        <f>IF(N398="základní",J398,0)</f>
        <v>0</v>
      </c>
      <c r="BF398" s="229">
        <f>IF(N398="snížená",J398,0)</f>
        <v>0</v>
      </c>
      <c r="BG398" s="229">
        <f>IF(N398="zákl. přenesená",J398,0)</f>
        <v>0</v>
      </c>
      <c r="BH398" s="229">
        <f>IF(N398="sníž. přenesená",J398,0)</f>
        <v>0</v>
      </c>
      <c r="BI398" s="229">
        <f>IF(N398="nulová",J398,0)</f>
        <v>0</v>
      </c>
      <c r="BJ398" s="20" t="s">
        <v>85</v>
      </c>
      <c r="BK398" s="229">
        <f>ROUND(I398*H398,2)</f>
        <v>0</v>
      </c>
      <c r="BL398" s="20" t="s">
        <v>199</v>
      </c>
      <c r="BM398" s="228" t="s">
        <v>1959</v>
      </c>
    </row>
    <row r="399" s="2" customFormat="1">
      <c r="A399" s="42"/>
      <c r="B399" s="43"/>
      <c r="C399" s="44"/>
      <c r="D399" s="283" t="s">
        <v>517</v>
      </c>
      <c r="E399" s="44"/>
      <c r="F399" s="284" t="s">
        <v>747</v>
      </c>
      <c r="G399" s="44"/>
      <c r="H399" s="44"/>
      <c r="I399" s="280"/>
      <c r="J399" s="44"/>
      <c r="K399" s="44"/>
      <c r="L399" s="48"/>
      <c r="M399" s="281"/>
      <c r="N399" s="282"/>
      <c r="O399" s="88"/>
      <c r="P399" s="88"/>
      <c r="Q399" s="88"/>
      <c r="R399" s="88"/>
      <c r="S399" s="88"/>
      <c r="T399" s="89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T399" s="20" t="s">
        <v>517</v>
      </c>
      <c r="AU399" s="20" t="s">
        <v>87</v>
      </c>
    </row>
    <row r="400" s="15" customFormat="1">
      <c r="A400" s="15"/>
      <c r="B400" s="263"/>
      <c r="C400" s="264"/>
      <c r="D400" s="232" t="s">
        <v>201</v>
      </c>
      <c r="E400" s="265" t="s">
        <v>32</v>
      </c>
      <c r="F400" s="266" t="s">
        <v>358</v>
      </c>
      <c r="G400" s="264"/>
      <c r="H400" s="265" t="s">
        <v>32</v>
      </c>
      <c r="I400" s="267"/>
      <c r="J400" s="264"/>
      <c r="K400" s="264"/>
      <c r="L400" s="268"/>
      <c r="M400" s="269"/>
      <c r="N400" s="270"/>
      <c r="O400" s="270"/>
      <c r="P400" s="270"/>
      <c r="Q400" s="270"/>
      <c r="R400" s="270"/>
      <c r="S400" s="270"/>
      <c r="T400" s="271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2" t="s">
        <v>201</v>
      </c>
      <c r="AU400" s="272" t="s">
        <v>87</v>
      </c>
      <c r="AV400" s="15" t="s">
        <v>85</v>
      </c>
      <c r="AW400" s="15" t="s">
        <v>39</v>
      </c>
      <c r="AX400" s="15" t="s">
        <v>78</v>
      </c>
      <c r="AY400" s="272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1960</v>
      </c>
      <c r="G401" s="231"/>
      <c r="H401" s="235">
        <v>1.698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1961</v>
      </c>
      <c r="G402" s="231"/>
      <c r="H402" s="235">
        <v>0.52500000000000002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1962</v>
      </c>
      <c r="G403" s="231"/>
      <c r="H403" s="235">
        <v>1.3020000000000001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4" customFormat="1">
      <c r="A404" s="14"/>
      <c r="B404" s="242"/>
      <c r="C404" s="243"/>
      <c r="D404" s="232" t="s">
        <v>201</v>
      </c>
      <c r="E404" s="244" t="s">
        <v>32</v>
      </c>
      <c r="F404" s="245" t="s">
        <v>203</v>
      </c>
      <c r="G404" s="243"/>
      <c r="H404" s="246">
        <v>3.5249999999999999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201</v>
      </c>
      <c r="AU404" s="252" t="s">
        <v>87</v>
      </c>
      <c r="AV404" s="14" t="s">
        <v>199</v>
      </c>
      <c r="AW404" s="14" t="s">
        <v>39</v>
      </c>
      <c r="AX404" s="14" t="s">
        <v>85</v>
      </c>
      <c r="AY404" s="252" t="s">
        <v>191</v>
      </c>
    </row>
    <row r="405" s="2" customFormat="1" ht="24.15" customHeight="1">
      <c r="A405" s="42"/>
      <c r="B405" s="43"/>
      <c r="C405" s="217" t="s">
        <v>1168</v>
      </c>
      <c r="D405" s="217" t="s">
        <v>194</v>
      </c>
      <c r="E405" s="218" t="s">
        <v>1963</v>
      </c>
      <c r="F405" s="219" t="s">
        <v>1964</v>
      </c>
      <c r="G405" s="220" t="s">
        <v>221</v>
      </c>
      <c r="H405" s="221">
        <v>2.919</v>
      </c>
      <c r="I405" s="222"/>
      <c r="J405" s="223">
        <f>ROUND(I405*H405,2)</f>
        <v>0</v>
      </c>
      <c r="K405" s="219" t="s">
        <v>32</v>
      </c>
      <c r="L405" s="48"/>
      <c r="M405" s="224" t="s">
        <v>32</v>
      </c>
      <c r="N405" s="225" t="s">
        <v>49</v>
      </c>
      <c r="O405" s="88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8" t="s">
        <v>199</v>
      </c>
      <c r="AT405" s="228" t="s">
        <v>194</v>
      </c>
      <c r="AU405" s="228" t="s">
        <v>87</v>
      </c>
      <c r="AY405" s="20" t="s">
        <v>191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20" t="s">
        <v>85</v>
      </c>
      <c r="BK405" s="229">
        <f>ROUND(I405*H405,2)</f>
        <v>0</v>
      </c>
      <c r="BL405" s="20" t="s">
        <v>199</v>
      </c>
      <c r="BM405" s="228" t="s">
        <v>1965</v>
      </c>
    </row>
    <row r="406" s="15" customFormat="1">
      <c r="A406" s="15"/>
      <c r="B406" s="263"/>
      <c r="C406" s="264"/>
      <c r="D406" s="232" t="s">
        <v>201</v>
      </c>
      <c r="E406" s="265" t="s">
        <v>32</v>
      </c>
      <c r="F406" s="266" t="s">
        <v>358</v>
      </c>
      <c r="G406" s="264"/>
      <c r="H406" s="265" t="s">
        <v>32</v>
      </c>
      <c r="I406" s="267"/>
      <c r="J406" s="264"/>
      <c r="K406" s="264"/>
      <c r="L406" s="268"/>
      <c r="M406" s="269"/>
      <c r="N406" s="270"/>
      <c r="O406" s="270"/>
      <c r="P406" s="270"/>
      <c r="Q406" s="270"/>
      <c r="R406" s="270"/>
      <c r="S406" s="270"/>
      <c r="T406" s="27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2" t="s">
        <v>201</v>
      </c>
      <c r="AU406" s="272" t="s">
        <v>87</v>
      </c>
      <c r="AV406" s="15" t="s">
        <v>85</v>
      </c>
      <c r="AW406" s="15" t="s">
        <v>39</v>
      </c>
      <c r="AX406" s="15" t="s">
        <v>78</v>
      </c>
      <c r="AY406" s="272" t="s">
        <v>191</v>
      </c>
    </row>
    <row r="407" s="13" customFormat="1">
      <c r="A407" s="13"/>
      <c r="B407" s="230"/>
      <c r="C407" s="231"/>
      <c r="D407" s="232" t="s">
        <v>201</v>
      </c>
      <c r="E407" s="233" t="s">
        <v>32</v>
      </c>
      <c r="F407" s="234" t="s">
        <v>1966</v>
      </c>
      <c r="G407" s="231"/>
      <c r="H407" s="235">
        <v>2.919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201</v>
      </c>
      <c r="AU407" s="241" t="s">
        <v>87</v>
      </c>
      <c r="AV407" s="13" t="s">
        <v>87</v>
      </c>
      <c r="AW407" s="13" t="s">
        <v>39</v>
      </c>
      <c r="AX407" s="13" t="s">
        <v>78</v>
      </c>
      <c r="AY407" s="241" t="s">
        <v>191</v>
      </c>
    </row>
    <row r="408" s="14" customFormat="1">
      <c r="A408" s="14"/>
      <c r="B408" s="242"/>
      <c r="C408" s="243"/>
      <c r="D408" s="232" t="s">
        <v>201</v>
      </c>
      <c r="E408" s="244" t="s">
        <v>32</v>
      </c>
      <c r="F408" s="245" t="s">
        <v>203</v>
      </c>
      <c r="G408" s="243"/>
      <c r="H408" s="246">
        <v>2.919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201</v>
      </c>
      <c r="AU408" s="252" t="s">
        <v>87</v>
      </c>
      <c r="AV408" s="14" t="s">
        <v>199</v>
      </c>
      <c r="AW408" s="14" t="s">
        <v>39</v>
      </c>
      <c r="AX408" s="14" t="s">
        <v>85</v>
      </c>
      <c r="AY408" s="252" t="s">
        <v>191</v>
      </c>
    </row>
    <row r="409" s="2" customFormat="1" ht="21.75" customHeight="1">
      <c r="A409" s="42"/>
      <c r="B409" s="43"/>
      <c r="C409" s="217" t="s">
        <v>1171</v>
      </c>
      <c r="D409" s="217" t="s">
        <v>194</v>
      </c>
      <c r="E409" s="218" t="s">
        <v>749</v>
      </c>
      <c r="F409" s="219" t="s">
        <v>750</v>
      </c>
      <c r="G409" s="220" t="s">
        <v>221</v>
      </c>
      <c r="H409" s="221">
        <v>3.5249999999999999</v>
      </c>
      <c r="I409" s="222"/>
      <c r="J409" s="223">
        <f>ROUND(I409*H409,2)</f>
        <v>0</v>
      </c>
      <c r="K409" s="219" t="s">
        <v>515</v>
      </c>
      <c r="L409" s="48"/>
      <c r="M409" s="224" t="s">
        <v>32</v>
      </c>
      <c r="N409" s="225" t="s">
        <v>49</v>
      </c>
      <c r="O409" s="88"/>
      <c r="P409" s="226">
        <f>O409*H409</f>
        <v>0</v>
      </c>
      <c r="Q409" s="226">
        <v>0</v>
      </c>
      <c r="R409" s="226">
        <f>Q409*H409</f>
        <v>0</v>
      </c>
      <c r="S409" s="226">
        <v>0</v>
      </c>
      <c r="T409" s="227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8" t="s">
        <v>199</v>
      </c>
      <c r="AT409" s="228" t="s">
        <v>194</v>
      </c>
      <c r="AU409" s="228" t="s">
        <v>87</v>
      </c>
      <c r="AY409" s="20" t="s">
        <v>191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20" t="s">
        <v>85</v>
      </c>
      <c r="BK409" s="229">
        <f>ROUND(I409*H409,2)</f>
        <v>0</v>
      </c>
      <c r="BL409" s="20" t="s">
        <v>199</v>
      </c>
      <c r="BM409" s="228" t="s">
        <v>1967</v>
      </c>
    </row>
    <row r="410" s="2" customFormat="1">
      <c r="A410" s="42"/>
      <c r="B410" s="43"/>
      <c r="C410" s="44"/>
      <c r="D410" s="283" t="s">
        <v>517</v>
      </c>
      <c r="E410" s="44"/>
      <c r="F410" s="284" t="s">
        <v>752</v>
      </c>
      <c r="G410" s="44"/>
      <c r="H410" s="44"/>
      <c r="I410" s="280"/>
      <c r="J410" s="44"/>
      <c r="K410" s="44"/>
      <c r="L410" s="48"/>
      <c r="M410" s="281"/>
      <c r="N410" s="282"/>
      <c r="O410" s="88"/>
      <c r="P410" s="88"/>
      <c r="Q410" s="88"/>
      <c r="R410" s="88"/>
      <c r="S410" s="88"/>
      <c r="T410" s="89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T410" s="20" t="s">
        <v>517</v>
      </c>
      <c r="AU410" s="20" t="s">
        <v>87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1960</v>
      </c>
      <c r="G411" s="231"/>
      <c r="H411" s="235">
        <v>1.698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1968</v>
      </c>
      <c r="G412" s="231"/>
      <c r="H412" s="235">
        <v>0.52500000000000002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1969</v>
      </c>
      <c r="G413" s="231"/>
      <c r="H413" s="235">
        <v>1.3020000000000001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4" customFormat="1">
      <c r="A414" s="14"/>
      <c r="B414" s="242"/>
      <c r="C414" s="243"/>
      <c r="D414" s="232" t="s">
        <v>201</v>
      </c>
      <c r="E414" s="244" t="s">
        <v>32</v>
      </c>
      <c r="F414" s="245" t="s">
        <v>203</v>
      </c>
      <c r="G414" s="243"/>
      <c r="H414" s="246">
        <v>3.5249999999999999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201</v>
      </c>
      <c r="AU414" s="252" t="s">
        <v>87</v>
      </c>
      <c r="AV414" s="14" t="s">
        <v>199</v>
      </c>
      <c r="AW414" s="14" t="s">
        <v>39</v>
      </c>
      <c r="AX414" s="14" t="s">
        <v>85</v>
      </c>
      <c r="AY414" s="252" t="s">
        <v>191</v>
      </c>
    </row>
    <row r="415" s="2" customFormat="1" ht="24.15" customHeight="1">
      <c r="A415" s="42"/>
      <c r="B415" s="43"/>
      <c r="C415" s="217" t="s">
        <v>1970</v>
      </c>
      <c r="D415" s="217" t="s">
        <v>194</v>
      </c>
      <c r="E415" s="218" t="s">
        <v>753</v>
      </c>
      <c r="F415" s="219" t="s">
        <v>754</v>
      </c>
      <c r="G415" s="220" t="s">
        <v>221</v>
      </c>
      <c r="H415" s="221">
        <v>31.725000000000001</v>
      </c>
      <c r="I415" s="222"/>
      <c r="J415" s="223">
        <f>ROUND(I415*H415,2)</f>
        <v>0</v>
      </c>
      <c r="K415" s="219" t="s">
        <v>515</v>
      </c>
      <c r="L415" s="48"/>
      <c r="M415" s="224" t="s">
        <v>32</v>
      </c>
      <c r="N415" s="225" t="s">
        <v>49</v>
      </c>
      <c r="O415" s="88"/>
      <c r="P415" s="226">
        <f>O415*H415</f>
        <v>0</v>
      </c>
      <c r="Q415" s="226">
        <v>0</v>
      </c>
      <c r="R415" s="226">
        <f>Q415*H415</f>
        <v>0</v>
      </c>
      <c r="S415" s="226">
        <v>0</v>
      </c>
      <c r="T415" s="227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8" t="s">
        <v>199</v>
      </c>
      <c r="AT415" s="228" t="s">
        <v>194</v>
      </c>
      <c r="AU415" s="228" t="s">
        <v>87</v>
      </c>
      <c r="AY415" s="20" t="s">
        <v>191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20" t="s">
        <v>85</v>
      </c>
      <c r="BK415" s="229">
        <f>ROUND(I415*H415,2)</f>
        <v>0</v>
      </c>
      <c r="BL415" s="20" t="s">
        <v>199</v>
      </c>
      <c r="BM415" s="228" t="s">
        <v>1971</v>
      </c>
    </row>
    <row r="416" s="2" customFormat="1">
      <c r="A416" s="42"/>
      <c r="B416" s="43"/>
      <c r="C416" s="44"/>
      <c r="D416" s="283" t="s">
        <v>517</v>
      </c>
      <c r="E416" s="44"/>
      <c r="F416" s="284" t="s">
        <v>756</v>
      </c>
      <c r="G416" s="44"/>
      <c r="H416" s="44"/>
      <c r="I416" s="280"/>
      <c r="J416" s="44"/>
      <c r="K416" s="44"/>
      <c r="L416" s="48"/>
      <c r="M416" s="281"/>
      <c r="N416" s="282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517</v>
      </c>
      <c r="AU416" s="20" t="s">
        <v>87</v>
      </c>
    </row>
    <row r="417" s="13" customFormat="1">
      <c r="A417" s="13"/>
      <c r="B417" s="230"/>
      <c r="C417" s="231"/>
      <c r="D417" s="232" t="s">
        <v>201</v>
      </c>
      <c r="E417" s="233" t="s">
        <v>32</v>
      </c>
      <c r="F417" s="234" t="s">
        <v>1960</v>
      </c>
      <c r="G417" s="231"/>
      <c r="H417" s="235">
        <v>1.698</v>
      </c>
      <c r="I417" s="236"/>
      <c r="J417" s="231"/>
      <c r="K417" s="231"/>
      <c r="L417" s="237"/>
      <c r="M417" s="238"/>
      <c r="N417" s="239"/>
      <c r="O417" s="239"/>
      <c r="P417" s="239"/>
      <c r="Q417" s="239"/>
      <c r="R417" s="239"/>
      <c r="S417" s="239"/>
      <c r="T417" s="24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1" t="s">
        <v>201</v>
      </c>
      <c r="AU417" s="241" t="s">
        <v>87</v>
      </c>
      <c r="AV417" s="13" t="s">
        <v>87</v>
      </c>
      <c r="AW417" s="13" t="s">
        <v>39</v>
      </c>
      <c r="AX417" s="13" t="s">
        <v>78</v>
      </c>
      <c r="AY417" s="241" t="s">
        <v>191</v>
      </c>
    </row>
    <row r="418" s="13" customFormat="1">
      <c r="A418" s="13"/>
      <c r="B418" s="230"/>
      <c r="C418" s="231"/>
      <c r="D418" s="232" t="s">
        <v>201</v>
      </c>
      <c r="E418" s="233" t="s">
        <v>32</v>
      </c>
      <c r="F418" s="234" t="s">
        <v>1972</v>
      </c>
      <c r="G418" s="231"/>
      <c r="H418" s="235">
        <v>0.52500000000000002</v>
      </c>
      <c r="I418" s="236"/>
      <c r="J418" s="231"/>
      <c r="K418" s="231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201</v>
      </c>
      <c r="AU418" s="241" t="s">
        <v>87</v>
      </c>
      <c r="AV418" s="13" t="s">
        <v>87</v>
      </c>
      <c r="AW418" s="13" t="s">
        <v>39</v>
      </c>
      <c r="AX418" s="13" t="s">
        <v>78</v>
      </c>
      <c r="AY418" s="241" t="s">
        <v>191</v>
      </c>
    </row>
    <row r="419" s="13" customFormat="1">
      <c r="A419" s="13"/>
      <c r="B419" s="230"/>
      <c r="C419" s="231"/>
      <c r="D419" s="232" t="s">
        <v>201</v>
      </c>
      <c r="E419" s="233" t="s">
        <v>32</v>
      </c>
      <c r="F419" s="234" t="s">
        <v>1973</v>
      </c>
      <c r="G419" s="231"/>
      <c r="H419" s="235">
        <v>1.3020000000000001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201</v>
      </c>
      <c r="AU419" s="241" t="s">
        <v>87</v>
      </c>
      <c r="AV419" s="13" t="s">
        <v>87</v>
      </c>
      <c r="AW419" s="13" t="s">
        <v>39</v>
      </c>
      <c r="AX419" s="13" t="s">
        <v>78</v>
      </c>
      <c r="AY419" s="241" t="s">
        <v>191</v>
      </c>
    </row>
    <row r="420" s="16" customFormat="1">
      <c r="A420" s="16"/>
      <c r="B420" s="290"/>
      <c r="C420" s="291"/>
      <c r="D420" s="232" t="s">
        <v>201</v>
      </c>
      <c r="E420" s="292" t="s">
        <v>32</v>
      </c>
      <c r="F420" s="293" t="s">
        <v>757</v>
      </c>
      <c r="G420" s="291"/>
      <c r="H420" s="294">
        <v>3.5249999999999999</v>
      </c>
      <c r="I420" s="295"/>
      <c r="J420" s="291"/>
      <c r="K420" s="291"/>
      <c r="L420" s="296"/>
      <c r="M420" s="297"/>
      <c r="N420" s="298"/>
      <c r="O420" s="298"/>
      <c r="P420" s="298"/>
      <c r="Q420" s="298"/>
      <c r="R420" s="298"/>
      <c r="S420" s="298"/>
      <c r="T420" s="299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300" t="s">
        <v>201</v>
      </c>
      <c r="AU420" s="300" t="s">
        <v>87</v>
      </c>
      <c r="AV420" s="16" t="s">
        <v>102</v>
      </c>
      <c r="AW420" s="16" t="s">
        <v>39</v>
      </c>
      <c r="AX420" s="16" t="s">
        <v>78</v>
      </c>
      <c r="AY420" s="300" t="s">
        <v>191</v>
      </c>
    </row>
    <row r="421" s="13" customFormat="1">
      <c r="A421" s="13"/>
      <c r="B421" s="230"/>
      <c r="C421" s="231"/>
      <c r="D421" s="232" t="s">
        <v>201</v>
      </c>
      <c r="E421" s="233" t="s">
        <v>32</v>
      </c>
      <c r="F421" s="234" t="s">
        <v>1974</v>
      </c>
      <c r="G421" s="231"/>
      <c r="H421" s="235">
        <v>31.725000000000001</v>
      </c>
      <c r="I421" s="236"/>
      <c r="J421" s="231"/>
      <c r="K421" s="231"/>
      <c r="L421" s="237"/>
      <c r="M421" s="238"/>
      <c r="N421" s="239"/>
      <c r="O421" s="239"/>
      <c r="P421" s="239"/>
      <c r="Q421" s="239"/>
      <c r="R421" s="239"/>
      <c r="S421" s="239"/>
      <c r="T421" s="24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1" t="s">
        <v>201</v>
      </c>
      <c r="AU421" s="241" t="s">
        <v>87</v>
      </c>
      <c r="AV421" s="13" t="s">
        <v>87</v>
      </c>
      <c r="AW421" s="13" t="s">
        <v>39</v>
      </c>
      <c r="AX421" s="13" t="s">
        <v>85</v>
      </c>
      <c r="AY421" s="241" t="s">
        <v>191</v>
      </c>
    </row>
    <row r="422" s="2" customFormat="1" ht="24.15" customHeight="1">
      <c r="A422" s="42"/>
      <c r="B422" s="43"/>
      <c r="C422" s="217" t="s">
        <v>1975</v>
      </c>
      <c r="D422" s="217" t="s">
        <v>194</v>
      </c>
      <c r="E422" s="218" t="s">
        <v>759</v>
      </c>
      <c r="F422" s="219" t="s">
        <v>760</v>
      </c>
      <c r="G422" s="220" t="s">
        <v>221</v>
      </c>
      <c r="H422" s="221">
        <v>10.718999999999999</v>
      </c>
      <c r="I422" s="222"/>
      <c r="J422" s="223">
        <f>ROUND(I422*H422,2)</f>
        <v>0</v>
      </c>
      <c r="K422" s="219" t="s">
        <v>515</v>
      </c>
      <c r="L422" s="48"/>
      <c r="M422" s="224" t="s">
        <v>32</v>
      </c>
      <c r="N422" s="225" t="s">
        <v>49</v>
      </c>
      <c r="O422" s="88"/>
      <c r="P422" s="226">
        <f>O422*H422</f>
        <v>0</v>
      </c>
      <c r="Q422" s="226">
        <v>0</v>
      </c>
      <c r="R422" s="226">
        <f>Q422*H422</f>
        <v>0</v>
      </c>
      <c r="S422" s="226">
        <v>0</v>
      </c>
      <c r="T422" s="227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8" t="s">
        <v>199</v>
      </c>
      <c r="AT422" s="228" t="s">
        <v>194</v>
      </c>
      <c r="AU422" s="228" t="s">
        <v>87</v>
      </c>
      <c r="AY422" s="20" t="s">
        <v>191</v>
      </c>
      <c r="BE422" s="229">
        <f>IF(N422="základní",J422,0)</f>
        <v>0</v>
      </c>
      <c r="BF422" s="229">
        <f>IF(N422="snížená",J422,0)</f>
        <v>0</v>
      </c>
      <c r="BG422" s="229">
        <f>IF(N422="zákl. přenesená",J422,0)</f>
        <v>0</v>
      </c>
      <c r="BH422" s="229">
        <f>IF(N422="sníž. přenesená",J422,0)</f>
        <v>0</v>
      </c>
      <c r="BI422" s="229">
        <f>IF(N422="nulová",J422,0)</f>
        <v>0</v>
      </c>
      <c r="BJ422" s="20" t="s">
        <v>85</v>
      </c>
      <c r="BK422" s="229">
        <f>ROUND(I422*H422,2)</f>
        <v>0</v>
      </c>
      <c r="BL422" s="20" t="s">
        <v>199</v>
      </c>
      <c r="BM422" s="228" t="s">
        <v>1976</v>
      </c>
    </row>
    <row r="423" s="2" customFormat="1">
      <c r="A423" s="42"/>
      <c r="B423" s="43"/>
      <c r="C423" s="44"/>
      <c r="D423" s="283" t="s">
        <v>517</v>
      </c>
      <c r="E423" s="44"/>
      <c r="F423" s="284" t="s">
        <v>762</v>
      </c>
      <c r="G423" s="44"/>
      <c r="H423" s="44"/>
      <c r="I423" s="280"/>
      <c r="J423" s="44"/>
      <c r="K423" s="44"/>
      <c r="L423" s="48"/>
      <c r="M423" s="281"/>
      <c r="N423" s="282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517</v>
      </c>
      <c r="AU423" s="20" t="s">
        <v>87</v>
      </c>
    </row>
    <row r="424" s="13" customFormat="1">
      <c r="A424" s="13"/>
      <c r="B424" s="230"/>
      <c r="C424" s="231"/>
      <c r="D424" s="232" t="s">
        <v>201</v>
      </c>
      <c r="E424" s="233" t="s">
        <v>32</v>
      </c>
      <c r="F424" s="234" t="s">
        <v>1966</v>
      </c>
      <c r="G424" s="231"/>
      <c r="H424" s="235">
        <v>2.919</v>
      </c>
      <c r="I424" s="236"/>
      <c r="J424" s="231"/>
      <c r="K424" s="231"/>
      <c r="L424" s="237"/>
      <c r="M424" s="238"/>
      <c r="N424" s="239"/>
      <c r="O424" s="239"/>
      <c r="P424" s="239"/>
      <c r="Q424" s="239"/>
      <c r="R424" s="239"/>
      <c r="S424" s="239"/>
      <c r="T424" s="24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1" t="s">
        <v>201</v>
      </c>
      <c r="AU424" s="241" t="s">
        <v>87</v>
      </c>
      <c r="AV424" s="13" t="s">
        <v>87</v>
      </c>
      <c r="AW424" s="13" t="s">
        <v>39</v>
      </c>
      <c r="AX424" s="13" t="s">
        <v>78</v>
      </c>
      <c r="AY424" s="241" t="s">
        <v>191</v>
      </c>
    </row>
    <row r="425" s="13" customFormat="1">
      <c r="A425" s="13"/>
      <c r="B425" s="230"/>
      <c r="C425" s="231"/>
      <c r="D425" s="232" t="s">
        <v>201</v>
      </c>
      <c r="E425" s="233" t="s">
        <v>32</v>
      </c>
      <c r="F425" s="234" t="s">
        <v>1977</v>
      </c>
      <c r="G425" s="231"/>
      <c r="H425" s="235">
        <v>7.7999999999999998</v>
      </c>
      <c r="I425" s="236"/>
      <c r="J425" s="231"/>
      <c r="K425" s="231"/>
      <c r="L425" s="237"/>
      <c r="M425" s="238"/>
      <c r="N425" s="239"/>
      <c r="O425" s="239"/>
      <c r="P425" s="239"/>
      <c r="Q425" s="239"/>
      <c r="R425" s="239"/>
      <c r="S425" s="239"/>
      <c r="T425" s="24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1" t="s">
        <v>201</v>
      </c>
      <c r="AU425" s="241" t="s">
        <v>87</v>
      </c>
      <c r="AV425" s="13" t="s">
        <v>87</v>
      </c>
      <c r="AW425" s="13" t="s">
        <v>39</v>
      </c>
      <c r="AX425" s="13" t="s">
        <v>78</v>
      </c>
      <c r="AY425" s="241" t="s">
        <v>191</v>
      </c>
    </row>
    <row r="426" s="14" customFormat="1">
      <c r="A426" s="14"/>
      <c r="B426" s="242"/>
      <c r="C426" s="243"/>
      <c r="D426" s="232" t="s">
        <v>201</v>
      </c>
      <c r="E426" s="244" t="s">
        <v>32</v>
      </c>
      <c r="F426" s="245" t="s">
        <v>203</v>
      </c>
      <c r="G426" s="243"/>
      <c r="H426" s="246">
        <v>10.718999999999999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2" t="s">
        <v>201</v>
      </c>
      <c r="AU426" s="252" t="s">
        <v>87</v>
      </c>
      <c r="AV426" s="14" t="s">
        <v>199</v>
      </c>
      <c r="AW426" s="14" t="s">
        <v>39</v>
      </c>
      <c r="AX426" s="14" t="s">
        <v>85</v>
      </c>
      <c r="AY426" s="252" t="s">
        <v>191</v>
      </c>
    </row>
    <row r="427" s="2" customFormat="1" ht="37.8" customHeight="1">
      <c r="A427" s="42"/>
      <c r="B427" s="43"/>
      <c r="C427" s="217" t="s">
        <v>1978</v>
      </c>
      <c r="D427" s="217" t="s">
        <v>194</v>
      </c>
      <c r="E427" s="218" t="s">
        <v>764</v>
      </c>
      <c r="F427" s="219" t="s">
        <v>765</v>
      </c>
      <c r="G427" s="220" t="s">
        <v>221</v>
      </c>
      <c r="H427" s="221">
        <v>96.471000000000004</v>
      </c>
      <c r="I427" s="222"/>
      <c r="J427" s="223">
        <f>ROUND(I427*H427,2)</f>
        <v>0</v>
      </c>
      <c r="K427" s="219" t="s">
        <v>515</v>
      </c>
      <c r="L427" s="48"/>
      <c r="M427" s="224" t="s">
        <v>32</v>
      </c>
      <c r="N427" s="225" t="s">
        <v>49</v>
      </c>
      <c r="O427" s="88"/>
      <c r="P427" s="226">
        <f>O427*H427</f>
        <v>0</v>
      </c>
      <c r="Q427" s="226">
        <v>0</v>
      </c>
      <c r="R427" s="226">
        <f>Q427*H427</f>
        <v>0</v>
      </c>
      <c r="S427" s="226">
        <v>0</v>
      </c>
      <c r="T427" s="227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8" t="s">
        <v>199</v>
      </c>
      <c r="AT427" s="228" t="s">
        <v>194</v>
      </c>
      <c r="AU427" s="228" t="s">
        <v>87</v>
      </c>
      <c r="AY427" s="20" t="s">
        <v>191</v>
      </c>
      <c r="BE427" s="229">
        <f>IF(N427="základní",J427,0)</f>
        <v>0</v>
      </c>
      <c r="BF427" s="229">
        <f>IF(N427="snížená",J427,0)</f>
        <v>0</v>
      </c>
      <c r="BG427" s="229">
        <f>IF(N427="zákl. přenesená",J427,0)</f>
        <v>0</v>
      </c>
      <c r="BH427" s="229">
        <f>IF(N427="sníž. přenesená",J427,0)</f>
        <v>0</v>
      </c>
      <c r="BI427" s="229">
        <f>IF(N427="nulová",J427,0)</f>
        <v>0</v>
      </c>
      <c r="BJ427" s="20" t="s">
        <v>85</v>
      </c>
      <c r="BK427" s="229">
        <f>ROUND(I427*H427,2)</f>
        <v>0</v>
      </c>
      <c r="BL427" s="20" t="s">
        <v>199</v>
      </c>
      <c r="BM427" s="228" t="s">
        <v>1979</v>
      </c>
    </row>
    <row r="428" s="2" customFormat="1">
      <c r="A428" s="42"/>
      <c r="B428" s="43"/>
      <c r="C428" s="44"/>
      <c r="D428" s="283" t="s">
        <v>517</v>
      </c>
      <c r="E428" s="44"/>
      <c r="F428" s="284" t="s">
        <v>767</v>
      </c>
      <c r="G428" s="44"/>
      <c r="H428" s="44"/>
      <c r="I428" s="280"/>
      <c r="J428" s="44"/>
      <c r="K428" s="44"/>
      <c r="L428" s="48"/>
      <c r="M428" s="281"/>
      <c r="N428" s="282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517</v>
      </c>
      <c r="AU428" s="20" t="s">
        <v>87</v>
      </c>
    </row>
    <row r="429" s="13" customFormat="1">
      <c r="A429" s="13"/>
      <c r="B429" s="230"/>
      <c r="C429" s="231"/>
      <c r="D429" s="232" t="s">
        <v>201</v>
      </c>
      <c r="E429" s="233" t="s">
        <v>32</v>
      </c>
      <c r="F429" s="234" t="s">
        <v>1966</v>
      </c>
      <c r="G429" s="231"/>
      <c r="H429" s="235">
        <v>2.919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201</v>
      </c>
      <c r="AU429" s="241" t="s">
        <v>87</v>
      </c>
      <c r="AV429" s="13" t="s">
        <v>87</v>
      </c>
      <c r="AW429" s="13" t="s">
        <v>39</v>
      </c>
      <c r="AX429" s="13" t="s">
        <v>78</v>
      </c>
      <c r="AY429" s="241" t="s">
        <v>191</v>
      </c>
    </row>
    <row r="430" s="13" customFormat="1">
      <c r="A430" s="13"/>
      <c r="B430" s="230"/>
      <c r="C430" s="231"/>
      <c r="D430" s="232" t="s">
        <v>201</v>
      </c>
      <c r="E430" s="233" t="s">
        <v>32</v>
      </c>
      <c r="F430" s="234" t="s">
        <v>1977</v>
      </c>
      <c r="G430" s="231"/>
      <c r="H430" s="235">
        <v>7.7999999999999998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201</v>
      </c>
      <c r="AU430" s="241" t="s">
        <v>87</v>
      </c>
      <c r="AV430" s="13" t="s">
        <v>87</v>
      </c>
      <c r="AW430" s="13" t="s">
        <v>39</v>
      </c>
      <c r="AX430" s="13" t="s">
        <v>78</v>
      </c>
      <c r="AY430" s="241" t="s">
        <v>191</v>
      </c>
    </row>
    <row r="431" s="16" customFormat="1">
      <c r="A431" s="16"/>
      <c r="B431" s="290"/>
      <c r="C431" s="291"/>
      <c r="D431" s="232" t="s">
        <v>201</v>
      </c>
      <c r="E431" s="292" t="s">
        <v>32</v>
      </c>
      <c r="F431" s="293" t="s">
        <v>757</v>
      </c>
      <c r="G431" s="291"/>
      <c r="H431" s="294">
        <v>10.718999999999999</v>
      </c>
      <c r="I431" s="295"/>
      <c r="J431" s="291"/>
      <c r="K431" s="291"/>
      <c r="L431" s="296"/>
      <c r="M431" s="297"/>
      <c r="N431" s="298"/>
      <c r="O431" s="298"/>
      <c r="P431" s="298"/>
      <c r="Q431" s="298"/>
      <c r="R431" s="298"/>
      <c r="S431" s="298"/>
      <c r="T431" s="299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300" t="s">
        <v>201</v>
      </c>
      <c r="AU431" s="300" t="s">
        <v>87</v>
      </c>
      <c r="AV431" s="16" t="s">
        <v>102</v>
      </c>
      <c r="AW431" s="16" t="s">
        <v>39</v>
      </c>
      <c r="AX431" s="16" t="s">
        <v>78</v>
      </c>
      <c r="AY431" s="300" t="s">
        <v>191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1980</v>
      </c>
      <c r="G432" s="231"/>
      <c r="H432" s="235">
        <v>96.471000000000004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1981</v>
      </c>
      <c r="D433" s="217" t="s">
        <v>194</v>
      </c>
      <c r="E433" s="218" t="s">
        <v>775</v>
      </c>
      <c r="F433" s="219" t="s">
        <v>776</v>
      </c>
      <c r="G433" s="220" t="s">
        <v>221</v>
      </c>
      <c r="H433" s="221">
        <v>10.718999999999999</v>
      </c>
      <c r="I433" s="222"/>
      <c r="J433" s="223">
        <f>ROUND(I433*H433,2)</f>
        <v>0</v>
      </c>
      <c r="K433" s="219" t="s">
        <v>515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199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199</v>
      </c>
      <c r="BM433" s="228" t="s">
        <v>1982</v>
      </c>
    </row>
    <row r="434" s="2" customFormat="1">
      <c r="A434" s="42"/>
      <c r="B434" s="43"/>
      <c r="C434" s="44"/>
      <c r="D434" s="283" t="s">
        <v>517</v>
      </c>
      <c r="E434" s="44"/>
      <c r="F434" s="284" t="s">
        <v>778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517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1966</v>
      </c>
      <c r="G435" s="231"/>
      <c r="H435" s="235">
        <v>2.919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1977</v>
      </c>
      <c r="G436" s="231"/>
      <c r="H436" s="235">
        <v>7.7999999999999998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10.718999999999999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12" customFormat="1" ht="22.8" customHeight="1">
      <c r="A438" s="12"/>
      <c r="B438" s="201"/>
      <c r="C438" s="202"/>
      <c r="D438" s="203" t="s">
        <v>77</v>
      </c>
      <c r="E438" s="215" t="s">
        <v>779</v>
      </c>
      <c r="F438" s="215" t="s">
        <v>780</v>
      </c>
      <c r="G438" s="202"/>
      <c r="H438" s="202"/>
      <c r="I438" s="205"/>
      <c r="J438" s="216">
        <f>BK438</f>
        <v>0</v>
      </c>
      <c r="K438" s="202"/>
      <c r="L438" s="207"/>
      <c r="M438" s="208"/>
      <c r="N438" s="209"/>
      <c r="O438" s="209"/>
      <c r="P438" s="210">
        <f>SUM(P439:P442)</f>
        <v>0</v>
      </c>
      <c r="Q438" s="209"/>
      <c r="R438" s="210">
        <f>SUM(R439:R442)</f>
        <v>0</v>
      </c>
      <c r="S438" s="209"/>
      <c r="T438" s="211">
        <f>SUM(T439:T442)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2" t="s">
        <v>85</v>
      </c>
      <c r="AT438" s="213" t="s">
        <v>77</v>
      </c>
      <c r="AU438" s="213" t="s">
        <v>85</v>
      </c>
      <c r="AY438" s="212" t="s">
        <v>191</v>
      </c>
      <c r="BK438" s="214">
        <f>SUM(BK439:BK442)</f>
        <v>0</v>
      </c>
    </row>
    <row r="439" s="2" customFormat="1" ht="24.15" customHeight="1">
      <c r="A439" s="42"/>
      <c r="B439" s="43"/>
      <c r="C439" s="217" t="s">
        <v>1983</v>
      </c>
      <c r="D439" s="217" t="s">
        <v>194</v>
      </c>
      <c r="E439" s="218" t="s">
        <v>782</v>
      </c>
      <c r="F439" s="219" t="s">
        <v>783</v>
      </c>
      <c r="G439" s="220" t="s">
        <v>221</v>
      </c>
      <c r="H439" s="221">
        <v>87.852000000000004</v>
      </c>
      <c r="I439" s="222"/>
      <c r="J439" s="223">
        <f>ROUND(I439*H439,2)</f>
        <v>0</v>
      </c>
      <c r="K439" s="219" t="s">
        <v>515</v>
      </c>
      <c r="L439" s="48"/>
      <c r="M439" s="224" t="s">
        <v>32</v>
      </c>
      <c r="N439" s="225" t="s">
        <v>49</v>
      </c>
      <c r="O439" s="88"/>
      <c r="P439" s="226">
        <f>O439*H439</f>
        <v>0</v>
      </c>
      <c r="Q439" s="226">
        <v>0</v>
      </c>
      <c r="R439" s="226">
        <f>Q439*H439</f>
        <v>0</v>
      </c>
      <c r="S439" s="226">
        <v>0</v>
      </c>
      <c r="T439" s="227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8" t="s">
        <v>199</v>
      </c>
      <c r="AT439" s="228" t="s">
        <v>194</v>
      </c>
      <c r="AU439" s="228" t="s">
        <v>87</v>
      </c>
      <c r="AY439" s="20" t="s">
        <v>191</v>
      </c>
      <c r="BE439" s="229">
        <f>IF(N439="základní",J439,0)</f>
        <v>0</v>
      </c>
      <c r="BF439" s="229">
        <f>IF(N439="snížená",J439,0)</f>
        <v>0</v>
      </c>
      <c r="BG439" s="229">
        <f>IF(N439="zákl. přenesená",J439,0)</f>
        <v>0</v>
      </c>
      <c r="BH439" s="229">
        <f>IF(N439="sníž. přenesená",J439,0)</f>
        <v>0</v>
      </c>
      <c r="BI439" s="229">
        <f>IF(N439="nulová",J439,0)</f>
        <v>0</v>
      </c>
      <c r="BJ439" s="20" t="s">
        <v>85</v>
      </c>
      <c r="BK439" s="229">
        <f>ROUND(I439*H439,2)</f>
        <v>0</v>
      </c>
      <c r="BL439" s="20" t="s">
        <v>199</v>
      </c>
      <c r="BM439" s="228" t="s">
        <v>1984</v>
      </c>
    </row>
    <row r="440" s="2" customFormat="1">
      <c r="A440" s="42"/>
      <c r="B440" s="43"/>
      <c r="C440" s="44"/>
      <c r="D440" s="283" t="s">
        <v>517</v>
      </c>
      <c r="E440" s="44"/>
      <c r="F440" s="284" t="s">
        <v>785</v>
      </c>
      <c r="G440" s="44"/>
      <c r="H440" s="44"/>
      <c r="I440" s="280"/>
      <c r="J440" s="44"/>
      <c r="K440" s="44"/>
      <c r="L440" s="48"/>
      <c r="M440" s="281"/>
      <c r="N440" s="282"/>
      <c r="O440" s="88"/>
      <c r="P440" s="88"/>
      <c r="Q440" s="88"/>
      <c r="R440" s="88"/>
      <c r="S440" s="88"/>
      <c r="T440" s="89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T440" s="20" t="s">
        <v>517</v>
      </c>
      <c r="AU440" s="20" t="s">
        <v>87</v>
      </c>
    </row>
    <row r="441" s="2" customFormat="1" ht="33" customHeight="1">
      <c r="A441" s="42"/>
      <c r="B441" s="43"/>
      <c r="C441" s="217" t="s">
        <v>1985</v>
      </c>
      <c r="D441" s="217" t="s">
        <v>194</v>
      </c>
      <c r="E441" s="218" t="s">
        <v>787</v>
      </c>
      <c r="F441" s="219" t="s">
        <v>788</v>
      </c>
      <c r="G441" s="220" t="s">
        <v>221</v>
      </c>
      <c r="H441" s="221">
        <v>87.852000000000004</v>
      </c>
      <c r="I441" s="222"/>
      <c r="J441" s="223">
        <f>ROUND(I441*H441,2)</f>
        <v>0</v>
      </c>
      <c r="K441" s="219" t="s">
        <v>515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199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199</v>
      </c>
      <c r="BM441" s="228" t="s">
        <v>1986</v>
      </c>
    </row>
    <row r="442" s="2" customFormat="1">
      <c r="A442" s="42"/>
      <c r="B442" s="43"/>
      <c r="C442" s="44"/>
      <c r="D442" s="283" t="s">
        <v>517</v>
      </c>
      <c r="E442" s="44"/>
      <c r="F442" s="284" t="s">
        <v>790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517</v>
      </c>
      <c r="AU442" s="20" t="s">
        <v>87</v>
      </c>
    </row>
    <row r="443" s="12" customFormat="1" ht="25.92" customHeight="1">
      <c r="A443" s="12"/>
      <c r="B443" s="201"/>
      <c r="C443" s="202"/>
      <c r="D443" s="203" t="s">
        <v>77</v>
      </c>
      <c r="E443" s="204" t="s">
        <v>315</v>
      </c>
      <c r="F443" s="204" t="s">
        <v>316</v>
      </c>
      <c r="G443" s="202"/>
      <c r="H443" s="202"/>
      <c r="I443" s="205"/>
      <c r="J443" s="206">
        <f>BK443</f>
        <v>0</v>
      </c>
      <c r="K443" s="202"/>
      <c r="L443" s="207"/>
      <c r="M443" s="208"/>
      <c r="N443" s="209"/>
      <c r="O443" s="209"/>
      <c r="P443" s="210">
        <f>SUM(P444:P446)</f>
        <v>0</v>
      </c>
      <c r="Q443" s="209"/>
      <c r="R443" s="210">
        <f>SUM(R444:R446)</f>
        <v>0</v>
      </c>
      <c r="S443" s="209"/>
      <c r="T443" s="211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199</v>
      </c>
      <c r="AT443" s="213" t="s">
        <v>77</v>
      </c>
      <c r="AU443" s="213" t="s">
        <v>78</v>
      </c>
      <c r="AY443" s="212" t="s">
        <v>191</v>
      </c>
      <c r="BK443" s="214">
        <f>SUM(BK444:BK446)</f>
        <v>0</v>
      </c>
    </row>
    <row r="444" s="2" customFormat="1" ht="37.8" customHeight="1">
      <c r="A444" s="42"/>
      <c r="B444" s="43"/>
      <c r="C444" s="217" t="s">
        <v>1987</v>
      </c>
      <c r="D444" s="217" t="s">
        <v>194</v>
      </c>
      <c r="E444" s="218" t="s">
        <v>324</v>
      </c>
      <c r="F444" s="219" t="s">
        <v>858</v>
      </c>
      <c r="G444" s="220" t="s">
        <v>221</v>
      </c>
      <c r="H444" s="221">
        <v>124.931</v>
      </c>
      <c r="I444" s="222"/>
      <c r="J444" s="223">
        <f>ROUND(I444*H444,2)</f>
        <v>0</v>
      </c>
      <c r="K444" s="219" t="s">
        <v>198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320</v>
      </c>
      <c r="AT444" s="228" t="s">
        <v>194</v>
      </c>
      <c r="AU444" s="228" t="s">
        <v>85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320</v>
      </c>
      <c r="BM444" s="228" t="s">
        <v>1988</v>
      </c>
    </row>
    <row r="445" s="13" customFormat="1">
      <c r="A445" s="13"/>
      <c r="B445" s="230"/>
      <c r="C445" s="231"/>
      <c r="D445" s="232" t="s">
        <v>201</v>
      </c>
      <c r="E445" s="233" t="s">
        <v>32</v>
      </c>
      <c r="F445" s="234" t="s">
        <v>1989</v>
      </c>
      <c r="G445" s="231"/>
      <c r="H445" s="235">
        <v>124.931</v>
      </c>
      <c r="I445" s="236"/>
      <c r="J445" s="231"/>
      <c r="K445" s="231"/>
      <c r="L445" s="237"/>
      <c r="M445" s="238"/>
      <c r="N445" s="239"/>
      <c r="O445" s="239"/>
      <c r="P445" s="239"/>
      <c r="Q445" s="239"/>
      <c r="R445" s="239"/>
      <c r="S445" s="239"/>
      <c r="T445" s="24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1" t="s">
        <v>201</v>
      </c>
      <c r="AU445" s="241" t="s">
        <v>85</v>
      </c>
      <c r="AV445" s="13" t="s">
        <v>87</v>
      </c>
      <c r="AW445" s="13" t="s">
        <v>39</v>
      </c>
      <c r="AX445" s="13" t="s">
        <v>78</v>
      </c>
      <c r="AY445" s="241" t="s">
        <v>191</v>
      </c>
    </row>
    <row r="446" s="14" customFormat="1">
      <c r="A446" s="14"/>
      <c r="B446" s="242"/>
      <c r="C446" s="243"/>
      <c r="D446" s="232" t="s">
        <v>201</v>
      </c>
      <c r="E446" s="244" t="s">
        <v>32</v>
      </c>
      <c r="F446" s="245" t="s">
        <v>203</v>
      </c>
      <c r="G446" s="243"/>
      <c r="H446" s="246">
        <v>124.931</v>
      </c>
      <c r="I446" s="247"/>
      <c r="J446" s="243"/>
      <c r="K446" s="243"/>
      <c r="L446" s="248"/>
      <c r="M446" s="273"/>
      <c r="N446" s="274"/>
      <c r="O446" s="274"/>
      <c r="P446" s="274"/>
      <c r="Q446" s="274"/>
      <c r="R446" s="274"/>
      <c r="S446" s="274"/>
      <c r="T446" s="27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2" t="s">
        <v>201</v>
      </c>
      <c r="AU446" s="252" t="s">
        <v>85</v>
      </c>
      <c r="AV446" s="14" t="s">
        <v>199</v>
      </c>
      <c r="AW446" s="14" t="s">
        <v>39</v>
      </c>
      <c r="AX446" s="14" t="s">
        <v>85</v>
      </c>
      <c r="AY446" s="252" t="s">
        <v>191</v>
      </c>
    </row>
    <row r="447" s="2" customFormat="1" ht="6.96" customHeight="1">
      <c r="A447" s="42"/>
      <c r="B447" s="63"/>
      <c r="C447" s="64"/>
      <c r="D447" s="64"/>
      <c r="E447" s="64"/>
      <c r="F447" s="64"/>
      <c r="G447" s="64"/>
      <c r="H447" s="64"/>
      <c r="I447" s="64"/>
      <c r="J447" s="64"/>
      <c r="K447" s="64"/>
      <c r="L447" s="48"/>
      <c r="M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</row>
  </sheetData>
  <sheetProtection sheet="1" autoFilter="0" formatColumns="0" formatRows="0" objects="1" scenarios="1" spinCount="100000" saltValue="7Nc24G3ccd/vaNoHptiXq3buPrMBYTkMi6DrCEeU+/AwetMiJbjCSsQ21YpOlx9P8aLEh1QYXvZXnOV4zf8RFw==" hashValue="8ULDtar+N7eTz6sxyoztX3M92xcY3MQveHrzL5ashrevNdN28117EpTxKHtkZ8D+Hma4iDRmxFFLIGzzV00Rng==" algorithmName="SHA-512" password="CC35"/>
  <autoFilter ref="C94:K4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2155311"/>
    <hyperlink ref="F103" r:id="rId2" display="https://podminky.urs.cz/item/CS_URS_2026_01/122251101"/>
    <hyperlink ref="F108" r:id="rId3" display="https://podminky.urs.cz/item/CS_URS_2026_01/122252508"/>
    <hyperlink ref="F113" r:id="rId4" display="https://podminky.urs.cz/item/CS_URS_2026_01/162751117"/>
    <hyperlink ref="F118" r:id="rId5" display="https://podminky.urs.cz/item/CS_URS_2026_01/167151101"/>
    <hyperlink ref="F123" r:id="rId6" display="https://podminky.urs.cz/item/CS_URS_2026_01/171251201"/>
    <hyperlink ref="F128" r:id="rId7" display="https://podminky.urs.cz/item/CS_URS_2026_01/167151121"/>
    <hyperlink ref="F139" r:id="rId8" display="https://podminky.urs.cz/item/CS_URS_2026_01/182251101"/>
    <hyperlink ref="F143" r:id="rId9" display="https://podminky.urs.cz/item/CS_URS_2026_01/938121111"/>
    <hyperlink ref="F148" r:id="rId10" display="https://podminky.urs.cz/item/CS_URS_2026_01/274311126"/>
    <hyperlink ref="F154" r:id="rId11" display="https://podminky.urs.cz/item/CS_URS_2026_01/274311191"/>
    <hyperlink ref="F160" r:id="rId12" display="https://podminky.urs.cz/item/CS_URS_2026_01/274354111"/>
    <hyperlink ref="F166" r:id="rId13" display="https://podminky.urs.cz/item/CS_URS_2026_01/274354211"/>
    <hyperlink ref="F173" r:id="rId14" display="https://podminky.urs.cz/item/CS_URS_2026_01/317321118"/>
    <hyperlink ref="F179" r:id="rId15" display="https://podminky.urs.cz/item/CS_URS_2026_01/317321191"/>
    <hyperlink ref="F185" r:id="rId16" display="https://podminky.urs.cz/item/CS_URS_2026_01/317353121"/>
    <hyperlink ref="F191" r:id="rId17" display="https://podminky.urs.cz/item/CS_URS_2026_01/317353221"/>
    <hyperlink ref="F197" r:id="rId18" display="https://podminky.urs.cz/item/CS_URS_2026_01/317361116"/>
    <hyperlink ref="F201" r:id="rId19" display="https://podminky.urs.cz/item/CS_URS_2026_01/317361412"/>
    <hyperlink ref="F208" r:id="rId20" display="https://podminky.urs.cz/item/CS_URS_2026_01/451476121"/>
    <hyperlink ref="F212" r:id="rId21" display="https://podminky.urs.cz/item/CS_URS_2026_01/451476122"/>
    <hyperlink ref="F216" r:id="rId22" display="https://podminky.urs.cz/item/CS_URS_2026_01/465513257"/>
    <hyperlink ref="F221" r:id="rId23" display="https://podminky.urs.cz/item/CS_URS_2026_01/465513256"/>
    <hyperlink ref="F227" r:id="rId24" display="https://podminky.urs.cz/item/CS_URS_2026_01/465518217"/>
    <hyperlink ref="F234" r:id="rId25" display="https://podminky.urs.cz/item/CS_URS_2026_01/628613233"/>
    <hyperlink ref="F241" r:id="rId26" display="https://podminky.urs.cz/item/CS_URS_2026_01/911121211"/>
    <hyperlink ref="F245" r:id="rId27" display="https://podminky.urs.cz/item/CS_URS_2026_01/911121311"/>
    <hyperlink ref="F270" r:id="rId28" display="https://podminky.urs.cz/item/CS_URS_2026_01/916331112"/>
    <hyperlink ref="F276" r:id="rId29" display="https://podminky.urs.cz/item/CS_URS_2026_01/935112111"/>
    <hyperlink ref="F283" r:id="rId30" display="https://podminky.urs.cz/item/CS_URS_2026_01/936942211"/>
    <hyperlink ref="F287" r:id="rId31" display="https://podminky.urs.cz/item/CS_URS_2026_01/962022491"/>
    <hyperlink ref="F291" r:id="rId32" display="https://podminky.urs.cz/item/CS_URS_2026_01/985131111"/>
    <hyperlink ref="F296" r:id="rId33" display="https://podminky.urs.cz/item/CS_URS_2026_01/985131211"/>
    <hyperlink ref="F301" r:id="rId34" display="https://podminky.urs.cz/item/CS_URS_2026_01/985132111"/>
    <hyperlink ref="F305" r:id="rId35" display="https://podminky.urs.cz/item/CS_URS_2026_01/985132211"/>
    <hyperlink ref="F309" r:id="rId36" display="https://podminky.urs.cz/item/CS_URS_2026_01/985139111"/>
    <hyperlink ref="F313" r:id="rId37" display="https://podminky.urs.cz/item/CS_URS_2026_01/985139112"/>
    <hyperlink ref="F317" r:id="rId38" display="https://podminky.urs.cz/item/CS_URS_2026_01/985142212"/>
    <hyperlink ref="F324" r:id="rId39" display="https://podminky.urs.cz/item/CS_URS_2026_01/985142911"/>
    <hyperlink ref="F328" r:id="rId40" display="https://podminky.urs.cz/item/CS_URS_2026_01/985142912"/>
    <hyperlink ref="F335" r:id="rId41" display="https://podminky.urs.cz/item/CS_URS_2026_01/985223420"/>
    <hyperlink ref="F343" r:id="rId42" display="https://podminky.urs.cz/item/CS_URS_2026_01/985232112"/>
    <hyperlink ref="F350" r:id="rId43" display="https://podminky.urs.cz/item/CS_URS_2026_01/985232191"/>
    <hyperlink ref="F354" r:id="rId44" display="https://podminky.urs.cz/item/CS_URS_2026_01/985232192"/>
    <hyperlink ref="F361" r:id="rId45" display="https://podminky.urs.cz/item/CS_URS_2026_01/985233121"/>
    <hyperlink ref="F368" r:id="rId46" display="https://podminky.urs.cz/item/CS_URS_2026_01/985233911"/>
    <hyperlink ref="F372" r:id="rId47" display="https://podminky.urs.cz/item/CS_URS_2026_01/985233912"/>
    <hyperlink ref="F379" r:id="rId48" display="https://podminky.urs.cz/item/CS_URS_2026_01/985331112"/>
    <hyperlink ref="F389" r:id="rId49" display="https://podminky.urs.cz/item/CS_URS_2026_01/985331912"/>
    <hyperlink ref="F394" r:id="rId50" display="https://podminky.urs.cz/item/CS_URS_2026_01/985441113"/>
    <hyperlink ref="F399" r:id="rId51" display="https://podminky.urs.cz/item/CS_URS_2026_01/997013841R"/>
    <hyperlink ref="F410" r:id="rId52" display="https://podminky.urs.cz/item/CS_URS_2026_01/997211511"/>
    <hyperlink ref="F416" r:id="rId53" display="https://podminky.urs.cz/item/CS_URS_2026_01/997211519"/>
    <hyperlink ref="F423" r:id="rId54" display="https://podminky.urs.cz/item/CS_URS_2026_01/997211521"/>
    <hyperlink ref="F428" r:id="rId55" display="https://podminky.urs.cz/item/CS_URS_2026_01/997211529"/>
    <hyperlink ref="F434" r:id="rId56" display="https://podminky.urs.cz/item/CS_URS_2026_01/997211612"/>
    <hyperlink ref="F440" r:id="rId57" display="https://podminky.urs.cz/item/CS_URS_2026_01/998212111"/>
    <hyperlink ref="F442" r:id="rId58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1990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ROUND(J96,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ROUND((SUM(BE96:BE380)),  2)</f>
        <v>0</v>
      </c>
      <c r="G35" s="42"/>
      <c r="H35" s="42"/>
      <c r="I35" s="162">
        <v>0.20999999999999999</v>
      </c>
      <c r="J35" s="161">
        <f>ROUND(((SUM(BE96:BE380))*I35),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ROUND((SUM(BF96:BF380)),  2)</f>
        <v>0</v>
      </c>
      <c r="G36" s="42"/>
      <c r="H36" s="42"/>
      <c r="I36" s="162">
        <v>0.12</v>
      </c>
      <c r="J36" s="161">
        <f>ROUND(((SUM(BF96:BF380))*I36),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ROUND((SUM(BG96:BG380)),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ROUND((SUM(BH96:BH380)),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ROUND((SUM(BI96:BI380)),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1697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142-11-02-01 - Lázně Bělohrad - Nová Paka, propustek v km 62,832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J96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J97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J98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1699</v>
      </c>
      <c r="E66" s="187"/>
      <c r="F66" s="187"/>
      <c r="G66" s="187"/>
      <c r="H66" s="187"/>
      <c r="I66" s="187"/>
      <c r="J66" s="188">
        <f>J215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588</v>
      </c>
      <c r="E67" s="187"/>
      <c r="F67" s="187"/>
      <c r="G67" s="187"/>
      <c r="H67" s="187"/>
      <c r="I67" s="187"/>
      <c r="J67" s="188">
        <f>J260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J275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511</v>
      </c>
      <c r="E69" s="187"/>
      <c r="F69" s="187"/>
      <c r="G69" s="187"/>
      <c r="H69" s="187"/>
      <c r="I69" s="187"/>
      <c r="J69" s="188">
        <f>J280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589</v>
      </c>
      <c r="E70" s="187"/>
      <c r="F70" s="187"/>
      <c r="G70" s="187"/>
      <c r="H70" s="187"/>
      <c r="I70" s="187"/>
      <c r="J70" s="188">
        <f>J318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590</v>
      </c>
      <c r="E71" s="187"/>
      <c r="F71" s="187"/>
      <c r="G71" s="187"/>
      <c r="H71" s="187"/>
      <c r="I71" s="187"/>
      <c r="J71" s="188">
        <f>J354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1991</v>
      </c>
      <c r="E72" s="182"/>
      <c r="F72" s="182"/>
      <c r="G72" s="182"/>
      <c r="H72" s="182"/>
      <c r="I72" s="182"/>
      <c r="J72" s="183">
        <f>J359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29"/>
      <c r="D73" s="186" t="s">
        <v>1992</v>
      </c>
      <c r="E73" s="187"/>
      <c r="F73" s="187"/>
      <c r="G73" s="187"/>
      <c r="H73" s="187"/>
      <c r="I73" s="187"/>
      <c r="J73" s="188">
        <f>J360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J377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2"/>
      <c r="B86" s="43"/>
      <c r="C86" s="44"/>
      <c r="D86" s="44"/>
      <c r="E86" s="174" t="s">
        <v>1697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167</v>
      </c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73" t="str">
        <f>E11</f>
        <v>SO 142-11-02-01 - Lázně Bělohrad - Nová Paka, propustek v km 62,832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2" customHeight="1">
      <c r="A90" s="42"/>
      <c r="B90" s="43"/>
      <c r="C90" s="35" t="s">
        <v>22</v>
      </c>
      <c r="D90" s="44"/>
      <c r="E90" s="44"/>
      <c r="F90" s="30" t="str">
        <f>F14</f>
        <v xml:space="preserve"> TÚ Lázně Bělohad - Nová Paka</v>
      </c>
      <c r="G90" s="44"/>
      <c r="H90" s="44"/>
      <c r="I90" s="35" t="s">
        <v>24</v>
      </c>
      <c r="J90" s="76" t="str">
        <f>IF(J14="","",J14)</f>
        <v>7. 7. 2025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30</v>
      </c>
      <c r="D92" s="44"/>
      <c r="E92" s="44"/>
      <c r="F92" s="30" t="str">
        <f>E17</f>
        <v xml:space="preserve"> Správa železnic, s. o.</v>
      </c>
      <c r="G92" s="44"/>
      <c r="H92" s="44"/>
      <c r="I92" s="35" t="s">
        <v>37</v>
      </c>
      <c r="J92" s="40" t="str">
        <f>E23</f>
        <v xml:space="preserve"> Prodin a.s.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25.65" customHeight="1">
      <c r="A93" s="42"/>
      <c r="B93" s="43"/>
      <c r="C93" s="35" t="s">
        <v>35</v>
      </c>
      <c r="D93" s="44"/>
      <c r="E93" s="44"/>
      <c r="F93" s="30" t="str">
        <f>IF(E20="","",E20)</f>
        <v>Vyplň údaj</v>
      </c>
      <c r="G93" s="44"/>
      <c r="H93" s="44"/>
      <c r="I93" s="35" t="s">
        <v>40</v>
      </c>
      <c r="J93" s="40" t="str">
        <f>E26</f>
        <v>ST Hradec Králové, OŘ HKR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0.32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11" customFormat="1" ht="29.28" customHeight="1">
      <c r="A95" s="190"/>
      <c r="B95" s="191"/>
      <c r="C95" s="192" t="s">
        <v>177</v>
      </c>
      <c r="D95" s="193" t="s">
        <v>63</v>
      </c>
      <c r="E95" s="193" t="s">
        <v>59</v>
      </c>
      <c r="F95" s="193" t="s">
        <v>60</v>
      </c>
      <c r="G95" s="193" t="s">
        <v>178</v>
      </c>
      <c r="H95" s="193" t="s">
        <v>179</v>
      </c>
      <c r="I95" s="193" t="s">
        <v>180</v>
      </c>
      <c r="J95" s="193" t="s">
        <v>171</v>
      </c>
      <c r="K95" s="194" t="s">
        <v>181</v>
      </c>
      <c r="L95" s="195"/>
      <c r="M95" s="96" t="s">
        <v>32</v>
      </c>
      <c r="N95" s="97" t="s">
        <v>48</v>
      </c>
      <c r="O95" s="97" t="s">
        <v>182</v>
      </c>
      <c r="P95" s="97" t="s">
        <v>183</v>
      </c>
      <c r="Q95" s="97" t="s">
        <v>184</v>
      </c>
      <c r="R95" s="97" t="s">
        <v>185</v>
      </c>
      <c r="S95" s="97" t="s">
        <v>186</v>
      </c>
      <c r="T95" s="98" t="s">
        <v>187</v>
      </c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</row>
    <row r="96" s="2" customFormat="1" ht="22.8" customHeight="1">
      <c r="A96" s="42"/>
      <c r="B96" s="43"/>
      <c r="C96" s="103" t="s">
        <v>188</v>
      </c>
      <c r="D96" s="44"/>
      <c r="E96" s="44"/>
      <c r="F96" s="44"/>
      <c r="G96" s="44"/>
      <c r="H96" s="44"/>
      <c r="I96" s="44"/>
      <c r="J96" s="196">
        <f>BK96</f>
        <v>0</v>
      </c>
      <c r="K96" s="44"/>
      <c r="L96" s="48"/>
      <c r="M96" s="99"/>
      <c r="N96" s="197"/>
      <c r="O96" s="100"/>
      <c r="P96" s="198">
        <f>P97+P359+P377</f>
        <v>0</v>
      </c>
      <c r="Q96" s="100"/>
      <c r="R96" s="198">
        <f>R97+R359+R377</f>
        <v>268.70255912000005</v>
      </c>
      <c r="S96" s="100"/>
      <c r="T96" s="199">
        <f>T97+T359+T377</f>
        <v>37.473500000000001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77</v>
      </c>
      <c r="AU96" s="20" t="s">
        <v>172</v>
      </c>
      <c r="BK96" s="200">
        <f>BK97+BK359+BK377</f>
        <v>0</v>
      </c>
    </row>
    <row r="97" s="12" customFormat="1" ht="25.92" customHeight="1">
      <c r="A97" s="12"/>
      <c r="B97" s="201"/>
      <c r="C97" s="202"/>
      <c r="D97" s="203" t="s">
        <v>77</v>
      </c>
      <c r="E97" s="204" t="s">
        <v>189</v>
      </c>
      <c r="F97" s="204" t="s">
        <v>190</v>
      </c>
      <c r="G97" s="202"/>
      <c r="H97" s="202"/>
      <c r="I97" s="205"/>
      <c r="J97" s="206">
        <f>BK97</f>
        <v>0</v>
      </c>
      <c r="K97" s="202"/>
      <c r="L97" s="207"/>
      <c r="M97" s="208"/>
      <c r="N97" s="209"/>
      <c r="O97" s="209"/>
      <c r="P97" s="210">
        <f>P98+P215+P260+P275+P280+P318+P354</f>
        <v>0</v>
      </c>
      <c r="Q97" s="209"/>
      <c r="R97" s="210">
        <f>R98+R215+R260+R275+R280+R318+R354</f>
        <v>268.67955912000002</v>
      </c>
      <c r="S97" s="209"/>
      <c r="T97" s="211">
        <f>T98+T215+T260+T275+T280+T318+T354</f>
        <v>37.473500000000001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78</v>
      </c>
      <c r="AY97" s="212" t="s">
        <v>191</v>
      </c>
      <c r="BK97" s="214">
        <f>BK98+BK215+BK260+BK275+BK280+BK318+BK354</f>
        <v>0</v>
      </c>
    </row>
    <row r="98" s="12" customFormat="1" ht="22.8" customHeight="1">
      <c r="A98" s="12"/>
      <c r="B98" s="201"/>
      <c r="C98" s="202"/>
      <c r="D98" s="203" t="s">
        <v>77</v>
      </c>
      <c r="E98" s="215" t="s">
        <v>85</v>
      </c>
      <c r="F98" s="215" t="s">
        <v>512</v>
      </c>
      <c r="G98" s="202"/>
      <c r="H98" s="202"/>
      <c r="I98" s="205"/>
      <c r="J98" s="216">
        <f>BK98</f>
        <v>0</v>
      </c>
      <c r="K98" s="202"/>
      <c r="L98" s="207"/>
      <c r="M98" s="208"/>
      <c r="N98" s="209"/>
      <c r="O98" s="209"/>
      <c r="P98" s="210">
        <f>SUM(P99:P214)</f>
        <v>0</v>
      </c>
      <c r="Q98" s="209"/>
      <c r="R98" s="210">
        <f>SUM(R99:R214)</f>
        <v>118.098286</v>
      </c>
      <c r="S98" s="209"/>
      <c r="T98" s="211">
        <f>SUM(T99:T214)</f>
        <v>3.536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85</v>
      </c>
      <c r="AY98" s="212" t="s">
        <v>191</v>
      </c>
      <c r="BK98" s="214">
        <f>SUM(BK99:BK214)</f>
        <v>0</v>
      </c>
    </row>
    <row r="99" s="2" customFormat="1" ht="21.75" customHeight="1">
      <c r="A99" s="42"/>
      <c r="B99" s="43"/>
      <c r="C99" s="217" t="s">
        <v>85</v>
      </c>
      <c r="D99" s="217" t="s">
        <v>194</v>
      </c>
      <c r="E99" s="218" t="s">
        <v>591</v>
      </c>
      <c r="F99" s="219" t="s">
        <v>592</v>
      </c>
      <c r="G99" s="220" t="s">
        <v>411</v>
      </c>
      <c r="H99" s="221">
        <v>100</v>
      </c>
      <c r="I99" s="222"/>
      <c r="J99" s="223">
        <f>ROUND(I99*H99,2)</f>
        <v>0</v>
      </c>
      <c r="K99" s="219" t="s">
        <v>515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1993</v>
      </c>
    </row>
    <row r="100" s="2" customFormat="1">
      <c r="A100" s="42"/>
      <c r="B100" s="43"/>
      <c r="C100" s="44"/>
      <c r="D100" s="283" t="s">
        <v>517</v>
      </c>
      <c r="E100" s="44"/>
      <c r="F100" s="284" t="s">
        <v>594</v>
      </c>
      <c r="G100" s="44"/>
      <c r="H100" s="44"/>
      <c r="I100" s="280"/>
      <c r="J100" s="44"/>
      <c r="K100" s="44"/>
      <c r="L100" s="48"/>
      <c r="M100" s="281"/>
      <c r="N100" s="282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517</v>
      </c>
      <c r="AU100" s="20" t="s">
        <v>87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1701</v>
      </c>
      <c r="G101" s="231"/>
      <c r="H101" s="235">
        <v>100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100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3" customHeight="1">
      <c r="A103" s="42"/>
      <c r="B103" s="43"/>
      <c r="C103" s="217" t="s">
        <v>87</v>
      </c>
      <c r="D103" s="217" t="s">
        <v>194</v>
      </c>
      <c r="E103" s="218" t="s">
        <v>602</v>
      </c>
      <c r="F103" s="219" t="s">
        <v>603</v>
      </c>
      <c r="G103" s="220" t="s">
        <v>411</v>
      </c>
      <c r="H103" s="221">
        <v>6</v>
      </c>
      <c r="I103" s="222"/>
      <c r="J103" s="223">
        <f>ROUND(I103*H103,2)</f>
        <v>0</v>
      </c>
      <c r="K103" s="219" t="s">
        <v>515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0.58599999999999997</v>
      </c>
      <c r="T103" s="227">
        <f>S103*H103</f>
        <v>3.516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1994</v>
      </c>
    </row>
    <row r="104" s="2" customFormat="1">
      <c r="A104" s="42"/>
      <c r="B104" s="43"/>
      <c r="C104" s="44"/>
      <c r="D104" s="283" t="s">
        <v>517</v>
      </c>
      <c r="E104" s="44"/>
      <c r="F104" s="284" t="s">
        <v>605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517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1995</v>
      </c>
      <c r="G105" s="231"/>
      <c r="H105" s="235">
        <v>3.75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1996</v>
      </c>
      <c r="G106" s="231"/>
      <c r="H106" s="235">
        <v>2.25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16.5" customHeight="1">
      <c r="A108" s="42"/>
      <c r="B108" s="43"/>
      <c r="C108" s="217" t="s">
        <v>102</v>
      </c>
      <c r="D108" s="217" t="s">
        <v>194</v>
      </c>
      <c r="E108" s="218" t="s">
        <v>1997</v>
      </c>
      <c r="F108" s="219" t="s">
        <v>1998</v>
      </c>
      <c r="G108" s="220" t="s">
        <v>239</v>
      </c>
      <c r="H108" s="221">
        <v>25</v>
      </c>
      <c r="I108" s="222"/>
      <c r="J108" s="223">
        <f>ROUND(I108*H108,2)</f>
        <v>0</v>
      </c>
      <c r="K108" s="219" t="s">
        <v>515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0.026980000000000001</v>
      </c>
      <c r="R108" s="226">
        <f>Q108*H108</f>
        <v>0.67449999999999999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1999</v>
      </c>
    </row>
    <row r="109" s="2" customFormat="1">
      <c r="A109" s="42"/>
      <c r="B109" s="43"/>
      <c r="C109" s="44"/>
      <c r="D109" s="283" t="s">
        <v>517</v>
      </c>
      <c r="E109" s="44"/>
      <c r="F109" s="284" t="s">
        <v>2000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517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2001</v>
      </c>
      <c r="G110" s="231"/>
      <c r="H110" s="235">
        <v>25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21.75" customHeight="1">
      <c r="A112" s="42"/>
      <c r="B112" s="43"/>
      <c r="C112" s="217" t="s">
        <v>199</v>
      </c>
      <c r="D112" s="217" t="s">
        <v>194</v>
      </c>
      <c r="E112" s="218" t="s">
        <v>614</v>
      </c>
      <c r="F112" s="219" t="s">
        <v>615</v>
      </c>
      <c r="G112" s="220" t="s">
        <v>616</v>
      </c>
      <c r="H112" s="221">
        <v>200</v>
      </c>
      <c r="I112" s="222"/>
      <c r="J112" s="223">
        <f>ROUND(I112*H112,2)</f>
        <v>0</v>
      </c>
      <c r="K112" s="219" t="s">
        <v>515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4.0000000000000003E-05</v>
      </c>
      <c r="R112" s="226">
        <f>Q112*H112</f>
        <v>0.0080000000000000002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2002</v>
      </c>
    </row>
    <row r="113" s="2" customFormat="1">
      <c r="A113" s="42"/>
      <c r="B113" s="43"/>
      <c r="C113" s="44"/>
      <c r="D113" s="283" t="s">
        <v>517</v>
      </c>
      <c r="E113" s="44"/>
      <c r="F113" s="284" t="s">
        <v>618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2003</v>
      </c>
      <c r="G114" s="231"/>
      <c r="H114" s="235">
        <v>200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37.8" customHeight="1">
      <c r="A115" s="42"/>
      <c r="B115" s="43"/>
      <c r="C115" s="217" t="s">
        <v>192</v>
      </c>
      <c r="D115" s="217" t="s">
        <v>194</v>
      </c>
      <c r="E115" s="218" t="s">
        <v>2004</v>
      </c>
      <c r="F115" s="219" t="s">
        <v>2005</v>
      </c>
      <c r="G115" s="220" t="s">
        <v>239</v>
      </c>
      <c r="H115" s="221">
        <v>20</v>
      </c>
      <c r="I115" s="222"/>
      <c r="J115" s="223">
        <f>ROUND(I115*H115,2)</f>
        <v>0</v>
      </c>
      <c r="K115" s="219" t="s">
        <v>515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0.036900000000000002</v>
      </c>
      <c r="R115" s="226">
        <f>Q115*H115</f>
        <v>0.73799999999999999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2006</v>
      </c>
    </row>
    <row r="116" s="2" customFormat="1">
      <c r="A116" s="42"/>
      <c r="B116" s="43"/>
      <c r="C116" s="44"/>
      <c r="D116" s="283" t="s">
        <v>517</v>
      </c>
      <c r="E116" s="44"/>
      <c r="F116" s="284" t="s">
        <v>2007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291</v>
      </c>
      <c r="G117" s="231"/>
      <c r="H117" s="235">
        <v>20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20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17" t="s">
        <v>225</v>
      </c>
      <c r="D119" s="217" t="s">
        <v>194</v>
      </c>
      <c r="E119" s="218" t="s">
        <v>2008</v>
      </c>
      <c r="F119" s="219" t="s">
        <v>2009</v>
      </c>
      <c r="G119" s="220" t="s">
        <v>411</v>
      </c>
      <c r="H119" s="221">
        <v>102</v>
      </c>
      <c r="I119" s="222"/>
      <c r="J119" s="223">
        <f>ROUND(I119*H119,2)</f>
        <v>0</v>
      </c>
      <c r="K119" s="219" t="s">
        <v>515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2010</v>
      </c>
    </row>
    <row r="120" s="2" customFormat="1">
      <c r="A120" s="42"/>
      <c r="B120" s="43"/>
      <c r="C120" s="44"/>
      <c r="D120" s="283" t="s">
        <v>517</v>
      </c>
      <c r="E120" s="44"/>
      <c r="F120" s="284" t="s">
        <v>2011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517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2012</v>
      </c>
      <c r="G121" s="231"/>
      <c r="H121" s="235">
        <v>48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2013</v>
      </c>
      <c r="G122" s="231"/>
      <c r="H122" s="235">
        <v>54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102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17" t="s">
        <v>232</v>
      </c>
      <c r="D124" s="217" t="s">
        <v>194</v>
      </c>
      <c r="E124" s="218" t="s">
        <v>2014</v>
      </c>
      <c r="F124" s="219" t="s">
        <v>2015</v>
      </c>
      <c r="G124" s="220" t="s">
        <v>197</v>
      </c>
      <c r="H124" s="221">
        <v>2</v>
      </c>
      <c r="I124" s="222"/>
      <c r="J124" s="223">
        <f>ROUND(I124*H124,2)</f>
        <v>0</v>
      </c>
      <c r="K124" s="219" t="s">
        <v>515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2016</v>
      </c>
    </row>
    <row r="125" s="2" customFormat="1">
      <c r="A125" s="42"/>
      <c r="B125" s="43"/>
      <c r="C125" s="44"/>
      <c r="D125" s="283" t="s">
        <v>517</v>
      </c>
      <c r="E125" s="44"/>
      <c r="F125" s="284" t="s">
        <v>2017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517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2018</v>
      </c>
      <c r="G126" s="231"/>
      <c r="H126" s="235">
        <v>2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222</v>
      </c>
      <c r="D128" s="217" t="s">
        <v>194</v>
      </c>
      <c r="E128" s="218" t="s">
        <v>620</v>
      </c>
      <c r="F128" s="219" t="s">
        <v>621</v>
      </c>
      <c r="G128" s="220" t="s">
        <v>197</v>
      </c>
      <c r="H128" s="221">
        <v>115.89</v>
      </c>
      <c r="I128" s="222"/>
      <c r="J128" s="223">
        <f>ROUND(I128*H128,2)</f>
        <v>0</v>
      </c>
      <c r="K128" s="219" t="s">
        <v>515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2019</v>
      </c>
    </row>
    <row r="129" s="2" customFormat="1">
      <c r="A129" s="42"/>
      <c r="B129" s="43"/>
      <c r="C129" s="44"/>
      <c r="D129" s="283" t="s">
        <v>517</v>
      </c>
      <c r="E129" s="44"/>
      <c r="F129" s="284" t="s">
        <v>623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517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2020</v>
      </c>
      <c r="G130" s="231"/>
      <c r="H130" s="235">
        <v>35.570999999999998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2021</v>
      </c>
      <c r="G131" s="231"/>
      <c r="H131" s="235">
        <v>87.885000000000005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2022</v>
      </c>
      <c r="G132" s="231"/>
      <c r="H132" s="235">
        <v>0.47999999999999998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2023</v>
      </c>
      <c r="G133" s="231"/>
      <c r="H133" s="235">
        <v>-3.0259999999999998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2024</v>
      </c>
      <c r="G134" s="231"/>
      <c r="H134" s="235">
        <v>-2.6600000000000001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2025</v>
      </c>
      <c r="G135" s="231"/>
      <c r="H135" s="235">
        <v>-2.3599999999999999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115.89000000000002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242</v>
      </c>
      <c r="D137" s="217" t="s">
        <v>194</v>
      </c>
      <c r="E137" s="218" t="s">
        <v>626</v>
      </c>
      <c r="F137" s="219" t="s">
        <v>627</v>
      </c>
      <c r="G137" s="220" t="s">
        <v>197</v>
      </c>
      <c r="H137" s="221">
        <v>115.89</v>
      </c>
      <c r="I137" s="222"/>
      <c r="J137" s="223">
        <f>ROUND(I137*H137,2)</f>
        <v>0</v>
      </c>
      <c r="K137" s="219" t="s">
        <v>515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2026</v>
      </c>
    </row>
    <row r="138" s="2" customFormat="1">
      <c r="A138" s="42"/>
      <c r="B138" s="43"/>
      <c r="C138" s="44"/>
      <c r="D138" s="283" t="s">
        <v>517</v>
      </c>
      <c r="E138" s="44"/>
      <c r="F138" s="284" t="s">
        <v>629</v>
      </c>
      <c r="G138" s="44"/>
      <c r="H138" s="44"/>
      <c r="I138" s="280"/>
      <c r="J138" s="44"/>
      <c r="K138" s="44"/>
      <c r="L138" s="48"/>
      <c r="M138" s="281"/>
      <c r="N138" s="282"/>
      <c r="O138" s="88"/>
      <c r="P138" s="88"/>
      <c r="Q138" s="88"/>
      <c r="R138" s="88"/>
      <c r="S138" s="88"/>
      <c r="T138" s="8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T138" s="20" t="s">
        <v>517</v>
      </c>
      <c r="AU138" s="20" t="s">
        <v>87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2027</v>
      </c>
      <c r="G139" s="231"/>
      <c r="H139" s="235">
        <v>115.89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115.89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2028</v>
      </c>
      <c r="F141" s="219" t="s">
        <v>2029</v>
      </c>
      <c r="G141" s="220" t="s">
        <v>197</v>
      </c>
      <c r="H141" s="221">
        <v>7.5</v>
      </c>
      <c r="I141" s="222"/>
      <c r="J141" s="223">
        <f>ROUND(I141*H141,2)</f>
        <v>0</v>
      </c>
      <c r="K141" s="219" t="s">
        <v>515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2030</v>
      </c>
    </row>
    <row r="142" s="2" customFormat="1">
      <c r="A142" s="42"/>
      <c r="B142" s="43"/>
      <c r="C142" s="44"/>
      <c r="D142" s="283" t="s">
        <v>517</v>
      </c>
      <c r="E142" s="44"/>
      <c r="F142" s="284" t="s">
        <v>2031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2032</v>
      </c>
      <c r="G143" s="231"/>
      <c r="H143" s="235">
        <v>7.5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7.5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252</v>
      </c>
      <c r="D145" s="217" t="s">
        <v>194</v>
      </c>
      <c r="E145" s="218" t="s">
        <v>636</v>
      </c>
      <c r="F145" s="219" t="s">
        <v>637</v>
      </c>
      <c r="G145" s="220" t="s">
        <v>197</v>
      </c>
      <c r="H145" s="221">
        <v>26.25</v>
      </c>
      <c r="I145" s="222"/>
      <c r="J145" s="223">
        <f>ROUND(I145*H145,2)</f>
        <v>0</v>
      </c>
      <c r="K145" s="219" t="s">
        <v>515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2033</v>
      </c>
    </row>
    <row r="146" s="2" customFormat="1">
      <c r="A146" s="42"/>
      <c r="B146" s="43"/>
      <c r="C146" s="44"/>
      <c r="D146" s="283" t="s">
        <v>517</v>
      </c>
      <c r="E146" s="44"/>
      <c r="F146" s="284" t="s">
        <v>639</v>
      </c>
      <c r="G146" s="44"/>
      <c r="H146" s="44"/>
      <c r="I146" s="280"/>
      <c r="J146" s="44"/>
      <c r="K146" s="44"/>
      <c r="L146" s="48"/>
      <c r="M146" s="281"/>
      <c r="N146" s="282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517</v>
      </c>
      <c r="AU146" s="20" t="s">
        <v>87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2034</v>
      </c>
      <c r="G147" s="231"/>
      <c r="H147" s="235">
        <v>13.125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2035</v>
      </c>
      <c r="G148" s="231"/>
      <c r="H148" s="235">
        <v>13.125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26.25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24.15" customHeight="1">
      <c r="A150" s="42"/>
      <c r="B150" s="43"/>
      <c r="C150" s="217" t="s">
        <v>8</v>
      </c>
      <c r="D150" s="217" t="s">
        <v>194</v>
      </c>
      <c r="E150" s="218" t="s">
        <v>642</v>
      </c>
      <c r="F150" s="219" t="s">
        <v>643</v>
      </c>
      <c r="G150" s="220" t="s">
        <v>197</v>
      </c>
      <c r="H150" s="221">
        <v>26.25</v>
      </c>
      <c r="I150" s="222"/>
      <c r="J150" s="223">
        <f>ROUND(I150*H150,2)</f>
        <v>0</v>
      </c>
      <c r="K150" s="219" t="s">
        <v>515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2036</v>
      </c>
    </row>
    <row r="151" s="2" customFormat="1">
      <c r="A151" s="42"/>
      <c r="B151" s="43"/>
      <c r="C151" s="44"/>
      <c r="D151" s="283" t="s">
        <v>517</v>
      </c>
      <c r="E151" s="44"/>
      <c r="F151" s="284" t="s">
        <v>645</v>
      </c>
      <c r="G151" s="44"/>
      <c r="H151" s="44"/>
      <c r="I151" s="280"/>
      <c r="J151" s="44"/>
      <c r="K151" s="44"/>
      <c r="L151" s="48"/>
      <c r="M151" s="281"/>
      <c r="N151" s="282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517</v>
      </c>
      <c r="AU151" s="20" t="s">
        <v>87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2034</v>
      </c>
      <c r="G152" s="231"/>
      <c r="H152" s="235">
        <v>13.125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2035</v>
      </c>
      <c r="G153" s="231"/>
      <c r="H153" s="235">
        <v>13.125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26.25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261</v>
      </c>
      <c r="D155" s="253" t="s">
        <v>218</v>
      </c>
      <c r="E155" s="254" t="s">
        <v>646</v>
      </c>
      <c r="F155" s="255" t="s">
        <v>647</v>
      </c>
      <c r="G155" s="256" t="s">
        <v>221</v>
      </c>
      <c r="H155" s="257">
        <v>52.5</v>
      </c>
      <c r="I155" s="258"/>
      <c r="J155" s="259">
        <f>ROUND(I155*H155,2)</f>
        <v>0</v>
      </c>
      <c r="K155" s="255" t="s">
        <v>515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1</v>
      </c>
      <c r="R155" s="226">
        <f>Q155*H155</f>
        <v>52.5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2037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2038</v>
      </c>
      <c r="G156" s="231"/>
      <c r="H156" s="235">
        <v>52.5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85</v>
      </c>
      <c r="AY156" s="241" t="s">
        <v>191</v>
      </c>
    </row>
    <row r="157" s="2" customFormat="1" ht="37.8" customHeight="1">
      <c r="A157" s="42"/>
      <c r="B157" s="43"/>
      <c r="C157" s="217" t="s">
        <v>265</v>
      </c>
      <c r="D157" s="217" t="s">
        <v>194</v>
      </c>
      <c r="E157" s="218" t="s">
        <v>650</v>
      </c>
      <c r="F157" s="219" t="s">
        <v>651</v>
      </c>
      <c r="G157" s="220" t="s">
        <v>197</v>
      </c>
      <c r="H157" s="221">
        <v>106.669</v>
      </c>
      <c r="I157" s="222"/>
      <c r="J157" s="223">
        <f>ROUND(I157*H157,2)</f>
        <v>0</v>
      </c>
      <c r="K157" s="219" t="s">
        <v>515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199</v>
      </c>
      <c r="AT157" s="228" t="s">
        <v>194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2039</v>
      </c>
    </row>
    <row r="158" s="2" customFormat="1">
      <c r="A158" s="42"/>
      <c r="B158" s="43"/>
      <c r="C158" s="44"/>
      <c r="D158" s="283" t="s">
        <v>517</v>
      </c>
      <c r="E158" s="44"/>
      <c r="F158" s="284" t="s">
        <v>653</v>
      </c>
      <c r="G158" s="44"/>
      <c r="H158" s="44"/>
      <c r="I158" s="280"/>
      <c r="J158" s="44"/>
      <c r="K158" s="44"/>
      <c r="L158" s="48"/>
      <c r="M158" s="281"/>
      <c r="N158" s="282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517</v>
      </c>
      <c r="AU158" s="20" t="s">
        <v>87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2040</v>
      </c>
      <c r="G159" s="231"/>
      <c r="H159" s="235">
        <v>106.669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106.669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87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24.15" customHeight="1">
      <c r="A161" s="42"/>
      <c r="B161" s="43"/>
      <c r="C161" s="217" t="s">
        <v>270</v>
      </c>
      <c r="D161" s="217" t="s">
        <v>194</v>
      </c>
      <c r="E161" s="218" t="s">
        <v>656</v>
      </c>
      <c r="F161" s="219" t="s">
        <v>657</v>
      </c>
      <c r="G161" s="220" t="s">
        <v>197</v>
      </c>
      <c r="H161" s="221">
        <v>106.669</v>
      </c>
      <c r="I161" s="222"/>
      <c r="J161" s="223">
        <f>ROUND(I161*H161,2)</f>
        <v>0</v>
      </c>
      <c r="K161" s="219" t="s">
        <v>515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199</v>
      </c>
      <c r="AT161" s="228" t="s">
        <v>194</v>
      </c>
      <c r="AU161" s="228" t="s">
        <v>87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199</v>
      </c>
      <c r="BM161" s="228" t="s">
        <v>2041</v>
      </c>
    </row>
    <row r="162" s="2" customFormat="1">
      <c r="A162" s="42"/>
      <c r="B162" s="43"/>
      <c r="C162" s="44"/>
      <c r="D162" s="283" t="s">
        <v>517</v>
      </c>
      <c r="E162" s="44"/>
      <c r="F162" s="284" t="s">
        <v>659</v>
      </c>
      <c r="G162" s="44"/>
      <c r="H162" s="44"/>
      <c r="I162" s="280"/>
      <c r="J162" s="44"/>
      <c r="K162" s="44"/>
      <c r="L162" s="48"/>
      <c r="M162" s="281"/>
      <c r="N162" s="282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517</v>
      </c>
      <c r="AU162" s="20" t="s">
        <v>87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2040</v>
      </c>
      <c r="G163" s="231"/>
      <c r="H163" s="235">
        <v>106.669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106.669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274</v>
      </c>
      <c r="D165" s="217" t="s">
        <v>194</v>
      </c>
      <c r="E165" s="218" t="s">
        <v>660</v>
      </c>
      <c r="F165" s="219" t="s">
        <v>661</v>
      </c>
      <c r="G165" s="220" t="s">
        <v>197</v>
      </c>
      <c r="H165" s="221">
        <v>106.669</v>
      </c>
      <c r="I165" s="222"/>
      <c r="J165" s="223">
        <f>ROUND(I165*H165,2)</f>
        <v>0</v>
      </c>
      <c r="K165" s="219" t="s">
        <v>515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2042</v>
      </c>
    </row>
    <row r="166" s="2" customFormat="1">
      <c r="A166" s="42"/>
      <c r="B166" s="43"/>
      <c r="C166" s="44"/>
      <c r="D166" s="283" t="s">
        <v>517</v>
      </c>
      <c r="E166" s="44"/>
      <c r="F166" s="284" t="s">
        <v>663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2040</v>
      </c>
      <c r="G167" s="231"/>
      <c r="H167" s="235">
        <v>106.669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106.669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278</v>
      </c>
      <c r="D169" s="217" t="s">
        <v>194</v>
      </c>
      <c r="E169" s="218" t="s">
        <v>668</v>
      </c>
      <c r="F169" s="219" t="s">
        <v>669</v>
      </c>
      <c r="G169" s="220" t="s">
        <v>221</v>
      </c>
      <c r="H169" s="221">
        <v>228.93799999999999</v>
      </c>
      <c r="I169" s="222"/>
      <c r="J169" s="223">
        <f>ROUND(I169*H169,2)</f>
        <v>0</v>
      </c>
      <c r="K169" s="219" t="s">
        <v>32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2043</v>
      </c>
    </row>
    <row r="170" s="15" customFormat="1">
      <c r="A170" s="15"/>
      <c r="B170" s="263"/>
      <c r="C170" s="264"/>
      <c r="D170" s="232" t="s">
        <v>201</v>
      </c>
      <c r="E170" s="265" t="s">
        <v>32</v>
      </c>
      <c r="F170" s="266" t="s">
        <v>358</v>
      </c>
      <c r="G170" s="264"/>
      <c r="H170" s="265" t="s">
        <v>32</v>
      </c>
      <c r="I170" s="267"/>
      <c r="J170" s="264"/>
      <c r="K170" s="264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201</v>
      </c>
      <c r="AU170" s="272" t="s">
        <v>87</v>
      </c>
      <c r="AV170" s="15" t="s">
        <v>85</v>
      </c>
      <c r="AW170" s="15" t="s">
        <v>39</v>
      </c>
      <c r="AX170" s="15" t="s">
        <v>78</v>
      </c>
      <c r="AY170" s="272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2044</v>
      </c>
      <c r="G171" s="231"/>
      <c r="H171" s="235">
        <v>160.83799999999999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2045</v>
      </c>
      <c r="G172" s="231"/>
      <c r="H172" s="235">
        <v>52.5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2046</v>
      </c>
      <c r="G173" s="231"/>
      <c r="H173" s="235">
        <v>15.6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228.93799999999999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87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24.15" customHeight="1">
      <c r="A175" s="42"/>
      <c r="B175" s="43"/>
      <c r="C175" s="217" t="s">
        <v>282</v>
      </c>
      <c r="D175" s="217" t="s">
        <v>194</v>
      </c>
      <c r="E175" s="218" t="s">
        <v>664</v>
      </c>
      <c r="F175" s="219" t="s">
        <v>665</v>
      </c>
      <c r="G175" s="220" t="s">
        <v>197</v>
      </c>
      <c r="H175" s="221">
        <v>162.53999999999999</v>
      </c>
      <c r="I175" s="222"/>
      <c r="J175" s="223">
        <f>ROUND(I175*H175,2)</f>
        <v>0</v>
      </c>
      <c r="K175" s="219" t="s">
        <v>515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199</v>
      </c>
      <c r="AT175" s="228" t="s">
        <v>194</v>
      </c>
      <c r="AU175" s="228" t="s">
        <v>87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199</v>
      </c>
      <c r="BM175" s="228" t="s">
        <v>2047</v>
      </c>
    </row>
    <row r="176" s="2" customFormat="1">
      <c r="A176" s="42"/>
      <c r="B176" s="43"/>
      <c r="C176" s="44"/>
      <c r="D176" s="283" t="s">
        <v>517</v>
      </c>
      <c r="E176" s="44"/>
      <c r="F176" s="284" t="s">
        <v>667</v>
      </c>
      <c r="G176" s="44"/>
      <c r="H176" s="44"/>
      <c r="I176" s="280"/>
      <c r="J176" s="44"/>
      <c r="K176" s="44"/>
      <c r="L176" s="48"/>
      <c r="M176" s="281"/>
      <c r="N176" s="282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517</v>
      </c>
      <c r="AU176" s="20" t="s">
        <v>87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2048</v>
      </c>
      <c r="G177" s="231"/>
      <c r="H177" s="235">
        <v>115.89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2049</v>
      </c>
      <c r="G178" s="231"/>
      <c r="H178" s="235">
        <v>26.25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2050</v>
      </c>
      <c r="G179" s="231"/>
      <c r="H179" s="235">
        <v>20.399999999999999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162.53999999999999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37.8" customHeight="1">
      <c r="A181" s="42"/>
      <c r="B181" s="43"/>
      <c r="C181" s="217" t="s">
        <v>286</v>
      </c>
      <c r="D181" s="217" t="s">
        <v>194</v>
      </c>
      <c r="E181" s="218" t="s">
        <v>2051</v>
      </c>
      <c r="F181" s="219" t="s">
        <v>2052</v>
      </c>
      <c r="G181" s="220" t="s">
        <v>197</v>
      </c>
      <c r="H181" s="221">
        <v>70.941000000000002</v>
      </c>
      <c r="I181" s="222"/>
      <c r="J181" s="223">
        <f>ROUND(I181*H181,2)</f>
        <v>0</v>
      </c>
      <c r="K181" s="219" t="s">
        <v>515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2053</v>
      </c>
    </row>
    <row r="182" s="2" customFormat="1">
      <c r="A182" s="42"/>
      <c r="B182" s="43"/>
      <c r="C182" s="44"/>
      <c r="D182" s="283" t="s">
        <v>517</v>
      </c>
      <c r="E182" s="44"/>
      <c r="F182" s="284" t="s">
        <v>2054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517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2055</v>
      </c>
      <c r="G183" s="231"/>
      <c r="H183" s="235">
        <v>87.885000000000005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2056</v>
      </c>
      <c r="G184" s="231"/>
      <c r="H184" s="235">
        <v>-2.7410000000000001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2057</v>
      </c>
      <c r="G185" s="231"/>
      <c r="H185" s="235">
        <v>-3.5630000000000002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2058</v>
      </c>
      <c r="G186" s="231"/>
      <c r="H186" s="235">
        <v>-10.640000000000001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70.941000000000002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16.5" customHeight="1">
      <c r="A188" s="42"/>
      <c r="B188" s="43"/>
      <c r="C188" s="253" t="s">
        <v>291</v>
      </c>
      <c r="D188" s="253" t="s">
        <v>218</v>
      </c>
      <c r="E188" s="254" t="s">
        <v>2059</v>
      </c>
      <c r="F188" s="255" t="s">
        <v>2060</v>
      </c>
      <c r="G188" s="256" t="s">
        <v>221</v>
      </c>
      <c r="H188" s="257">
        <v>63.847000000000001</v>
      </c>
      <c r="I188" s="258"/>
      <c r="J188" s="259">
        <f>ROUND(I188*H188,2)</f>
        <v>0</v>
      </c>
      <c r="K188" s="255" t="s">
        <v>515</v>
      </c>
      <c r="L188" s="260"/>
      <c r="M188" s="261" t="s">
        <v>32</v>
      </c>
      <c r="N188" s="262" t="s">
        <v>49</v>
      </c>
      <c r="O188" s="88"/>
      <c r="P188" s="226">
        <f>O188*H188</f>
        <v>0</v>
      </c>
      <c r="Q188" s="226">
        <v>1</v>
      </c>
      <c r="R188" s="226">
        <f>Q188*H188</f>
        <v>63.847000000000001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222</v>
      </c>
      <c r="AT188" s="228" t="s">
        <v>218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2061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2062</v>
      </c>
      <c r="G189" s="231"/>
      <c r="H189" s="235">
        <v>63.847000000000001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85</v>
      </c>
      <c r="AY189" s="241" t="s">
        <v>191</v>
      </c>
    </row>
    <row r="190" s="2" customFormat="1" ht="24.15" customHeight="1">
      <c r="A190" s="42"/>
      <c r="B190" s="43"/>
      <c r="C190" s="217" t="s">
        <v>7</v>
      </c>
      <c r="D190" s="217" t="s">
        <v>194</v>
      </c>
      <c r="E190" s="218" t="s">
        <v>2063</v>
      </c>
      <c r="F190" s="219" t="s">
        <v>2064</v>
      </c>
      <c r="G190" s="220" t="s">
        <v>411</v>
      </c>
      <c r="H190" s="221">
        <v>82.799999999999997</v>
      </c>
      <c r="I190" s="222"/>
      <c r="J190" s="223">
        <f>ROUND(I190*H190,2)</f>
        <v>0</v>
      </c>
      <c r="K190" s="219" t="s">
        <v>515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2065</v>
      </c>
    </row>
    <row r="191" s="2" customFormat="1">
      <c r="A191" s="42"/>
      <c r="B191" s="43"/>
      <c r="C191" s="44"/>
      <c r="D191" s="283" t="s">
        <v>517</v>
      </c>
      <c r="E191" s="44"/>
      <c r="F191" s="284" t="s">
        <v>2066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517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2067</v>
      </c>
      <c r="G192" s="231"/>
      <c r="H192" s="235">
        <v>48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2068</v>
      </c>
      <c r="G193" s="231"/>
      <c r="H193" s="235">
        <v>54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2069</v>
      </c>
      <c r="G194" s="231"/>
      <c r="H194" s="235">
        <v>-10.368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2070</v>
      </c>
      <c r="G195" s="231"/>
      <c r="H195" s="235">
        <v>-8.8320000000000007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87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82.800000000000011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87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21.75" customHeight="1">
      <c r="A197" s="42"/>
      <c r="B197" s="43"/>
      <c r="C197" s="217" t="s">
        <v>299</v>
      </c>
      <c r="D197" s="217" t="s">
        <v>194</v>
      </c>
      <c r="E197" s="218" t="s">
        <v>2071</v>
      </c>
      <c r="F197" s="219" t="s">
        <v>2072</v>
      </c>
      <c r="G197" s="220" t="s">
        <v>411</v>
      </c>
      <c r="H197" s="221">
        <v>118.56999999999999</v>
      </c>
      <c r="I197" s="222"/>
      <c r="J197" s="223">
        <f>ROUND(I197*H197,2)</f>
        <v>0</v>
      </c>
      <c r="K197" s="219" t="s">
        <v>515</v>
      </c>
      <c r="L197" s="48"/>
      <c r="M197" s="224" t="s">
        <v>32</v>
      </c>
      <c r="N197" s="225" t="s">
        <v>49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8" t="s">
        <v>199</v>
      </c>
      <c r="AT197" s="228" t="s">
        <v>194</v>
      </c>
      <c r="AU197" s="228" t="s">
        <v>87</v>
      </c>
      <c r="AY197" s="20" t="s">
        <v>191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20" t="s">
        <v>85</v>
      </c>
      <c r="BK197" s="229">
        <f>ROUND(I197*H197,2)</f>
        <v>0</v>
      </c>
      <c r="BL197" s="20" t="s">
        <v>199</v>
      </c>
      <c r="BM197" s="228" t="s">
        <v>2073</v>
      </c>
    </row>
    <row r="198" s="2" customFormat="1">
      <c r="A198" s="42"/>
      <c r="B198" s="43"/>
      <c r="C198" s="44"/>
      <c r="D198" s="283" t="s">
        <v>517</v>
      </c>
      <c r="E198" s="44"/>
      <c r="F198" s="284" t="s">
        <v>2074</v>
      </c>
      <c r="G198" s="44"/>
      <c r="H198" s="44"/>
      <c r="I198" s="280"/>
      <c r="J198" s="44"/>
      <c r="K198" s="44"/>
      <c r="L198" s="48"/>
      <c r="M198" s="281"/>
      <c r="N198" s="282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517</v>
      </c>
      <c r="AU198" s="20" t="s">
        <v>87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2075</v>
      </c>
      <c r="G199" s="231"/>
      <c r="H199" s="235">
        <v>118.56999999999999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118.56999999999999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2" customFormat="1" ht="16.5" customHeight="1">
      <c r="A201" s="42"/>
      <c r="B201" s="43"/>
      <c r="C201" s="217" t="s">
        <v>304</v>
      </c>
      <c r="D201" s="217" t="s">
        <v>194</v>
      </c>
      <c r="E201" s="218" t="s">
        <v>2076</v>
      </c>
      <c r="F201" s="219" t="s">
        <v>2077</v>
      </c>
      <c r="G201" s="220" t="s">
        <v>411</v>
      </c>
      <c r="H201" s="221">
        <v>82.799999999999997</v>
      </c>
      <c r="I201" s="222"/>
      <c r="J201" s="223">
        <f>ROUND(I201*H201,2)</f>
        <v>0</v>
      </c>
      <c r="K201" s="219" t="s">
        <v>515</v>
      </c>
      <c r="L201" s="48"/>
      <c r="M201" s="224" t="s">
        <v>32</v>
      </c>
      <c r="N201" s="225" t="s">
        <v>49</v>
      </c>
      <c r="O201" s="88"/>
      <c r="P201" s="226">
        <f>O201*H201</f>
        <v>0</v>
      </c>
      <c r="Q201" s="226">
        <v>0.0039699999999999996</v>
      </c>
      <c r="R201" s="226">
        <f>Q201*H201</f>
        <v>0.32871599999999995</v>
      </c>
      <c r="S201" s="226">
        <v>0</v>
      </c>
      <c r="T201" s="227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8" t="s">
        <v>199</v>
      </c>
      <c r="AT201" s="228" t="s">
        <v>194</v>
      </c>
      <c r="AU201" s="228" t="s">
        <v>87</v>
      </c>
      <c r="AY201" s="20" t="s">
        <v>191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20" t="s">
        <v>85</v>
      </c>
      <c r="BK201" s="229">
        <f>ROUND(I201*H201,2)</f>
        <v>0</v>
      </c>
      <c r="BL201" s="20" t="s">
        <v>199</v>
      </c>
      <c r="BM201" s="228" t="s">
        <v>2078</v>
      </c>
    </row>
    <row r="202" s="2" customFormat="1">
      <c r="A202" s="42"/>
      <c r="B202" s="43"/>
      <c r="C202" s="44"/>
      <c r="D202" s="283" t="s">
        <v>517</v>
      </c>
      <c r="E202" s="44"/>
      <c r="F202" s="284" t="s">
        <v>2079</v>
      </c>
      <c r="G202" s="44"/>
      <c r="H202" s="44"/>
      <c r="I202" s="280"/>
      <c r="J202" s="44"/>
      <c r="K202" s="44"/>
      <c r="L202" s="48"/>
      <c r="M202" s="281"/>
      <c r="N202" s="282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517</v>
      </c>
      <c r="AU202" s="20" t="s">
        <v>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2067</v>
      </c>
      <c r="G203" s="231"/>
      <c r="H203" s="235">
        <v>48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2068</v>
      </c>
      <c r="G204" s="231"/>
      <c r="H204" s="235">
        <v>54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2069</v>
      </c>
      <c r="G205" s="231"/>
      <c r="H205" s="235">
        <v>-10.368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2070</v>
      </c>
      <c r="G206" s="231"/>
      <c r="H206" s="235">
        <v>-8.8320000000000007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82.800000000000011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53" t="s">
        <v>310</v>
      </c>
      <c r="D208" s="253" t="s">
        <v>218</v>
      </c>
      <c r="E208" s="254" t="s">
        <v>2080</v>
      </c>
      <c r="F208" s="255" t="s">
        <v>2081</v>
      </c>
      <c r="G208" s="256" t="s">
        <v>541</v>
      </c>
      <c r="H208" s="257">
        <v>2.0699999999999998</v>
      </c>
      <c r="I208" s="258"/>
      <c r="J208" s="259">
        <f>ROUND(I208*H208,2)</f>
        <v>0</v>
      </c>
      <c r="K208" s="255" t="s">
        <v>515</v>
      </c>
      <c r="L208" s="260"/>
      <c r="M208" s="261" t="s">
        <v>32</v>
      </c>
      <c r="N208" s="262" t="s">
        <v>49</v>
      </c>
      <c r="O208" s="88"/>
      <c r="P208" s="226">
        <f>O208*H208</f>
        <v>0</v>
      </c>
      <c r="Q208" s="226">
        <v>0.001</v>
      </c>
      <c r="R208" s="226">
        <f>Q208*H208</f>
        <v>0.0020699999999999998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222</v>
      </c>
      <c r="AT208" s="228" t="s">
        <v>218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2082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2083</v>
      </c>
      <c r="G209" s="231"/>
      <c r="H209" s="235">
        <v>2.0699999999999998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85</v>
      </c>
      <c r="AY209" s="241" t="s">
        <v>191</v>
      </c>
    </row>
    <row r="210" s="2" customFormat="1" ht="21.75" customHeight="1">
      <c r="A210" s="42"/>
      <c r="B210" s="43"/>
      <c r="C210" s="217" t="s">
        <v>317</v>
      </c>
      <c r="D210" s="217" t="s">
        <v>194</v>
      </c>
      <c r="E210" s="218" t="s">
        <v>596</v>
      </c>
      <c r="F210" s="219" t="s">
        <v>597</v>
      </c>
      <c r="G210" s="220" t="s">
        <v>411</v>
      </c>
      <c r="H210" s="221">
        <v>40</v>
      </c>
      <c r="I210" s="222"/>
      <c r="J210" s="223">
        <f>ROUND(I210*H210,2)</f>
        <v>0</v>
      </c>
      <c r="K210" s="219" t="s">
        <v>515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0.00050000000000000001</v>
      </c>
      <c r="T210" s="227">
        <f>S210*H210</f>
        <v>0.02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2084</v>
      </c>
    </row>
    <row r="211" s="2" customFormat="1">
      <c r="A211" s="42"/>
      <c r="B211" s="43"/>
      <c r="C211" s="44"/>
      <c r="D211" s="283" t="s">
        <v>517</v>
      </c>
      <c r="E211" s="44"/>
      <c r="F211" s="284" t="s">
        <v>599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2085</v>
      </c>
      <c r="G212" s="231"/>
      <c r="H212" s="235">
        <v>30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2086</v>
      </c>
      <c r="G213" s="231"/>
      <c r="H213" s="235">
        <v>10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40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12" customFormat="1" ht="22.8" customHeight="1">
      <c r="A215" s="12"/>
      <c r="B215" s="201"/>
      <c r="C215" s="202"/>
      <c r="D215" s="203" t="s">
        <v>77</v>
      </c>
      <c r="E215" s="215" t="s">
        <v>87</v>
      </c>
      <c r="F215" s="215" t="s">
        <v>1734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SUM(P216:P259)</f>
        <v>0</v>
      </c>
      <c r="Q215" s="209"/>
      <c r="R215" s="210">
        <f>SUM(R216:R259)</f>
        <v>0.64010560000000005</v>
      </c>
      <c r="S215" s="209"/>
      <c r="T215" s="211">
        <f>SUM(T216:T259)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2" t="s">
        <v>85</v>
      </c>
      <c r="AT215" s="213" t="s">
        <v>77</v>
      </c>
      <c r="AU215" s="213" t="s">
        <v>85</v>
      </c>
      <c r="AY215" s="212" t="s">
        <v>191</v>
      </c>
      <c r="BK215" s="214">
        <f>SUM(BK216:BK259)</f>
        <v>0</v>
      </c>
    </row>
    <row r="216" s="2" customFormat="1" ht="16.5" customHeight="1">
      <c r="A216" s="42"/>
      <c r="B216" s="43"/>
      <c r="C216" s="217" t="s">
        <v>323</v>
      </c>
      <c r="D216" s="217" t="s">
        <v>194</v>
      </c>
      <c r="E216" s="218" t="s">
        <v>2087</v>
      </c>
      <c r="F216" s="219" t="s">
        <v>2088</v>
      </c>
      <c r="G216" s="220" t="s">
        <v>197</v>
      </c>
      <c r="H216" s="221">
        <v>3.5630000000000002</v>
      </c>
      <c r="I216" s="222"/>
      <c r="J216" s="223">
        <f>ROUND(I216*H216,2)</f>
        <v>0</v>
      </c>
      <c r="K216" s="219" t="s">
        <v>515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2089</v>
      </c>
    </row>
    <row r="217" s="2" customFormat="1">
      <c r="A217" s="42"/>
      <c r="B217" s="43"/>
      <c r="C217" s="44"/>
      <c r="D217" s="283" t="s">
        <v>517</v>
      </c>
      <c r="E217" s="44"/>
      <c r="F217" s="284" t="s">
        <v>2090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517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2091</v>
      </c>
      <c r="G218" s="231"/>
      <c r="H218" s="235">
        <v>3.5630000000000002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3.5630000000000002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329</v>
      </c>
      <c r="D220" s="217" t="s">
        <v>194</v>
      </c>
      <c r="E220" s="218" t="s">
        <v>2092</v>
      </c>
      <c r="F220" s="219" t="s">
        <v>2093</v>
      </c>
      <c r="G220" s="220" t="s">
        <v>197</v>
      </c>
      <c r="H220" s="221">
        <v>3.5630000000000002</v>
      </c>
      <c r="I220" s="222"/>
      <c r="J220" s="223">
        <f>ROUND(I220*H220,2)</f>
        <v>0</v>
      </c>
      <c r="K220" s="219" t="s">
        <v>515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2094</v>
      </c>
    </row>
    <row r="221" s="2" customFormat="1">
      <c r="A221" s="42"/>
      <c r="B221" s="43"/>
      <c r="C221" s="44"/>
      <c r="D221" s="283" t="s">
        <v>517</v>
      </c>
      <c r="E221" s="44"/>
      <c r="F221" s="284" t="s">
        <v>2095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517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2091</v>
      </c>
      <c r="G222" s="231"/>
      <c r="H222" s="235">
        <v>3.5630000000000002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4" customFormat="1">
      <c r="A223" s="14"/>
      <c r="B223" s="242"/>
      <c r="C223" s="243"/>
      <c r="D223" s="232" t="s">
        <v>201</v>
      </c>
      <c r="E223" s="244" t="s">
        <v>32</v>
      </c>
      <c r="F223" s="245" t="s">
        <v>203</v>
      </c>
      <c r="G223" s="243"/>
      <c r="H223" s="246">
        <v>3.5630000000000002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201</v>
      </c>
      <c r="AU223" s="252" t="s">
        <v>87</v>
      </c>
      <c r="AV223" s="14" t="s">
        <v>199</v>
      </c>
      <c r="AW223" s="14" t="s">
        <v>39</v>
      </c>
      <c r="AX223" s="14" t="s">
        <v>85</v>
      </c>
      <c r="AY223" s="252" t="s">
        <v>191</v>
      </c>
    </row>
    <row r="224" s="2" customFormat="1" ht="16.5" customHeight="1">
      <c r="A224" s="42"/>
      <c r="B224" s="43"/>
      <c r="C224" s="217" t="s">
        <v>334</v>
      </c>
      <c r="D224" s="217" t="s">
        <v>194</v>
      </c>
      <c r="E224" s="218" t="s">
        <v>2096</v>
      </c>
      <c r="F224" s="219" t="s">
        <v>2097</v>
      </c>
      <c r="G224" s="220" t="s">
        <v>411</v>
      </c>
      <c r="H224" s="221">
        <v>5.5</v>
      </c>
      <c r="I224" s="222"/>
      <c r="J224" s="223">
        <f>ROUND(I224*H224,2)</f>
        <v>0</v>
      </c>
      <c r="K224" s="219" t="s">
        <v>515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0.0012999999999999999</v>
      </c>
      <c r="R224" s="226">
        <f>Q224*H224</f>
        <v>0.0071500000000000001</v>
      </c>
      <c r="S224" s="226">
        <v>0</v>
      </c>
      <c r="T224" s="227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2098</v>
      </c>
    </row>
    <row r="225" s="2" customFormat="1">
      <c r="A225" s="42"/>
      <c r="B225" s="43"/>
      <c r="C225" s="44"/>
      <c r="D225" s="283" t="s">
        <v>517</v>
      </c>
      <c r="E225" s="44"/>
      <c r="F225" s="284" t="s">
        <v>2099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517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2100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4" customFormat="1">
      <c r="A227" s="14"/>
      <c r="B227" s="242"/>
      <c r="C227" s="243"/>
      <c r="D227" s="232" t="s">
        <v>201</v>
      </c>
      <c r="E227" s="244" t="s">
        <v>32</v>
      </c>
      <c r="F227" s="245" t="s">
        <v>203</v>
      </c>
      <c r="G227" s="243"/>
      <c r="H227" s="246">
        <v>5.5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201</v>
      </c>
      <c r="AU227" s="252" t="s">
        <v>87</v>
      </c>
      <c r="AV227" s="14" t="s">
        <v>199</v>
      </c>
      <c r="AW227" s="14" t="s">
        <v>39</v>
      </c>
      <c r="AX227" s="14" t="s">
        <v>85</v>
      </c>
      <c r="AY227" s="252" t="s">
        <v>191</v>
      </c>
    </row>
    <row r="228" s="2" customFormat="1" ht="16.5" customHeight="1">
      <c r="A228" s="42"/>
      <c r="B228" s="43"/>
      <c r="C228" s="217" t="s">
        <v>345</v>
      </c>
      <c r="D228" s="217" t="s">
        <v>194</v>
      </c>
      <c r="E228" s="218" t="s">
        <v>2101</v>
      </c>
      <c r="F228" s="219" t="s">
        <v>2102</v>
      </c>
      <c r="G228" s="220" t="s">
        <v>411</v>
      </c>
      <c r="H228" s="221">
        <v>5.5</v>
      </c>
      <c r="I228" s="222"/>
      <c r="J228" s="223">
        <f>ROUND(I228*H228,2)</f>
        <v>0</v>
      </c>
      <c r="K228" s="219" t="s">
        <v>515</v>
      </c>
      <c r="L228" s="48"/>
      <c r="M228" s="224" t="s">
        <v>32</v>
      </c>
      <c r="N228" s="225" t="s">
        <v>49</v>
      </c>
      <c r="O228" s="88"/>
      <c r="P228" s="226">
        <f>O228*H228</f>
        <v>0</v>
      </c>
      <c r="Q228" s="226">
        <v>4.0000000000000003E-05</v>
      </c>
      <c r="R228" s="226">
        <f>Q228*H228</f>
        <v>0.00022000000000000001</v>
      </c>
      <c r="S228" s="226">
        <v>0</v>
      </c>
      <c r="T228" s="227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8" t="s">
        <v>199</v>
      </c>
      <c r="AT228" s="228" t="s">
        <v>194</v>
      </c>
      <c r="AU228" s="228" t="s">
        <v>87</v>
      </c>
      <c r="AY228" s="20" t="s">
        <v>191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85</v>
      </c>
      <c r="BK228" s="229">
        <f>ROUND(I228*H228,2)</f>
        <v>0</v>
      </c>
      <c r="BL228" s="20" t="s">
        <v>199</v>
      </c>
      <c r="BM228" s="228" t="s">
        <v>2103</v>
      </c>
    </row>
    <row r="229" s="2" customFormat="1">
      <c r="A229" s="42"/>
      <c r="B229" s="43"/>
      <c r="C229" s="44"/>
      <c r="D229" s="283" t="s">
        <v>517</v>
      </c>
      <c r="E229" s="44"/>
      <c r="F229" s="284" t="s">
        <v>2104</v>
      </c>
      <c r="G229" s="44"/>
      <c r="H229" s="44"/>
      <c r="I229" s="280"/>
      <c r="J229" s="44"/>
      <c r="K229" s="44"/>
      <c r="L229" s="48"/>
      <c r="M229" s="281"/>
      <c r="N229" s="282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517</v>
      </c>
      <c r="AU229" s="20" t="s">
        <v>87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2100</v>
      </c>
      <c r="G230" s="231"/>
      <c r="H230" s="235">
        <v>5.5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5.5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16.5" customHeight="1">
      <c r="A232" s="42"/>
      <c r="B232" s="43"/>
      <c r="C232" s="217" t="s">
        <v>349</v>
      </c>
      <c r="D232" s="217" t="s">
        <v>194</v>
      </c>
      <c r="E232" s="218" t="s">
        <v>2105</v>
      </c>
      <c r="F232" s="219" t="s">
        <v>2106</v>
      </c>
      <c r="G232" s="220" t="s">
        <v>221</v>
      </c>
      <c r="H232" s="221">
        <v>0.249</v>
      </c>
      <c r="I232" s="222"/>
      <c r="J232" s="223">
        <f>ROUND(I232*H232,2)</f>
        <v>0</v>
      </c>
      <c r="K232" s="219" t="s">
        <v>515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1.0383</v>
      </c>
      <c r="R232" s="226">
        <f>Q232*H232</f>
        <v>0.25853670000000001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2107</v>
      </c>
    </row>
    <row r="233" s="2" customFormat="1">
      <c r="A233" s="42"/>
      <c r="B233" s="43"/>
      <c r="C233" s="44"/>
      <c r="D233" s="283" t="s">
        <v>517</v>
      </c>
      <c r="E233" s="44"/>
      <c r="F233" s="284" t="s">
        <v>2108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517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2109</v>
      </c>
      <c r="G234" s="231"/>
      <c r="H234" s="235">
        <v>0.249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0.249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4.15" customHeight="1">
      <c r="A236" s="42"/>
      <c r="B236" s="43"/>
      <c r="C236" s="217" t="s">
        <v>354</v>
      </c>
      <c r="D236" s="217" t="s">
        <v>194</v>
      </c>
      <c r="E236" s="218" t="s">
        <v>2110</v>
      </c>
      <c r="F236" s="219" t="s">
        <v>2111</v>
      </c>
      <c r="G236" s="220" t="s">
        <v>197</v>
      </c>
      <c r="H236" s="221">
        <v>2.9100000000000001</v>
      </c>
      <c r="I236" s="222"/>
      <c r="J236" s="223">
        <f>ROUND(I236*H236,2)</f>
        <v>0</v>
      </c>
      <c r="K236" s="219" t="s">
        <v>515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2112</v>
      </c>
    </row>
    <row r="237" s="2" customFormat="1">
      <c r="A237" s="42"/>
      <c r="B237" s="43"/>
      <c r="C237" s="44"/>
      <c r="D237" s="283" t="s">
        <v>517</v>
      </c>
      <c r="E237" s="44"/>
      <c r="F237" s="284" t="s">
        <v>2113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517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2114</v>
      </c>
      <c r="G238" s="231"/>
      <c r="H238" s="235">
        <v>0.66000000000000003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2115</v>
      </c>
      <c r="G239" s="231"/>
      <c r="H239" s="235">
        <v>2.25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2.9100000000000001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1.75" customHeight="1">
      <c r="A241" s="42"/>
      <c r="B241" s="43"/>
      <c r="C241" s="217" t="s">
        <v>360</v>
      </c>
      <c r="D241" s="217" t="s">
        <v>194</v>
      </c>
      <c r="E241" s="218" t="s">
        <v>2116</v>
      </c>
      <c r="F241" s="219" t="s">
        <v>2093</v>
      </c>
      <c r="G241" s="220" t="s">
        <v>197</v>
      </c>
      <c r="H241" s="221">
        <v>2.9100000000000001</v>
      </c>
      <c r="I241" s="222"/>
      <c r="J241" s="223">
        <f>ROUND(I241*H241,2)</f>
        <v>0</v>
      </c>
      <c r="K241" s="219" t="s">
        <v>515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2117</v>
      </c>
    </row>
    <row r="242" s="2" customFormat="1">
      <c r="A242" s="42"/>
      <c r="B242" s="43"/>
      <c r="C242" s="44"/>
      <c r="D242" s="283" t="s">
        <v>517</v>
      </c>
      <c r="E242" s="44"/>
      <c r="F242" s="284" t="s">
        <v>2118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2114</v>
      </c>
      <c r="G243" s="231"/>
      <c r="H243" s="235">
        <v>0.66000000000000003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2115</v>
      </c>
      <c r="G244" s="231"/>
      <c r="H244" s="235">
        <v>2.25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2.9100000000000001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365</v>
      </c>
      <c r="D246" s="217" t="s">
        <v>194</v>
      </c>
      <c r="E246" s="218" t="s">
        <v>1746</v>
      </c>
      <c r="F246" s="219" t="s">
        <v>1747</v>
      </c>
      <c r="G246" s="220" t="s">
        <v>411</v>
      </c>
      <c r="H246" s="221">
        <v>8.8300000000000001</v>
      </c>
      <c r="I246" s="222"/>
      <c r="J246" s="223">
        <f>ROUND(I246*H246,2)</f>
        <v>0</v>
      </c>
      <c r="K246" s="219" t="s">
        <v>515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0.0012999999999999999</v>
      </c>
      <c r="R246" s="226">
        <f>Q246*H246</f>
        <v>0.011479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2119</v>
      </c>
    </row>
    <row r="247" s="2" customFormat="1">
      <c r="A247" s="42"/>
      <c r="B247" s="43"/>
      <c r="C247" s="44"/>
      <c r="D247" s="283" t="s">
        <v>517</v>
      </c>
      <c r="E247" s="44"/>
      <c r="F247" s="284" t="s">
        <v>1749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2120</v>
      </c>
      <c r="G248" s="231"/>
      <c r="H248" s="235">
        <v>2.5299999999999998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2121</v>
      </c>
      <c r="G249" s="231"/>
      <c r="H249" s="235">
        <v>6.2999999999999998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8.8300000000000001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16.5" customHeight="1">
      <c r="A251" s="42"/>
      <c r="B251" s="43"/>
      <c r="C251" s="217" t="s">
        <v>370</v>
      </c>
      <c r="D251" s="217" t="s">
        <v>194</v>
      </c>
      <c r="E251" s="218" t="s">
        <v>1752</v>
      </c>
      <c r="F251" s="219" t="s">
        <v>1753</v>
      </c>
      <c r="G251" s="220" t="s">
        <v>411</v>
      </c>
      <c r="H251" s="221">
        <v>8.8300000000000001</v>
      </c>
      <c r="I251" s="222"/>
      <c r="J251" s="223">
        <f>ROUND(I251*H251,2)</f>
        <v>0</v>
      </c>
      <c r="K251" s="219" t="s">
        <v>515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4.0000000000000003E-05</v>
      </c>
      <c r="R251" s="226">
        <f>Q251*H251</f>
        <v>0.00035320000000000002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2122</v>
      </c>
    </row>
    <row r="252" s="2" customFormat="1">
      <c r="A252" s="42"/>
      <c r="B252" s="43"/>
      <c r="C252" s="44"/>
      <c r="D252" s="283" t="s">
        <v>517</v>
      </c>
      <c r="E252" s="44"/>
      <c r="F252" s="284" t="s">
        <v>1755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517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2120</v>
      </c>
      <c r="G253" s="231"/>
      <c r="H253" s="235">
        <v>2.5299999999999998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2121</v>
      </c>
      <c r="G254" s="231"/>
      <c r="H254" s="235">
        <v>6.2999999999999998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8.8300000000000001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21.75" customHeight="1">
      <c r="A256" s="42"/>
      <c r="B256" s="43"/>
      <c r="C256" s="217" t="s">
        <v>763</v>
      </c>
      <c r="D256" s="217" t="s">
        <v>194</v>
      </c>
      <c r="E256" s="218" t="s">
        <v>2123</v>
      </c>
      <c r="F256" s="219" t="s">
        <v>2124</v>
      </c>
      <c r="G256" s="220" t="s">
        <v>221</v>
      </c>
      <c r="H256" s="221">
        <v>0.34899999999999998</v>
      </c>
      <c r="I256" s="222"/>
      <c r="J256" s="223">
        <f>ROUND(I256*H256,2)</f>
        <v>0</v>
      </c>
      <c r="K256" s="219" t="s">
        <v>515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1.0383</v>
      </c>
      <c r="R256" s="226">
        <f>Q256*H256</f>
        <v>0.36236669999999999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2125</v>
      </c>
    </row>
    <row r="257" s="2" customFormat="1">
      <c r="A257" s="42"/>
      <c r="B257" s="43"/>
      <c r="C257" s="44"/>
      <c r="D257" s="283" t="s">
        <v>517</v>
      </c>
      <c r="E257" s="44"/>
      <c r="F257" s="284" t="s">
        <v>2126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517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2127</v>
      </c>
      <c r="G258" s="231"/>
      <c r="H258" s="235">
        <v>0.34899999999999998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0.34899999999999998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12" customFormat="1" ht="22.8" customHeight="1">
      <c r="A260" s="12"/>
      <c r="B260" s="201"/>
      <c r="C260" s="202"/>
      <c r="D260" s="203" t="s">
        <v>77</v>
      </c>
      <c r="E260" s="215" t="s">
        <v>199</v>
      </c>
      <c r="F260" s="215" t="s">
        <v>678</v>
      </c>
      <c r="G260" s="202"/>
      <c r="H260" s="202"/>
      <c r="I260" s="205"/>
      <c r="J260" s="216">
        <f>BK260</f>
        <v>0</v>
      </c>
      <c r="K260" s="202"/>
      <c r="L260" s="207"/>
      <c r="M260" s="208"/>
      <c r="N260" s="209"/>
      <c r="O260" s="209"/>
      <c r="P260" s="210">
        <f>SUM(P261:P274)</f>
        <v>0</v>
      </c>
      <c r="Q260" s="209"/>
      <c r="R260" s="210">
        <f>SUM(R261:R274)</f>
        <v>41.924171999999999</v>
      </c>
      <c r="S260" s="209"/>
      <c r="T260" s="211">
        <f>SUM(T261:T274)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2" t="s">
        <v>85</v>
      </c>
      <c r="AT260" s="213" t="s">
        <v>77</v>
      </c>
      <c r="AU260" s="213" t="s">
        <v>85</v>
      </c>
      <c r="AY260" s="212" t="s">
        <v>191</v>
      </c>
      <c r="BK260" s="214">
        <f>SUM(BK261:BK274)</f>
        <v>0</v>
      </c>
    </row>
    <row r="261" s="2" customFormat="1" ht="16.5" customHeight="1">
      <c r="A261" s="42"/>
      <c r="B261" s="43"/>
      <c r="C261" s="217" t="s">
        <v>769</v>
      </c>
      <c r="D261" s="217" t="s">
        <v>194</v>
      </c>
      <c r="E261" s="218" t="s">
        <v>2128</v>
      </c>
      <c r="F261" s="219" t="s">
        <v>2129</v>
      </c>
      <c r="G261" s="220" t="s">
        <v>411</v>
      </c>
      <c r="H261" s="221">
        <v>18.27</v>
      </c>
      <c r="I261" s="222"/>
      <c r="J261" s="223">
        <f>ROUND(I261*H261,2)</f>
        <v>0</v>
      </c>
      <c r="K261" s="219" t="s">
        <v>515</v>
      </c>
      <c r="L261" s="48"/>
      <c r="M261" s="224" t="s">
        <v>32</v>
      </c>
      <c r="N261" s="225" t="s">
        <v>49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8" t="s">
        <v>199</v>
      </c>
      <c r="AT261" s="228" t="s">
        <v>194</v>
      </c>
      <c r="AU261" s="228" t="s">
        <v>87</v>
      </c>
      <c r="AY261" s="20" t="s">
        <v>191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85</v>
      </c>
      <c r="BK261" s="229">
        <f>ROUND(I261*H261,2)</f>
        <v>0</v>
      </c>
      <c r="BL261" s="20" t="s">
        <v>199</v>
      </c>
      <c r="BM261" s="228" t="s">
        <v>2130</v>
      </c>
    </row>
    <row r="262" s="2" customFormat="1">
      <c r="A262" s="42"/>
      <c r="B262" s="43"/>
      <c r="C262" s="44"/>
      <c r="D262" s="283" t="s">
        <v>517</v>
      </c>
      <c r="E262" s="44"/>
      <c r="F262" s="284" t="s">
        <v>2131</v>
      </c>
      <c r="G262" s="44"/>
      <c r="H262" s="44"/>
      <c r="I262" s="280"/>
      <c r="J262" s="44"/>
      <c r="K262" s="44"/>
      <c r="L262" s="48"/>
      <c r="M262" s="281"/>
      <c r="N262" s="282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517</v>
      </c>
      <c r="AU262" s="20" t="s">
        <v>87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2132</v>
      </c>
      <c r="G263" s="231"/>
      <c r="H263" s="235">
        <v>18.27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18.27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24.15" customHeight="1">
      <c r="A265" s="42"/>
      <c r="B265" s="43"/>
      <c r="C265" s="217" t="s">
        <v>774</v>
      </c>
      <c r="D265" s="217" t="s">
        <v>194</v>
      </c>
      <c r="E265" s="218" t="s">
        <v>2133</v>
      </c>
      <c r="F265" s="219" t="s">
        <v>2134</v>
      </c>
      <c r="G265" s="220" t="s">
        <v>197</v>
      </c>
      <c r="H265" s="221">
        <v>7.782</v>
      </c>
      <c r="I265" s="222"/>
      <c r="J265" s="223">
        <f>ROUND(I265*H265,2)</f>
        <v>0</v>
      </c>
      <c r="K265" s="219" t="s">
        <v>515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2.21</v>
      </c>
      <c r="R265" s="226">
        <f>Q265*H265</f>
        <v>17.198219999999999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2135</v>
      </c>
    </row>
    <row r="266" s="2" customFormat="1">
      <c r="A266" s="42"/>
      <c r="B266" s="43"/>
      <c r="C266" s="44"/>
      <c r="D266" s="283" t="s">
        <v>517</v>
      </c>
      <c r="E266" s="44"/>
      <c r="F266" s="284" t="s">
        <v>2136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2137</v>
      </c>
      <c r="G267" s="231"/>
      <c r="H267" s="235">
        <v>4.9020000000000001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2138</v>
      </c>
      <c r="G268" s="231"/>
      <c r="H268" s="235">
        <v>2.8799999999999999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7.782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4.15" customHeight="1">
      <c r="A270" s="42"/>
      <c r="B270" s="43"/>
      <c r="C270" s="217" t="s">
        <v>781</v>
      </c>
      <c r="D270" s="217" t="s">
        <v>194</v>
      </c>
      <c r="E270" s="218" t="s">
        <v>1802</v>
      </c>
      <c r="F270" s="219" t="s">
        <v>1803</v>
      </c>
      <c r="G270" s="220" t="s">
        <v>411</v>
      </c>
      <c r="H270" s="221">
        <v>19.199999999999999</v>
      </c>
      <c r="I270" s="222"/>
      <c r="J270" s="223">
        <f>ROUND(I270*H270,2)</f>
        <v>0</v>
      </c>
      <c r="K270" s="219" t="s">
        <v>515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1.2878099999999999</v>
      </c>
      <c r="R270" s="226">
        <f>Q270*H270</f>
        <v>24.725951999999996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2139</v>
      </c>
    </row>
    <row r="271" s="2" customFormat="1">
      <c r="A271" s="42"/>
      <c r="B271" s="43"/>
      <c r="C271" s="44"/>
      <c r="D271" s="283" t="s">
        <v>517</v>
      </c>
      <c r="E271" s="44"/>
      <c r="F271" s="284" t="s">
        <v>1805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2140</v>
      </c>
      <c r="G272" s="231"/>
      <c r="H272" s="235">
        <v>10.368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2141</v>
      </c>
      <c r="G273" s="231"/>
      <c r="H273" s="235">
        <v>8.8320000000000007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19.200000000000003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12" customFormat="1" ht="22.8" customHeight="1">
      <c r="A275" s="12"/>
      <c r="B275" s="201"/>
      <c r="C275" s="202"/>
      <c r="D275" s="203" t="s">
        <v>77</v>
      </c>
      <c r="E275" s="215" t="s">
        <v>192</v>
      </c>
      <c r="F275" s="215" t="s">
        <v>193</v>
      </c>
      <c r="G275" s="202"/>
      <c r="H275" s="202"/>
      <c r="I275" s="205"/>
      <c r="J275" s="216">
        <f>BK275</f>
        <v>0</v>
      </c>
      <c r="K275" s="202"/>
      <c r="L275" s="207"/>
      <c r="M275" s="208"/>
      <c r="N275" s="209"/>
      <c r="O275" s="209"/>
      <c r="P275" s="210">
        <f>SUM(P276:P279)</f>
        <v>0</v>
      </c>
      <c r="Q275" s="209"/>
      <c r="R275" s="210">
        <f>SUM(R276:R279)</f>
        <v>69.861443999999992</v>
      </c>
      <c r="S275" s="209"/>
      <c r="T275" s="21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2" t="s">
        <v>85</v>
      </c>
      <c r="AT275" s="213" t="s">
        <v>77</v>
      </c>
      <c r="AU275" s="213" t="s">
        <v>85</v>
      </c>
      <c r="AY275" s="212" t="s">
        <v>191</v>
      </c>
      <c r="BK275" s="214">
        <f>SUM(BK276:BK279)</f>
        <v>0</v>
      </c>
    </row>
    <row r="276" s="2" customFormat="1" ht="21.75" customHeight="1">
      <c r="A276" s="42"/>
      <c r="B276" s="43"/>
      <c r="C276" s="217" t="s">
        <v>786</v>
      </c>
      <c r="D276" s="217" t="s">
        <v>194</v>
      </c>
      <c r="E276" s="218" t="s">
        <v>2142</v>
      </c>
      <c r="F276" s="219" t="s">
        <v>2143</v>
      </c>
      <c r="G276" s="220" t="s">
        <v>197</v>
      </c>
      <c r="H276" s="221">
        <v>35.570999999999998</v>
      </c>
      <c r="I276" s="222"/>
      <c r="J276" s="223">
        <f>ROUND(I276*H276,2)</f>
        <v>0</v>
      </c>
      <c r="K276" s="219" t="s">
        <v>515</v>
      </c>
      <c r="L276" s="48"/>
      <c r="M276" s="224" t="s">
        <v>32</v>
      </c>
      <c r="N276" s="225" t="s">
        <v>49</v>
      </c>
      <c r="O276" s="88"/>
      <c r="P276" s="226">
        <f>O276*H276</f>
        <v>0</v>
      </c>
      <c r="Q276" s="226">
        <v>1.964</v>
      </c>
      <c r="R276" s="226">
        <f>Q276*H276</f>
        <v>69.861443999999992</v>
      </c>
      <c r="S276" s="226">
        <v>0</v>
      </c>
      <c r="T276" s="227">
        <f>S276*H276</f>
        <v>0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8" t="s">
        <v>199</v>
      </c>
      <c r="AT276" s="228" t="s">
        <v>194</v>
      </c>
      <c r="AU276" s="228" t="s">
        <v>87</v>
      </c>
      <c r="AY276" s="20" t="s">
        <v>191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20" t="s">
        <v>85</v>
      </c>
      <c r="BK276" s="229">
        <f>ROUND(I276*H276,2)</f>
        <v>0</v>
      </c>
      <c r="BL276" s="20" t="s">
        <v>199</v>
      </c>
      <c r="BM276" s="228" t="s">
        <v>2144</v>
      </c>
    </row>
    <row r="277" s="2" customFormat="1">
      <c r="A277" s="42"/>
      <c r="B277" s="43"/>
      <c r="C277" s="44"/>
      <c r="D277" s="283" t="s">
        <v>517</v>
      </c>
      <c r="E277" s="44"/>
      <c r="F277" s="284" t="s">
        <v>2145</v>
      </c>
      <c r="G277" s="44"/>
      <c r="H277" s="44"/>
      <c r="I277" s="280"/>
      <c r="J277" s="44"/>
      <c r="K277" s="44"/>
      <c r="L277" s="48"/>
      <c r="M277" s="281"/>
      <c r="N277" s="282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517</v>
      </c>
      <c r="AU277" s="20" t="s">
        <v>87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2146</v>
      </c>
      <c r="G278" s="231"/>
      <c r="H278" s="235">
        <v>35.570999999999998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35.570999999999998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12" customFormat="1" ht="22.8" customHeight="1">
      <c r="A280" s="12"/>
      <c r="B280" s="201"/>
      <c r="C280" s="202"/>
      <c r="D280" s="203" t="s">
        <v>77</v>
      </c>
      <c r="E280" s="215" t="s">
        <v>242</v>
      </c>
      <c r="F280" s="215" t="s">
        <v>566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SUM(P281:P317)</f>
        <v>0</v>
      </c>
      <c r="Q280" s="209"/>
      <c r="R280" s="210">
        <f>SUM(R281:R317)</f>
        <v>38.155551519999996</v>
      </c>
      <c r="S280" s="209"/>
      <c r="T280" s="211">
        <f>SUM(T281:T317)</f>
        <v>33.9375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85</v>
      </c>
      <c r="AT280" s="213" t="s">
        <v>77</v>
      </c>
      <c r="AU280" s="213" t="s">
        <v>85</v>
      </c>
      <c r="AY280" s="212" t="s">
        <v>191</v>
      </c>
      <c r="BK280" s="214">
        <f>SUM(BK281:BK317)</f>
        <v>0</v>
      </c>
    </row>
    <row r="281" s="2" customFormat="1" ht="24.15" customHeight="1">
      <c r="A281" s="42"/>
      <c r="B281" s="43"/>
      <c r="C281" s="217" t="s">
        <v>952</v>
      </c>
      <c r="D281" s="217" t="s">
        <v>194</v>
      </c>
      <c r="E281" s="218" t="s">
        <v>2147</v>
      </c>
      <c r="F281" s="219" t="s">
        <v>2148</v>
      </c>
      <c r="G281" s="220" t="s">
        <v>239</v>
      </c>
      <c r="H281" s="221">
        <v>24.800000000000001</v>
      </c>
      <c r="I281" s="222"/>
      <c r="J281" s="223">
        <f>ROUND(I281*H281,2)</f>
        <v>0</v>
      </c>
      <c r="K281" s="219" t="s">
        <v>515</v>
      </c>
      <c r="L281" s="48"/>
      <c r="M281" s="224" t="s">
        <v>32</v>
      </c>
      <c r="N281" s="225" t="s">
        <v>49</v>
      </c>
      <c r="O281" s="88"/>
      <c r="P281" s="226">
        <f>O281*H281</f>
        <v>0</v>
      </c>
      <c r="Q281" s="226">
        <v>0.14041999999999999</v>
      </c>
      <c r="R281" s="226">
        <f>Q281*H281</f>
        <v>3.4824159999999997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199</v>
      </c>
      <c r="AT281" s="228" t="s">
        <v>194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2149</v>
      </c>
    </row>
    <row r="282" s="2" customFormat="1">
      <c r="A282" s="42"/>
      <c r="B282" s="43"/>
      <c r="C282" s="44"/>
      <c r="D282" s="283" t="s">
        <v>517</v>
      </c>
      <c r="E282" s="44"/>
      <c r="F282" s="284" t="s">
        <v>2150</v>
      </c>
      <c r="G282" s="44"/>
      <c r="H282" s="44"/>
      <c r="I282" s="280"/>
      <c r="J282" s="44"/>
      <c r="K282" s="44"/>
      <c r="L282" s="48"/>
      <c r="M282" s="281"/>
      <c r="N282" s="282"/>
      <c r="O282" s="88"/>
      <c r="P282" s="88"/>
      <c r="Q282" s="88"/>
      <c r="R282" s="88"/>
      <c r="S282" s="88"/>
      <c r="T282" s="89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T282" s="20" t="s">
        <v>517</v>
      </c>
      <c r="AU282" s="20" t="s">
        <v>87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2151</v>
      </c>
      <c r="G283" s="231"/>
      <c r="H283" s="235">
        <v>12.880000000000001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78</v>
      </c>
      <c r="AY283" s="241" t="s">
        <v>191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2152</v>
      </c>
      <c r="G284" s="231"/>
      <c r="H284" s="235">
        <v>11.92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24.800000000000001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53" t="s">
        <v>957</v>
      </c>
      <c r="D286" s="253" t="s">
        <v>218</v>
      </c>
      <c r="E286" s="254" t="s">
        <v>2153</v>
      </c>
      <c r="F286" s="255" t="s">
        <v>2154</v>
      </c>
      <c r="G286" s="256" t="s">
        <v>239</v>
      </c>
      <c r="H286" s="257">
        <v>25.295999999999999</v>
      </c>
      <c r="I286" s="258"/>
      <c r="J286" s="259">
        <f>ROUND(I286*H286,2)</f>
        <v>0</v>
      </c>
      <c r="K286" s="255" t="s">
        <v>515</v>
      </c>
      <c r="L286" s="260"/>
      <c r="M286" s="261" t="s">
        <v>32</v>
      </c>
      <c r="N286" s="262" t="s">
        <v>49</v>
      </c>
      <c r="O286" s="88"/>
      <c r="P286" s="226">
        <f>O286*H286</f>
        <v>0</v>
      </c>
      <c r="Q286" s="226">
        <v>0.056120000000000003</v>
      </c>
      <c r="R286" s="226">
        <f>Q286*H286</f>
        <v>1.4196115200000001</v>
      </c>
      <c r="S286" s="226">
        <v>0</v>
      </c>
      <c r="T286" s="227">
        <f>S286*H286</f>
        <v>0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222</v>
      </c>
      <c r="AT286" s="228" t="s">
        <v>218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2155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2156</v>
      </c>
      <c r="G287" s="231"/>
      <c r="H287" s="235">
        <v>25.295999999999999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85</v>
      </c>
      <c r="AY287" s="241" t="s">
        <v>191</v>
      </c>
    </row>
    <row r="288" s="2" customFormat="1" ht="16.5" customHeight="1">
      <c r="A288" s="42"/>
      <c r="B288" s="43"/>
      <c r="C288" s="217" t="s">
        <v>962</v>
      </c>
      <c r="D288" s="217" t="s">
        <v>194</v>
      </c>
      <c r="E288" s="218" t="s">
        <v>2157</v>
      </c>
      <c r="F288" s="219" t="s">
        <v>2158</v>
      </c>
      <c r="G288" s="220" t="s">
        <v>239</v>
      </c>
      <c r="H288" s="221">
        <v>9.5</v>
      </c>
      <c r="I288" s="222"/>
      <c r="J288" s="223">
        <f>ROUND(I288*H288,2)</f>
        <v>0</v>
      </c>
      <c r="K288" s="219" t="s">
        <v>515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2.04955</v>
      </c>
      <c r="R288" s="226">
        <f>Q288*H288</f>
        <v>19.470725000000002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2159</v>
      </c>
    </row>
    <row r="289" s="2" customFormat="1">
      <c r="A289" s="42"/>
      <c r="B289" s="43"/>
      <c r="C289" s="44"/>
      <c r="D289" s="283" t="s">
        <v>517</v>
      </c>
      <c r="E289" s="44"/>
      <c r="F289" s="284" t="s">
        <v>2160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517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2161</v>
      </c>
      <c r="G290" s="231"/>
      <c r="H290" s="235">
        <v>9.5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4" customFormat="1">
      <c r="A291" s="14"/>
      <c r="B291" s="242"/>
      <c r="C291" s="243"/>
      <c r="D291" s="232" t="s">
        <v>201</v>
      </c>
      <c r="E291" s="244" t="s">
        <v>32</v>
      </c>
      <c r="F291" s="245" t="s">
        <v>203</v>
      </c>
      <c r="G291" s="243"/>
      <c r="H291" s="246">
        <v>9.5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201</v>
      </c>
      <c r="AU291" s="252" t="s">
        <v>87</v>
      </c>
      <c r="AV291" s="14" t="s">
        <v>199</v>
      </c>
      <c r="AW291" s="14" t="s">
        <v>39</v>
      </c>
      <c r="AX291" s="14" t="s">
        <v>85</v>
      </c>
      <c r="AY291" s="252" t="s">
        <v>191</v>
      </c>
    </row>
    <row r="292" s="2" customFormat="1" ht="16.5" customHeight="1">
      <c r="A292" s="42"/>
      <c r="B292" s="43"/>
      <c r="C292" s="253" t="s">
        <v>967</v>
      </c>
      <c r="D292" s="253" t="s">
        <v>218</v>
      </c>
      <c r="E292" s="254" t="s">
        <v>2162</v>
      </c>
      <c r="F292" s="255" t="s">
        <v>2163</v>
      </c>
      <c r="G292" s="256" t="s">
        <v>239</v>
      </c>
      <c r="H292" s="257">
        <v>6.5</v>
      </c>
      <c r="I292" s="258"/>
      <c r="J292" s="259">
        <f>ROUND(I292*H292,2)</f>
        <v>0</v>
      </c>
      <c r="K292" s="255" t="s">
        <v>515</v>
      </c>
      <c r="L292" s="260"/>
      <c r="M292" s="261" t="s">
        <v>32</v>
      </c>
      <c r="N292" s="262" t="s">
        <v>49</v>
      </c>
      <c r="O292" s="88"/>
      <c r="P292" s="226">
        <f>O292*H292</f>
        <v>0</v>
      </c>
      <c r="Q292" s="226">
        <v>1.45</v>
      </c>
      <c r="R292" s="226">
        <f>Q292*H292</f>
        <v>9.4249999999999989</v>
      </c>
      <c r="S292" s="226">
        <v>0</v>
      </c>
      <c r="T292" s="227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28" t="s">
        <v>222</v>
      </c>
      <c r="AT292" s="228" t="s">
        <v>218</v>
      </c>
      <c r="AU292" s="228" t="s">
        <v>87</v>
      </c>
      <c r="AY292" s="20" t="s">
        <v>191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20" t="s">
        <v>85</v>
      </c>
      <c r="BK292" s="229">
        <f>ROUND(I292*H292,2)</f>
        <v>0</v>
      </c>
      <c r="BL292" s="20" t="s">
        <v>199</v>
      </c>
      <c r="BM292" s="228" t="s">
        <v>2164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2165</v>
      </c>
      <c r="G293" s="231"/>
      <c r="H293" s="235">
        <v>6.5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6.5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971</v>
      </c>
      <c r="D295" s="253" t="s">
        <v>218</v>
      </c>
      <c r="E295" s="254" t="s">
        <v>2166</v>
      </c>
      <c r="F295" s="255" t="s">
        <v>2167</v>
      </c>
      <c r="G295" s="256" t="s">
        <v>239</v>
      </c>
      <c r="H295" s="257">
        <v>3</v>
      </c>
      <c r="I295" s="258"/>
      <c r="J295" s="259">
        <f>ROUND(I295*H295,2)</f>
        <v>0</v>
      </c>
      <c r="K295" s="255" t="s">
        <v>515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1.45</v>
      </c>
      <c r="R295" s="226">
        <f>Q295*H295</f>
        <v>4.3499999999999996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2168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2169</v>
      </c>
      <c r="G296" s="231"/>
      <c r="H296" s="235">
        <v>3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3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21.75" customHeight="1">
      <c r="A298" s="42"/>
      <c r="B298" s="43"/>
      <c r="C298" s="217" t="s">
        <v>973</v>
      </c>
      <c r="D298" s="217" t="s">
        <v>194</v>
      </c>
      <c r="E298" s="218" t="s">
        <v>2170</v>
      </c>
      <c r="F298" s="219" t="s">
        <v>2171</v>
      </c>
      <c r="G298" s="220" t="s">
        <v>239</v>
      </c>
      <c r="H298" s="221">
        <v>7.7000000000000002</v>
      </c>
      <c r="I298" s="222"/>
      <c r="J298" s="223">
        <f>ROUND(I298*H298,2)</f>
        <v>0</v>
      </c>
      <c r="K298" s="219" t="s">
        <v>515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0.00017000000000000001</v>
      </c>
      <c r="R298" s="226">
        <f>Q298*H298</f>
        <v>0.0013090000000000001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2172</v>
      </c>
    </row>
    <row r="299" s="2" customFormat="1">
      <c r="A299" s="42"/>
      <c r="B299" s="43"/>
      <c r="C299" s="44"/>
      <c r="D299" s="283" t="s">
        <v>517</v>
      </c>
      <c r="E299" s="44"/>
      <c r="F299" s="284" t="s">
        <v>2173</v>
      </c>
      <c r="G299" s="44"/>
      <c r="H299" s="44"/>
      <c r="I299" s="280"/>
      <c r="J299" s="44"/>
      <c r="K299" s="44"/>
      <c r="L299" s="48"/>
      <c r="M299" s="281"/>
      <c r="N299" s="282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517</v>
      </c>
      <c r="AU299" s="20" t="s">
        <v>87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2174</v>
      </c>
      <c r="G300" s="231"/>
      <c r="H300" s="235">
        <v>7.7000000000000002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7.7000000000000002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16.5" customHeight="1">
      <c r="A302" s="42"/>
      <c r="B302" s="43"/>
      <c r="C302" s="217" t="s">
        <v>976</v>
      </c>
      <c r="D302" s="217" t="s">
        <v>194</v>
      </c>
      <c r="E302" s="218" t="s">
        <v>1880</v>
      </c>
      <c r="F302" s="219" t="s">
        <v>1881</v>
      </c>
      <c r="G302" s="220" t="s">
        <v>228</v>
      </c>
      <c r="H302" s="221">
        <v>1</v>
      </c>
      <c r="I302" s="222"/>
      <c r="J302" s="223">
        <f>ROUND(I302*H302,2)</f>
        <v>0</v>
      </c>
      <c r="K302" s="219" t="s">
        <v>515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0.0064900000000000001</v>
      </c>
      <c r="R302" s="226">
        <f>Q302*H302</f>
        <v>0.0064900000000000001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2175</v>
      </c>
    </row>
    <row r="303" s="2" customFormat="1">
      <c r="A303" s="42"/>
      <c r="B303" s="43"/>
      <c r="C303" s="44"/>
      <c r="D303" s="283" t="s">
        <v>517</v>
      </c>
      <c r="E303" s="44"/>
      <c r="F303" s="284" t="s">
        <v>1883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85</v>
      </c>
      <c r="G304" s="231"/>
      <c r="H304" s="235">
        <v>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4" customFormat="1">
      <c r="A305" s="14"/>
      <c r="B305" s="242"/>
      <c r="C305" s="243"/>
      <c r="D305" s="232" t="s">
        <v>201</v>
      </c>
      <c r="E305" s="244" t="s">
        <v>32</v>
      </c>
      <c r="F305" s="245" t="s">
        <v>203</v>
      </c>
      <c r="G305" s="243"/>
      <c r="H305" s="246">
        <v>1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201</v>
      </c>
      <c r="AU305" s="252" t="s">
        <v>87</v>
      </c>
      <c r="AV305" s="14" t="s">
        <v>199</v>
      </c>
      <c r="AW305" s="14" t="s">
        <v>39</v>
      </c>
      <c r="AX305" s="14" t="s">
        <v>85</v>
      </c>
      <c r="AY305" s="252" t="s">
        <v>191</v>
      </c>
    </row>
    <row r="306" s="2" customFormat="1" ht="16.5" customHeight="1">
      <c r="A306" s="42"/>
      <c r="B306" s="43"/>
      <c r="C306" s="217" t="s">
        <v>978</v>
      </c>
      <c r="D306" s="217" t="s">
        <v>194</v>
      </c>
      <c r="E306" s="218" t="s">
        <v>2176</v>
      </c>
      <c r="F306" s="219" t="s">
        <v>2177</v>
      </c>
      <c r="G306" s="220" t="s">
        <v>197</v>
      </c>
      <c r="H306" s="221">
        <v>1.8</v>
      </c>
      <c r="I306" s="222"/>
      <c r="J306" s="223">
        <f>ROUND(I306*H306,2)</f>
        <v>0</v>
      </c>
      <c r="K306" s="219" t="s">
        <v>515</v>
      </c>
      <c r="L306" s="48"/>
      <c r="M306" s="224" t="s">
        <v>32</v>
      </c>
      <c r="N306" s="225" t="s">
        <v>49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2</v>
      </c>
      <c r="T306" s="227">
        <f>S306*H306</f>
        <v>3.6000000000000001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8" t="s">
        <v>199</v>
      </c>
      <c r="AT306" s="228" t="s">
        <v>194</v>
      </c>
      <c r="AU306" s="228" t="s">
        <v>87</v>
      </c>
      <c r="AY306" s="20" t="s">
        <v>191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20" t="s">
        <v>85</v>
      </c>
      <c r="BK306" s="229">
        <f>ROUND(I306*H306,2)</f>
        <v>0</v>
      </c>
      <c r="BL306" s="20" t="s">
        <v>199</v>
      </c>
      <c r="BM306" s="228" t="s">
        <v>2178</v>
      </c>
    </row>
    <row r="307" s="2" customFormat="1">
      <c r="A307" s="42"/>
      <c r="B307" s="43"/>
      <c r="C307" s="44"/>
      <c r="D307" s="283" t="s">
        <v>517</v>
      </c>
      <c r="E307" s="44"/>
      <c r="F307" s="284" t="s">
        <v>2179</v>
      </c>
      <c r="G307" s="44"/>
      <c r="H307" s="44"/>
      <c r="I307" s="280"/>
      <c r="J307" s="44"/>
      <c r="K307" s="44"/>
      <c r="L307" s="48"/>
      <c r="M307" s="281"/>
      <c r="N307" s="282"/>
      <c r="O307" s="88"/>
      <c r="P307" s="88"/>
      <c r="Q307" s="88"/>
      <c r="R307" s="88"/>
      <c r="S307" s="88"/>
      <c r="T307" s="89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T307" s="20" t="s">
        <v>517</v>
      </c>
      <c r="AU307" s="20" t="s">
        <v>87</v>
      </c>
    </row>
    <row r="308" s="13" customFormat="1">
      <c r="A308" s="13"/>
      <c r="B308" s="230"/>
      <c r="C308" s="231"/>
      <c r="D308" s="232" t="s">
        <v>201</v>
      </c>
      <c r="E308" s="233" t="s">
        <v>32</v>
      </c>
      <c r="F308" s="234" t="s">
        <v>2180</v>
      </c>
      <c r="G308" s="231"/>
      <c r="H308" s="235">
        <v>1.8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201</v>
      </c>
      <c r="AU308" s="241" t="s">
        <v>87</v>
      </c>
      <c r="AV308" s="13" t="s">
        <v>87</v>
      </c>
      <c r="AW308" s="13" t="s">
        <v>39</v>
      </c>
      <c r="AX308" s="13" t="s">
        <v>78</v>
      </c>
      <c r="AY308" s="241" t="s">
        <v>191</v>
      </c>
    </row>
    <row r="309" s="14" customFormat="1">
      <c r="A309" s="14"/>
      <c r="B309" s="242"/>
      <c r="C309" s="243"/>
      <c r="D309" s="232" t="s">
        <v>201</v>
      </c>
      <c r="E309" s="244" t="s">
        <v>32</v>
      </c>
      <c r="F309" s="245" t="s">
        <v>203</v>
      </c>
      <c r="G309" s="243"/>
      <c r="H309" s="246">
        <v>1.8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201</v>
      </c>
      <c r="AU309" s="252" t="s">
        <v>87</v>
      </c>
      <c r="AV309" s="14" t="s">
        <v>199</v>
      </c>
      <c r="AW309" s="14" t="s">
        <v>39</v>
      </c>
      <c r="AX309" s="14" t="s">
        <v>85</v>
      </c>
      <c r="AY309" s="252" t="s">
        <v>191</v>
      </c>
    </row>
    <row r="310" s="2" customFormat="1" ht="33" customHeight="1">
      <c r="A310" s="42"/>
      <c r="B310" s="43"/>
      <c r="C310" s="217" t="s">
        <v>981</v>
      </c>
      <c r="D310" s="217" t="s">
        <v>194</v>
      </c>
      <c r="E310" s="218" t="s">
        <v>2181</v>
      </c>
      <c r="F310" s="219" t="s">
        <v>2182</v>
      </c>
      <c r="G310" s="220" t="s">
        <v>239</v>
      </c>
      <c r="H310" s="221">
        <v>8.9000000000000004</v>
      </c>
      <c r="I310" s="222"/>
      <c r="J310" s="223">
        <f>ROUND(I310*H310,2)</f>
        <v>0</v>
      </c>
      <c r="K310" s="219" t="s">
        <v>515</v>
      </c>
      <c r="L310" s="48"/>
      <c r="M310" s="224" t="s">
        <v>32</v>
      </c>
      <c r="N310" s="225" t="s">
        <v>49</v>
      </c>
      <c r="O310" s="88"/>
      <c r="P310" s="226">
        <f>O310*H310</f>
        <v>0</v>
      </c>
      <c r="Q310" s="226">
        <v>0</v>
      </c>
      <c r="R310" s="226">
        <f>Q310*H310</f>
        <v>0</v>
      </c>
      <c r="S310" s="226">
        <v>2.0550000000000002</v>
      </c>
      <c r="T310" s="227">
        <f>S310*H310</f>
        <v>18.289500000000004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8" t="s">
        <v>199</v>
      </c>
      <c r="AT310" s="228" t="s">
        <v>194</v>
      </c>
      <c r="AU310" s="228" t="s">
        <v>87</v>
      </c>
      <c r="AY310" s="20" t="s">
        <v>191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20" t="s">
        <v>85</v>
      </c>
      <c r="BK310" s="229">
        <f>ROUND(I310*H310,2)</f>
        <v>0</v>
      </c>
      <c r="BL310" s="20" t="s">
        <v>199</v>
      </c>
      <c r="BM310" s="228" t="s">
        <v>2183</v>
      </c>
    </row>
    <row r="311" s="2" customFormat="1">
      <c r="A311" s="42"/>
      <c r="B311" s="43"/>
      <c r="C311" s="44"/>
      <c r="D311" s="283" t="s">
        <v>517</v>
      </c>
      <c r="E311" s="44"/>
      <c r="F311" s="284" t="s">
        <v>2184</v>
      </c>
      <c r="G311" s="44"/>
      <c r="H311" s="44"/>
      <c r="I311" s="280"/>
      <c r="J311" s="44"/>
      <c r="K311" s="44"/>
      <c r="L311" s="48"/>
      <c r="M311" s="281"/>
      <c r="N311" s="282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517</v>
      </c>
      <c r="AU311" s="20" t="s">
        <v>87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2185</v>
      </c>
      <c r="G312" s="231"/>
      <c r="H312" s="235">
        <v>8.9000000000000004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983</v>
      </c>
      <c r="D313" s="217" t="s">
        <v>194</v>
      </c>
      <c r="E313" s="218" t="s">
        <v>2186</v>
      </c>
      <c r="F313" s="219" t="s">
        <v>2187</v>
      </c>
      <c r="G313" s="220" t="s">
        <v>197</v>
      </c>
      <c r="H313" s="221">
        <v>5.0199999999999996</v>
      </c>
      <c r="I313" s="222"/>
      <c r="J313" s="223">
        <f>ROUND(I313*H313,2)</f>
        <v>0</v>
      </c>
      <c r="K313" s="219" t="s">
        <v>515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2.3999999999999999</v>
      </c>
      <c r="T313" s="227">
        <f>S313*H313</f>
        <v>12.047999999999998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2188</v>
      </c>
    </row>
    <row r="314" s="2" customFormat="1">
      <c r="A314" s="42"/>
      <c r="B314" s="43"/>
      <c r="C314" s="44"/>
      <c r="D314" s="283" t="s">
        <v>517</v>
      </c>
      <c r="E314" s="44"/>
      <c r="F314" s="284" t="s">
        <v>2189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2190</v>
      </c>
      <c r="G315" s="231"/>
      <c r="H315" s="235">
        <v>2.6600000000000001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2191</v>
      </c>
      <c r="G316" s="231"/>
      <c r="H316" s="235">
        <v>2.3599999999999999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5.0199999999999996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742</v>
      </c>
      <c r="F318" s="215" t="s">
        <v>743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SUM(P319:P353)</f>
        <v>0</v>
      </c>
      <c r="Q318" s="209"/>
      <c r="R318" s="210">
        <f>SUM(R319:R353)</f>
        <v>0</v>
      </c>
      <c r="S318" s="209"/>
      <c r="T318" s="211">
        <f>SUM(T319:T353)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SUM(BK319:BK353)</f>
        <v>0</v>
      </c>
    </row>
    <row r="319" s="2" customFormat="1" ht="24.15" customHeight="1">
      <c r="A319" s="42"/>
      <c r="B319" s="43"/>
      <c r="C319" s="217" t="s">
        <v>985</v>
      </c>
      <c r="D319" s="217" t="s">
        <v>194</v>
      </c>
      <c r="E319" s="218" t="s">
        <v>1963</v>
      </c>
      <c r="F319" s="219" t="s">
        <v>1964</v>
      </c>
      <c r="G319" s="220" t="s">
        <v>221</v>
      </c>
      <c r="H319" s="221">
        <v>11.1</v>
      </c>
      <c r="I319" s="222"/>
      <c r="J319" s="223">
        <f>ROUND(I319*H319,2)</f>
        <v>0</v>
      </c>
      <c r="K319" s="219" t="s">
        <v>32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2192</v>
      </c>
    </row>
    <row r="320" s="15" customFormat="1">
      <c r="A320" s="15"/>
      <c r="B320" s="263"/>
      <c r="C320" s="264"/>
      <c r="D320" s="232" t="s">
        <v>201</v>
      </c>
      <c r="E320" s="265" t="s">
        <v>32</v>
      </c>
      <c r="F320" s="266" t="s">
        <v>358</v>
      </c>
      <c r="G320" s="264"/>
      <c r="H320" s="265" t="s">
        <v>32</v>
      </c>
      <c r="I320" s="267"/>
      <c r="J320" s="264"/>
      <c r="K320" s="264"/>
      <c r="L320" s="268"/>
      <c r="M320" s="269"/>
      <c r="N320" s="270"/>
      <c r="O320" s="270"/>
      <c r="P320" s="270"/>
      <c r="Q320" s="270"/>
      <c r="R320" s="270"/>
      <c r="S320" s="270"/>
      <c r="T320" s="27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2" t="s">
        <v>201</v>
      </c>
      <c r="AU320" s="272" t="s">
        <v>87</v>
      </c>
      <c r="AV320" s="15" t="s">
        <v>85</v>
      </c>
      <c r="AW320" s="15" t="s">
        <v>39</v>
      </c>
      <c r="AX320" s="15" t="s">
        <v>78</v>
      </c>
      <c r="AY320" s="272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2193</v>
      </c>
      <c r="G321" s="231"/>
      <c r="H321" s="235">
        <v>6.96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2194</v>
      </c>
      <c r="G322" s="231"/>
      <c r="H322" s="235">
        <v>4.1399999999999997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11.1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24.15" customHeight="1">
      <c r="A324" s="42"/>
      <c r="B324" s="43"/>
      <c r="C324" s="217" t="s">
        <v>987</v>
      </c>
      <c r="D324" s="217" t="s">
        <v>194</v>
      </c>
      <c r="E324" s="218" t="s">
        <v>2195</v>
      </c>
      <c r="F324" s="219" t="s">
        <v>2196</v>
      </c>
      <c r="G324" s="220" t="s">
        <v>221</v>
      </c>
      <c r="H324" s="221">
        <v>12.550000000000001</v>
      </c>
      <c r="I324" s="222"/>
      <c r="J324" s="223">
        <f>ROUND(I324*H324,2)</f>
        <v>0</v>
      </c>
      <c r="K324" s="219" t="s">
        <v>32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2197</v>
      </c>
    </row>
    <row r="325" s="15" customFormat="1">
      <c r="A325" s="15"/>
      <c r="B325" s="263"/>
      <c r="C325" s="264"/>
      <c r="D325" s="232" t="s">
        <v>201</v>
      </c>
      <c r="E325" s="265" t="s">
        <v>32</v>
      </c>
      <c r="F325" s="266" t="s">
        <v>358</v>
      </c>
      <c r="G325" s="264"/>
      <c r="H325" s="265" t="s">
        <v>32</v>
      </c>
      <c r="I325" s="267"/>
      <c r="J325" s="264"/>
      <c r="K325" s="264"/>
      <c r="L325" s="268"/>
      <c r="M325" s="269"/>
      <c r="N325" s="270"/>
      <c r="O325" s="270"/>
      <c r="P325" s="270"/>
      <c r="Q325" s="270"/>
      <c r="R325" s="270"/>
      <c r="S325" s="270"/>
      <c r="T325" s="27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2" t="s">
        <v>201</v>
      </c>
      <c r="AU325" s="272" t="s">
        <v>87</v>
      </c>
      <c r="AV325" s="15" t="s">
        <v>85</v>
      </c>
      <c r="AW325" s="15" t="s">
        <v>39</v>
      </c>
      <c r="AX325" s="15" t="s">
        <v>78</v>
      </c>
      <c r="AY325" s="272" t="s">
        <v>191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2198</v>
      </c>
      <c r="G326" s="231"/>
      <c r="H326" s="235">
        <v>6.6500000000000004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2199</v>
      </c>
      <c r="G327" s="231"/>
      <c r="H327" s="235">
        <v>5.9000000000000004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12.550000000000001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4.15" customHeight="1">
      <c r="A329" s="42"/>
      <c r="B329" s="43"/>
      <c r="C329" s="217" t="s">
        <v>989</v>
      </c>
      <c r="D329" s="217" t="s">
        <v>194</v>
      </c>
      <c r="E329" s="218" t="s">
        <v>759</v>
      </c>
      <c r="F329" s="219" t="s">
        <v>760</v>
      </c>
      <c r="G329" s="220" t="s">
        <v>221</v>
      </c>
      <c r="H329" s="221">
        <v>39.25</v>
      </c>
      <c r="I329" s="222"/>
      <c r="J329" s="223">
        <f>ROUND(I329*H329,2)</f>
        <v>0</v>
      </c>
      <c r="K329" s="219" t="s">
        <v>515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2200</v>
      </c>
    </row>
    <row r="330" s="2" customFormat="1">
      <c r="A330" s="42"/>
      <c r="B330" s="43"/>
      <c r="C330" s="44"/>
      <c r="D330" s="283" t="s">
        <v>517</v>
      </c>
      <c r="E330" s="44"/>
      <c r="F330" s="284" t="s">
        <v>762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517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2201</v>
      </c>
      <c r="G331" s="231"/>
      <c r="H331" s="235">
        <v>15.6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2198</v>
      </c>
      <c r="G332" s="231"/>
      <c r="H332" s="235">
        <v>6.6500000000000004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2199</v>
      </c>
      <c r="G333" s="231"/>
      <c r="H333" s="235">
        <v>5.9000000000000004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3" customFormat="1">
      <c r="A334" s="13"/>
      <c r="B334" s="230"/>
      <c r="C334" s="231"/>
      <c r="D334" s="232" t="s">
        <v>201</v>
      </c>
      <c r="E334" s="233" t="s">
        <v>32</v>
      </c>
      <c r="F334" s="234" t="s">
        <v>2193</v>
      </c>
      <c r="G334" s="231"/>
      <c r="H334" s="235">
        <v>6.96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201</v>
      </c>
      <c r="AU334" s="241" t="s">
        <v>87</v>
      </c>
      <c r="AV334" s="13" t="s">
        <v>87</v>
      </c>
      <c r="AW334" s="13" t="s">
        <v>39</v>
      </c>
      <c r="AX334" s="13" t="s">
        <v>78</v>
      </c>
      <c r="AY334" s="241" t="s">
        <v>191</v>
      </c>
    </row>
    <row r="335" s="13" customFormat="1">
      <c r="A335" s="13"/>
      <c r="B335" s="230"/>
      <c r="C335" s="231"/>
      <c r="D335" s="232" t="s">
        <v>201</v>
      </c>
      <c r="E335" s="233" t="s">
        <v>32</v>
      </c>
      <c r="F335" s="234" t="s">
        <v>2194</v>
      </c>
      <c r="G335" s="231"/>
      <c r="H335" s="235">
        <v>4.1399999999999997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201</v>
      </c>
      <c r="AU335" s="241" t="s">
        <v>87</v>
      </c>
      <c r="AV335" s="13" t="s">
        <v>87</v>
      </c>
      <c r="AW335" s="13" t="s">
        <v>39</v>
      </c>
      <c r="AX335" s="13" t="s">
        <v>78</v>
      </c>
      <c r="AY335" s="241" t="s">
        <v>191</v>
      </c>
    </row>
    <row r="336" s="14" customFormat="1">
      <c r="A336" s="14"/>
      <c r="B336" s="242"/>
      <c r="C336" s="243"/>
      <c r="D336" s="232" t="s">
        <v>201</v>
      </c>
      <c r="E336" s="244" t="s">
        <v>32</v>
      </c>
      <c r="F336" s="245" t="s">
        <v>203</v>
      </c>
      <c r="G336" s="243"/>
      <c r="H336" s="246">
        <v>39.25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201</v>
      </c>
      <c r="AU336" s="252" t="s">
        <v>87</v>
      </c>
      <c r="AV336" s="14" t="s">
        <v>199</v>
      </c>
      <c r="AW336" s="14" t="s">
        <v>39</v>
      </c>
      <c r="AX336" s="14" t="s">
        <v>85</v>
      </c>
      <c r="AY336" s="252" t="s">
        <v>191</v>
      </c>
    </row>
    <row r="337" s="2" customFormat="1" ht="37.8" customHeight="1">
      <c r="A337" s="42"/>
      <c r="B337" s="43"/>
      <c r="C337" s="217" t="s">
        <v>1125</v>
      </c>
      <c r="D337" s="217" t="s">
        <v>194</v>
      </c>
      <c r="E337" s="218" t="s">
        <v>764</v>
      </c>
      <c r="F337" s="219" t="s">
        <v>765</v>
      </c>
      <c r="G337" s="220" t="s">
        <v>221</v>
      </c>
      <c r="H337" s="221">
        <v>353.25</v>
      </c>
      <c r="I337" s="222"/>
      <c r="J337" s="223">
        <f>ROUND(I337*H337,2)</f>
        <v>0</v>
      </c>
      <c r="K337" s="219" t="s">
        <v>515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2202</v>
      </c>
    </row>
    <row r="338" s="2" customFormat="1">
      <c r="A338" s="42"/>
      <c r="B338" s="43"/>
      <c r="C338" s="44"/>
      <c r="D338" s="283" t="s">
        <v>517</v>
      </c>
      <c r="E338" s="44"/>
      <c r="F338" s="284" t="s">
        <v>767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517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2201</v>
      </c>
      <c r="G339" s="231"/>
      <c r="H339" s="235">
        <v>15.6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2198</v>
      </c>
      <c r="G340" s="231"/>
      <c r="H340" s="235">
        <v>6.6500000000000004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2199</v>
      </c>
      <c r="G341" s="231"/>
      <c r="H341" s="235">
        <v>5.9000000000000004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87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2193</v>
      </c>
      <c r="G342" s="231"/>
      <c r="H342" s="235">
        <v>6.96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2194</v>
      </c>
      <c r="G343" s="231"/>
      <c r="H343" s="235">
        <v>4.1399999999999997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6" customFormat="1">
      <c r="A344" s="16"/>
      <c r="B344" s="290"/>
      <c r="C344" s="291"/>
      <c r="D344" s="232" t="s">
        <v>201</v>
      </c>
      <c r="E344" s="292" t="s">
        <v>32</v>
      </c>
      <c r="F344" s="293" t="s">
        <v>757</v>
      </c>
      <c r="G344" s="291"/>
      <c r="H344" s="294">
        <v>39.25</v>
      </c>
      <c r="I344" s="295"/>
      <c r="J344" s="291"/>
      <c r="K344" s="291"/>
      <c r="L344" s="296"/>
      <c r="M344" s="297"/>
      <c r="N344" s="298"/>
      <c r="O344" s="298"/>
      <c r="P344" s="298"/>
      <c r="Q344" s="298"/>
      <c r="R344" s="298"/>
      <c r="S344" s="298"/>
      <c r="T344" s="299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0" t="s">
        <v>201</v>
      </c>
      <c r="AU344" s="300" t="s">
        <v>87</v>
      </c>
      <c r="AV344" s="16" t="s">
        <v>102</v>
      </c>
      <c r="AW344" s="16" t="s">
        <v>39</v>
      </c>
      <c r="AX344" s="16" t="s">
        <v>78</v>
      </c>
      <c r="AY344" s="300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2203</v>
      </c>
      <c r="G345" s="231"/>
      <c r="H345" s="235">
        <v>353.25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85</v>
      </c>
      <c r="AY345" s="241" t="s">
        <v>191</v>
      </c>
    </row>
    <row r="346" s="2" customFormat="1" ht="21.75" customHeight="1">
      <c r="A346" s="42"/>
      <c r="B346" s="43"/>
      <c r="C346" s="217" t="s">
        <v>1129</v>
      </c>
      <c r="D346" s="217" t="s">
        <v>194</v>
      </c>
      <c r="E346" s="218" t="s">
        <v>775</v>
      </c>
      <c r="F346" s="219" t="s">
        <v>776</v>
      </c>
      <c r="G346" s="220" t="s">
        <v>221</v>
      </c>
      <c r="H346" s="221">
        <v>39.25</v>
      </c>
      <c r="I346" s="222"/>
      <c r="J346" s="223">
        <f>ROUND(I346*H346,2)</f>
        <v>0</v>
      </c>
      <c r="K346" s="219" t="s">
        <v>515</v>
      </c>
      <c r="L346" s="48"/>
      <c r="M346" s="224" t="s">
        <v>32</v>
      </c>
      <c r="N346" s="225" t="s">
        <v>49</v>
      </c>
      <c r="O346" s="88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R346" s="228" t="s">
        <v>199</v>
      </c>
      <c r="AT346" s="228" t="s">
        <v>194</v>
      </c>
      <c r="AU346" s="228" t="s">
        <v>87</v>
      </c>
      <c r="AY346" s="20" t="s">
        <v>191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20" t="s">
        <v>85</v>
      </c>
      <c r="BK346" s="229">
        <f>ROUND(I346*H346,2)</f>
        <v>0</v>
      </c>
      <c r="BL346" s="20" t="s">
        <v>199</v>
      </c>
      <c r="BM346" s="228" t="s">
        <v>2204</v>
      </c>
    </row>
    <row r="347" s="2" customFormat="1">
      <c r="A347" s="42"/>
      <c r="B347" s="43"/>
      <c r="C347" s="44"/>
      <c r="D347" s="283" t="s">
        <v>517</v>
      </c>
      <c r="E347" s="44"/>
      <c r="F347" s="284" t="s">
        <v>778</v>
      </c>
      <c r="G347" s="44"/>
      <c r="H347" s="44"/>
      <c r="I347" s="280"/>
      <c r="J347" s="44"/>
      <c r="K347" s="44"/>
      <c r="L347" s="48"/>
      <c r="M347" s="281"/>
      <c r="N347" s="282"/>
      <c r="O347" s="88"/>
      <c r="P347" s="88"/>
      <c r="Q347" s="88"/>
      <c r="R347" s="88"/>
      <c r="S347" s="88"/>
      <c r="T347" s="89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T347" s="20" t="s">
        <v>517</v>
      </c>
      <c r="AU347" s="20" t="s">
        <v>87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2201</v>
      </c>
      <c r="G348" s="231"/>
      <c r="H348" s="235">
        <v>15.6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3" customFormat="1">
      <c r="A349" s="13"/>
      <c r="B349" s="230"/>
      <c r="C349" s="231"/>
      <c r="D349" s="232" t="s">
        <v>201</v>
      </c>
      <c r="E349" s="233" t="s">
        <v>32</v>
      </c>
      <c r="F349" s="234" t="s">
        <v>2198</v>
      </c>
      <c r="G349" s="231"/>
      <c r="H349" s="235">
        <v>6.6500000000000004</v>
      </c>
      <c r="I349" s="236"/>
      <c r="J349" s="231"/>
      <c r="K349" s="231"/>
      <c r="L349" s="237"/>
      <c r="M349" s="238"/>
      <c r="N349" s="239"/>
      <c r="O349" s="239"/>
      <c r="P349" s="239"/>
      <c r="Q349" s="239"/>
      <c r="R349" s="239"/>
      <c r="S349" s="239"/>
      <c r="T349" s="24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1" t="s">
        <v>201</v>
      </c>
      <c r="AU349" s="241" t="s">
        <v>87</v>
      </c>
      <c r="AV349" s="13" t="s">
        <v>87</v>
      </c>
      <c r="AW349" s="13" t="s">
        <v>39</v>
      </c>
      <c r="AX349" s="13" t="s">
        <v>78</v>
      </c>
      <c r="AY349" s="241" t="s">
        <v>191</v>
      </c>
    </row>
    <row r="350" s="13" customFormat="1">
      <c r="A350" s="13"/>
      <c r="B350" s="230"/>
      <c r="C350" s="231"/>
      <c r="D350" s="232" t="s">
        <v>201</v>
      </c>
      <c r="E350" s="233" t="s">
        <v>32</v>
      </c>
      <c r="F350" s="234" t="s">
        <v>2199</v>
      </c>
      <c r="G350" s="231"/>
      <c r="H350" s="235">
        <v>5.9000000000000004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201</v>
      </c>
      <c r="AU350" s="241" t="s">
        <v>87</v>
      </c>
      <c r="AV350" s="13" t="s">
        <v>87</v>
      </c>
      <c r="AW350" s="13" t="s">
        <v>39</v>
      </c>
      <c r="AX350" s="13" t="s">
        <v>78</v>
      </c>
      <c r="AY350" s="241" t="s">
        <v>191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2193</v>
      </c>
      <c r="G351" s="231"/>
      <c r="H351" s="235">
        <v>6.96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2194</v>
      </c>
      <c r="G352" s="231"/>
      <c r="H352" s="235">
        <v>4.1399999999999997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39.25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12" customFormat="1" ht="22.8" customHeight="1">
      <c r="A354" s="12"/>
      <c r="B354" s="201"/>
      <c r="C354" s="202"/>
      <c r="D354" s="203" t="s">
        <v>77</v>
      </c>
      <c r="E354" s="215" t="s">
        <v>779</v>
      </c>
      <c r="F354" s="215" t="s">
        <v>780</v>
      </c>
      <c r="G354" s="202"/>
      <c r="H354" s="202"/>
      <c r="I354" s="205"/>
      <c r="J354" s="216">
        <f>BK354</f>
        <v>0</v>
      </c>
      <c r="K354" s="202"/>
      <c r="L354" s="207"/>
      <c r="M354" s="208"/>
      <c r="N354" s="209"/>
      <c r="O354" s="209"/>
      <c r="P354" s="210">
        <f>SUM(P355:P358)</f>
        <v>0</v>
      </c>
      <c r="Q354" s="209"/>
      <c r="R354" s="210">
        <f>SUM(R355:R358)</f>
        <v>0</v>
      </c>
      <c r="S354" s="209"/>
      <c r="T354" s="211">
        <f>SUM(T355:T358)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2" t="s">
        <v>85</v>
      </c>
      <c r="AT354" s="213" t="s">
        <v>77</v>
      </c>
      <c r="AU354" s="213" t="s">
        <v>85</v>
      </c>
      <c r="AY354" s="212" t="s">
        <v>191</v>
      </c>
      <c r="BK354" s="214">
        <f>SUM(BK355:BK358)</f>
        <v>0</v>
      </c>
    </row>
    <row r="355" s="2" customFormat="1" ht="24.15" customHeight="1">
      <c r="A355" s="42"/>
      <c r="B355" s="43"/>
      <c r="C355" s="217" t="s">
        <v>1133</v>
      </c>
      <c r="D355" s="217" t="s">
        <v>194</v>
      </c>
      <c r="E355" s="218" t="s">
        <v>782</v>
      </c>
      <c r="F355" s="219" t="s">
        <v>783</v>
      </c>
      <c r="G355" s="220" t="s">
        <v>221</v>
      </c>
      <c r="H355" s="221">
        <v>268.68000000000001</v>
      </c>
      <c r="I355" s="222"/>
      <c r="J355" s="223">
        <f>ROUND(I355*H355,2)</f>
        <v>0</v>
      </c>
      <c r="K355" s="219" t="s">
        <v>515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2205</v>
      </c>
    </row>
    <row r="356" s="2" customFormat="1">
      <c r="A356" s="42"/>
      <c r="B356" s="43"/>
      <c r="C356" s="44"/>
      <c r="D356" s="283" t="s">
        <v>517</v>
      </c>
      <c r="E356" s="44"/>
      <c r="F356" s="284" t="s">
        <v>785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517</v>
      </c>
      <c r="AU356" s="20" t="s">
        <v>87</v>
      </c>
    </row>
    <row r="357" s="2" customFormat="1" ht="33" customHeight="1">
      <c r="A357" s="42"/>
      <c r="B357" s="43"/>
      <c r="C357" s="217" t="s">
        <v>1137</v>
      </c>
      <c r="D357" s="217" t="s">
        <v>194</v>
      </c>
      <c r="E357" s="218" t="s">
        <v>787</v>
      </c>
      <c r="F357" s="219" t="s">
        <v>788</v>
      </c>
      <c r="G357" s="220" t="s">
        <v>221</v>
      </c>
      <c r="H357" s="221">
        <v>268.68000000000001</v>
      </c>
      <c r="I357" s="222"/>
      <c r="J357" s="223">
        <f>ROUND(I357*H357,2)</f>
        <v>0</v>
      </c>
      <c r="K357" s="219" t="s">
        <v>515</v>
      </c>
      <c r="L357" s="48"/>
      <c r="M357" s="224" t="s">
        <v>32</v>
      </c>
      <c r="N357" s="225" t="s">
        <v>49</v>
      </c>
      <c r="O357" s="88"/>
      <c r="P357" s="226">
        <f>O357*H357</f>
        <v>0</v>
      </c>
      <c r="Q357" s="226">
        <v>0</v>
      </c>
      <c r="R357" s="226">
        <f>Q357*H357</f>
        <v>0</v>
      </c>
      <c r="S357" s="226">
        <v>0</v>
      </c>
      <c r="T357" s="227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8" t="s">
        <v>199</v>
      </c>
      <c r="AT357" s="228" t="s">
        <v>194</v>
      </c>
      <c r="AU357" s="228" t="s">
        <v>87</v>
      </c>
      <c r="AY357" s="20" t="s">
        <v>191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20" t="s">
        <v>85</v>
      </c>
      <c r="BK357" s="229">
        <f>ROUND(I357*H357,2)</f>
        <v>0</v>
      </c>
      <c r="BL357" s="20" t="s">
        <v>199</v>
      </c>
      <c r="BM357" s="228" t="s">
        <v>2206</v>
      </c>
    </row>
    <row r="358" s="2" customFormat="1">
      <c r="A358" s="42"/>
      <c r="B358" s="43"/>
      <c r="C358" s="44"/>
      <c r="D358" s="283" t="s">
        <v>517</v>
      </c>
      <c r="E358" s="44"/>
      <c r="F358" s="284" t="s">
        <v>790</v>
      </c>
      <c r="G358" s="44"/>
      <c r="H358" s="44"/>
      <c r="I358" s="280"/>
      <c r="J358" s="44"/>
      <c r="K358" s="44"/>
      <c r="L358" s="48"/>
      <c r="M358" s="281"/>
      <c r="N358" s="282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517</v>
      </c>
      <c r="AU358" s="20" t="s">
        <v>87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2207</v>
      </c>
      <c r="F359" s="204" t="s">
        <v>2208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P360</f>
        <v>0</v>
      </c>
      <c r="Q359" s="209"/>
      <c r="R359" s="210">
        <f>R360</f>
        <v>0.023</v>
      </c>
      <c r="S359" s="209"/>
      <c r="T359" s="211">
        <f>T360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87</v>
      </c>
      <c r="AT359" s="213" t="s">
        <v>77</v>
      </c>
      <c r="AU359" s="213" t="s">
        <v>78</v>
      </c>
      <c r="AY359" s="212" t="s">
        <v>191</v>
      </c>
      <c r="BK359" s="214">
        <f>BK360</f>
        <v>0</v>
      </c>
    </row>
    <row r="360" s="12" customFormat="1" ht="22.8" customHeight="1">
      <c r="A360" s="12"/>
      <c r="B360" s="201"/>
      <c r="C360" s="202"/>
      <c r="D360" s="203" t="s">
        <v>77</v>
      </c>
      <c r="E360" s="215" t="s">
        <v>2209</v>
      </c>
      <c r="F360" s="215" t="s">
        <v>2210</v>
      </c>
      <c r="G360" s="202"/>
      <c r="H360" s="202"/>
      <c r="I360" s="205"/>
      <c r="J360" s="216">
        <f>BK360</f>
        <v>0</v>
      </c>
      <c r="K360" s="202"/>
      <c r="L360" s="207"/>
      <c r="M360" s="208"/>
      <c r="N360" s="209"/>
      <c r="O360" s="209"/>
      <c r="P360" s="210">
        <f>SUM(P361:P376)</f>
        <v>0</v>
      </c>
      <c r="Q360" s="209"/>
      <c r="R360" s="210">
        <f>SUM(R361:R376)</f>
        <v>0.023</v>
      </c>
      <c r="S360" s="209"/>
      <c r="T360" s="211">
        <f>SUM(T361:T376)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2" t="s">
        <v>87</v>
      </c>
      <c r="AT360" s="213" t="s">
        <v>77</v>
      </c>
      <c r="AU360" s="213" t="s">
        <v>85</v>
      </c>
      <c r="AY360" s="212" t="s">
        <v>191</v>
      </c>
      <c r="BK360" s="214">
        <f>SUM(BK361:BK376)</f>
        <v>0</v>
      </c>
    </row>
    <row r="361" s="2" customFormat="1" ht="21.75" customHeight="1">
      <c r="A361" s="42"/>
      <c r="B361" s="43"/>
      <c r="C361" s="217" t="s">
        <v>1141</v>
      </c>
      <c r="D361" s="217" t="s">
        <v>194</v>
      </c>
      <c r="E361" s="218" t="s">
        <v>2211</v>
      </c>
      <c r="F361" s="219" t="s">
        <v>2212</v>
      </c>
      <c r="G361" s="220" t="s">
        <v>411</v>
      </c>
      <c r="H361" s="221">
        <v>30.875</v>
      </c>
      <c r="I361" s="222"/>
      <c r="J361" s="223">
        <f>ROUND(I361*H361,2)</f>
        <v>0</v>
      </c>
      <c r="K361" s="219" t="s">
        <v>515</v>
      </c>
      <c r="L361" s="48"/>
      <c r="M361" s="224" t="s">
        <v>32</v>
      </c>
      <c r="N361" s="225" t="s">
        <v>49</v>
      </c>
      <c r="O361" s="88"/>
      <c r="P361" s="226">
        <f>O361*H361</f>
        <v>0</v>
      </c>
      <c r="Q361" s="226">
        <v>0</v>
      </c>
      <c r="R361" s="226">
        <f>Q361*H361</f>
        <v>0</v>
      </c>
      <c r="S361" s="226">
        <v>0</v>
      </c>
      <c r="T361" s="227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8" t="s">
        <v>274</v>
      </c>
      <c r="AT361" s="228" t="s">
        <v>194</v>
      </c>
      <c r="AU361" s="228" t="s">
        <v>87</v>
      </c>
      <c r="AY361" s="20" t="s">
        <v>191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20" t="s">
        <v>85</v>
      </c>
      <c r="BK361" s="229">
        <f>ROUND(I361*H361,2)</f>
        <v>0</v>
      </c>
      <c r="BL361" s="20" t="s">
        <v>274</v>
      </c>
      <c r="BM361" s="228" t="s">
        <v>2213</v>
      </c>
    </row>
    <row r="362" s="2" customFormat="1">
      <c r="A362" s="42"/>
      <c r="B362" s="43"/>
      <c r="C362" s="44"/>
      <c r="D362" s="283" t="s">
        <v>517</v>
      </c>
      <c r="E362" s="44"/>
      <c r="F362" s="284" t="s">
        <v>2214</v>
      </c>
      <c r="G362" s="44"/>
      <c r="H362" s="44"/>
      <c r="I362" s="280"/>
      <c r="J362" s="44"/>
      <c r="K362" s="44"/>
      <c r="L362" s="48"/>
      <c r="M362" s="281"/>
      <c r="N362" s="282"/>
      <c r="O362" s="88"/>
      <c r="P362" s="88"/>
      <c r="Q362" s="88"/>
      <c r="R362" s="88"/>
      <c r="S362" s="88"/>
      <c r="T362" s="8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T362" s="20" t="s">
        <v>517</v>
      </c>
      <c r="AU362" s="20" t="s">
        <v>87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2215</v>
      </c>
      <c r="G363" s="231"/>
      <c r="H363" s="235">
        <v>30.875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4" customFormat="1">
      <c r="A364" s="14"/>
      <c r="B364" s="242"/>
      <c r="C364" s="243"/>
      <c r="D364" s="232" t="s">
        <v>201</v>
      </c>
      <c r="E364" s="244" t="s">
        <v>32</v>
      </c>
      <c r="F364" s="245" t="s">
        <v>203</v>
      </c>
      <c r="G364" s="243"/>
      <c r="H364" s="246">
        <v>30.875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2" t="s">
        <v>201</v>
      </c>
      <c r="AU364" s="252" t="s">
        <v>87</v>
      </c>
      <c r="AV364" s="14" t="s">
        <v>199</v>
      </c>
      <c r="AW364" s="14" t="s">
        <v>39</v>
      </c>
      <c r="AX364" s="14" t="s">
        <v>85</v>
      </c>
      <c r="AY364" s="252" t="s">
        <v>191</v>
      </c>
    </row>
    <row r="365" s="2" customFormat="1" ht="16.5" customHeight="1">
      <c r="A365" s="42"/>
      <c r="B365" s="43"/>
      <c r="C365" s="253" t="s">
        <v>1145</v>
      </c>
      <c r="D365" s="253" t="s">
        <v>218</v>
      </c>
      <c r="E365" s="254" t="s">
        <v>2216</v>
      </c>
      <c r="F365" s="255" t="s">
        <v>2217</v>
      </c>
      <c r="G365" s="256" t="s">
        <v>221</v>
      </c>
      <c r="H365" s="257">
        <v>0.01</v>
      </c>
      <c r="I365" s="258"/>
      <c r="J365" s="259">
        <f>ROUND(I365*H365,2)</f>
        <v>0</v>
      </c>
      <c r="K365" s="255" t="s">
        <v>515</v>
      </c>
      <c r="L365" s="260"/>
      <c r="M365" s="261" t="s">
        <v>32</v>
      </c>
      <c r="N365" s="262" t="s">
        <v>49</v>
      </c>
      <c r="O365" s="88"/>
      <c r="P365" s="226">
        <f>O365*H365</f>
        <v>0</v>
      </c>
      <c r="Q365" s="226">
        <v>1</v>
      </c>
      <c r="R365" s="226">
        <f>Q365*H365</f>
        <v>0.01</v>
      </c>
      <c r="S365" s="226">
        <v>0</v>
      </c>
      <c r="T365" s="227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8" t="s">
        <v>360</v>
      </c>
      <c r="AT365" s="228" t="s">
        <v>218</v>
      </c>
      <c r="AU365" s="228" t="s">
        <v>87</v>
      </c>
      <c r="AY365" s="20" t="s">
        <v>191</v>
      </c>
      <c r="BE365" s="229">
        <f>IF(N365="základní",J365,0)</f>
        <v>0</v>
      </c>
      <c r="BF365" s="229">
        <f>IF(N365="snížená",J365,0)</f>
        <v>0</v>
      </c>
      <c r="BG365" s="229">
        <f>IF(N365="zákl. přenesená",J365,0)</f>
        <v>0</v>
      </c>
      <c r="BH365" s="229">
        <f>IF(N365="sníž. přenesená",J365,0)</f>
        <v>0</v>
      </c>
      <c r="BI365" s="229">
        <f>IF(N365="nulová",J365,0)</f>
        <v>0</v>
      </c>
      <c r="BJ365" s="20" t="s">
        <v>85</v>
      </c>
      <c r="BK365" s="229">
        <f>ROUND(I365*H365,2)</f>
        <v>0</v>
      </c>
      <c r="BL365" s="20" t="s">
        <v>274</v>
      </c>
      <c r="BM365" s="228" t="s">
        <v>2218</v>
      </c>
    </row>
    <row r="366" s="2" customFormat="1">
      <c r="A366" s="42"/>
      <c r="B366" s="43"/>
      <c r="C366" s="44"/>
      <c r="D366" s="232" t="s">
        <v>427</v>
      </c>
      <c r="E366" s="44"/>
      <c r="F366" s="279" t="s">
        <v>2219</v>
      </c>
      <c r="G366" s="44"/>
      <c r="H366" s="44"/>
      <c r="I366" s="280"/>
      <c r="J366" s="44"/>
      <c r="K366" s="44"/>
      <c r="L366" s="48"/>
      <c r="M366" s="281"/>
      <c r="N366" s="282"/>
      <c r="O366" s="88"/>
      <c r="P366" s="88"/>
      <c r="Q366" s="88"/>
      <c r="R366" s="88"/>
      <c r="S366" s="88"/>
      <c r="T366" s="89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T366" s="20" t="s">
        <v>427</v>
      </c>
      <c r="AU366" s="20" t="s">
        <v>87</v>
      </c>
    </row>
    <row r="367" s="13" customFormat="1">
      <c r="A367" s="13"/>
      <c r="B367" s="230"/>
      <c r="C367" s="231"/>
      <c r="D367" s="232" t="s">
        <v>201</v>
      </c>
      <c r="E367" s="233" t="s">
        <v>32</v>
      </c>
      <c r="F367" s="234" t="s">
        <v>2220</v>
      </c>
      <c r="G367" s="231"/>
      <c r="H367" s="235">
        <v>0.01</v>
      </c>
      <c r="I367" s="236"/>
      <c r="J367" s="231"/>
      <c r="K367" s="231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201</v>
      </c>
      <c r="AU367" s="241" t="s">
        <v>87</v>
      </c>
      <c r="AV367" s="13" t="s">
        <v>87</v>
      </c>
      <c r="AW367" s="13" t="s">
        <v>39</v>
      </c>
      <c r="AX367" s="13" t="s">
        <v>85</v>
      </c>
      <c r="AY367" s="241" t="s">
        <v>191</v>
      </c>
    </row>
    <row r="368" s="2" customFormat="1" ht="21.75" customHeight="1">
      <c r="A368" s="42"/>
      <c r="B368" s="43"/>
      <c r="C368" s="217" t="s">
        <v>1149</v>
      </c>
      <c r="D368" s="217" t="s">
        <v>194</v>
      </c>
      <c r="E368" s="218" t="s">
        <v>2221</v>
      </c>
      <c r="F368" s="219" t="s">
        <v>2222</v>
      </c>
      <c r="G368" s="220" t="s">
        <v>411</v>
      </c>
      <c r="H368" s="221">
        <v>30.875</v>
      </c>
      <c r="I368" s="222"/>
      <c r="J368" s="223">
        <f>ROUND(I368*H368,2)</f>
        <v>0</v>
      </c>
      <c r="K368" s="219" t="s">
        <v>515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274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274</v>
      </c>
      <c r="BM368" s="228" t="s">
        <v>2223</v>
      </c>
    </row>
    <row r="369" s="2" customFormat="1">
      <c r="A369" s="42"/>
      <c r="B369" s="43"/>
      <c r="C369" s="44"/>
      <c r="D369" s="283" t="s">
        <v>517</v>
      </c>
      <c r="E369" s="44"/>
      <c r="F369" s="284" t="s">
        <v>2224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517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2215</v>
      </c>
      <c r="G370" s="231"/>
      <c r="H370" s="235">
        <v>30.875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4" customFormat="1">
      <c r="A371" s="14"/>
      <c r="B371" s="242"/>
      <c r="C371" s="243"/>
      <c r="D371" s="232" t="s">
        <v>201</v>
      </c>
      <c r="E371" s="244" t="s">
        <v>32</v>
      </c>
      <c r="F371" s="245" t="s">
        <v>203</v>
      </c>
      <c r="G371" s="243"/>
      <c r="H371" s="246">
        <v>30.875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201</v>
      </c>
      <c r="AU371" s="252" t="s">
        <v>87</v>
      </c>
      <c r="AV371" s="14" t="s">
        <v>199</v>
      </c>
      <c r="AW371" s="14" t="s">
        <v>39</v>
      </c>
      <c r="AX371" s="14" t="s">
        <v>85</v>
      </c>
      <c r="AY371" s="252" t="s">
        <v>191</v>
      </c>
    </row>
    <row r="372" s="2" customFormat="1" ht="16.5" customHeight="1">
      <c r="A372" s="42"/>
      <c r="B372" s="43"/>
      <c r="C372" s="253" t="s">
        <v>1153</v>
      </c>
      <c r="D372" s="253" t="s">
        <v>218</v>
      </c>
      <c r="E372" s="254" t="s">
        <v>2225</v>
      </c>
      <c r="F372" s="255" t="s">
        <v>2226</v>
      </c>
      <c r="G372" s="256" t="s">
        <v>221</v>
      </c>
      <c r="H372" s="257">
        <v>0.012999999999999999</v>
      </c>
      <c r="I372" s="258"/>
      <c r="J372" s="259">
        <f>ROUND(I372*H372,2)</f>
        <v>0</v>
      </c>
      <c r="K372" s="255" t="s">
        <v>515</v>
      </c>
      <c r="L372" s="260"/>
      <c r="M372" s="261" t="s">
        <v>32</v>
      </c>
      <c r="N372" s="262" t="s">
        <v>49</v>
      </c>
      <c r="O372" s="88"/>
      <c r="P372" s="226">
        <f>O372*H372</f>
        <v>0</v>
      </c>
      <c r="Q372" s="226">
        <v>1</v>
      </c>
      <c r="R372" s="226">
        <f>Q372*H372</f>
        <v>0.012999999999999999</v>
      </c>
      <c r="S372" s="226">
        <v>0</v>
      </c>
      <c r="T372" s="227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8" t="s">
        <v>360</v>
      </c>
      <c r="AT372" s="228" t="s">
        <v>218</v>
      </c>
      <c r="AU372" s="228" t="s">
        <v>87</v>
      </c>
      <c r="AY372" s="20" t="s">
        <v>191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20" t="s">
        <v>85</v>
      </c>
      <c r="BK372" s="229">
        <f>ROUND(I372*H372,2)</f>
        <v>0</v>
      </c>
      <c r="BL372" s="20" t="s">
        <v>274</v>
      </c>
      <c r="BM372" s="228" t="s">
        <v>2227</v>
      </c>
    </row>
    <row r="373" s="2" customFormat="1">
      <c r="A373" s="42"/>
      <c r="B373" s="43"/>
      <c r="C373" s="44"/>
      <c r="D373" s="232" t="s">
        <v>427</v>
      </c>
      <c r="E373" s="44"/>
      <c r="F373" s="279" t="s">
        <v>2228</v>
      </c>
      <c r="G373" s="44"/>
      <c r="H373" s="44"/>
      <c r="I373" s="280"/>
      <c r="J373" s="44"/>
      <c r="K373" s="44"/>
      <c r="L373" s="48"/>
      <c r="M373" s="281"/>
      <c r="N373" s="282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427</v>
      </c>
      <c r="AU373" s="20" t="s">
        <v>87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2229</v>
      </c>
      <c r="G374" s="231"/>
      <c r="H374" s="235">
        <v>0.012999999999999999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85</v>
      </c>
      <c r="AY374" s="241" t="s">
        <v>191</v>
      </c>
    </row>
    <row r="375" s="2" customFormat="1" ht="24.15" customHeight="1">
      <c r="A375" s="42"/>
      <c r="B375" s="43"/>
      <c r="C375" s="217" t="s">
        <v>1157</v>
      </c>
      <c r="D375" s="217" t="s">
        <v>194</v>
      </c>
      <c r="E375" s="218" t="s">
        <v>2230</v>
      </c>
      <c r="F375" s="219" t="s">
        <v>2231</v>
      </c>
      <c r="G375" s="220" t="s">
        <v>221</v>
      </c>
      <c r="H375" s="221">
        <v>0.023</v>
      </c>
      <c r="I375" s="222"/>
      <c r="J375" s="223">
        <f>ROUND(I375*H375,2)</f>
        <v>0</v>
      </c>
      <c r="K375" s="219" t="s">
        <v>515</v>
      </c>
      <c r="L375" s="48"/>
      <c r="M375" s="224" t="s">
        <v>32</v>
      </c>
      <c r="N375" s="225" t="s">
        <v>49</v>
      </c>
      <c r="O375" s="88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8" t="s">
        <v>274</v>
      </c>
      <c r="AT375" s="228" t="s">
        <v>194</v>
      </c>
      <c r="AU375" s="228" t="s">
        <v>87</v>
      </c>
      <c r="AY375" s="20" t="s">
        <v>191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20" t="s">
        <v>85</v>
      </c>
      <c r="BK375" s="229">
        <f>ROUND(I375*H375,2)</f>
        <v>0</v>
      </c>
      <c r="BL375" s="20" t="s">
        <v>274</v>
      </c>
      <c r="BM375" s="228" t="s">
        <v>2232</v>
      </c>
    </row>
    <row r="376" s="2" customFormat="1">
      <c r="A376" s="42"/>
      <c r="B376" s="43"/>
      <c r="C376" s="44"/>
      <c r="D376" s="283" t="s">
        <v>517</v>
      </c>
      <c r="E376" s="44"/>
      <c r="F376" s="284" t="s">
        <v>2233</v>
      </c>
      <c r="G376" s="44"/>
      <c r="H376" s="44"/>
      <c r="I376" s="280"/>
      <c r="J376" s="44"/>
      <c r="K376" s="44"/>
      <c r="L376" s="48"/>
      <c r="M376" s="281"/>
      <c r="N376" s="282"/>
      <c r="O376" s="88"/>
      <c r="P376" s="88"/>
      <c r="Q376" s="88"/>
      <c r="R376" s="88"/>
      <c r="S376" s="88"/>
      <c r="T376" s="89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T376" s="20" t="s">
        <v>517</v>
      </c>
      <c r="AU376" s="20" t="s">
        <v>87</v>
      </c>
    </row>
    <row r="377" s="12" customFormat="1" ht="25.92" customHeight="1">
      <c r="A377" s="12"/>
      <c r="B377" s="201"/>
      <c r="C377" s="202"/>
      <c r="D377" s="203" t="s">
        <v>77</v>
      </c>
      <c r="E377" s="204" t="s">
        <v>315</v>
      </c>
      <c r="F377" s="204" t="s">
        <v>316</v>
      </c>
      <c r="G377" s="202"/>
      <c r="H377" s="202"/>
      <c r="I377" s="205"/>
      <c r="J377" s="206">
        <f>BK377</f>
        <v>0</v>
      </c>
      <c r="K377" s="202"/>
      <c r="L377" s="207"/>
      <c r="M377" s="208"/>
      <c r="N377" s="209"/>
      <c r="O377" s="209"/>
      <c r="P377" s="210">
        <f>SUM(P378:P380)</f>
        <v>0</v>
      </c>
      <c r="Q377" s="209"/>
      <c r="R377" s="210">
        <f>SUM(R378:R380)</f>
        <v>0</v>
      </c>
      <c r="S377" s="209"/>
      <c r="T377" s="211">
        <f>SUM(T378:T380)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199</v>
      </c>
      <c r="AT377" s="213" t="s">
        <v>77</v>
      </c>
      <c r="AU377" s="213" t="s">
        <v>78</v>
      </c>
      <c r="AY377" s="212" t="s">
        <v>191</v>
      </c>
      <c r="BK377" s="214">
        <f>SUM(BK378:BK380)</f>
        <v>0</v>
      </c>
    </row>
    <row r="378" s="2" customFormat="1" ht="37.8" customHeight="1">
      <c r="A378" s="42"/>
      <c r="B378" s="43"/>
      <c r="C378" s="217" t="s">
        <v>1161</v>
      </c>
      <c r="D378" s="217" t="s">
        <v>194</v>
      </c>
      <c r="E378" s="218" t="s">
        <v>2234</v>
      </c>
      <c r="F378" s="219" t="s">
        <v>858</v>
      </c>
      <c r="G378" s="220" t="s">
        <v>221</v>
      </c>
      <c r="H378" s="221">
        <v>306.17700000000002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320</v>
      </c>
      <c r="AT378" s="228" t="s">
        <v>194</v>
      </c>
      <c r="AU378" s="228" t="s">
        <v>85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320</v>
      </c>
      <c r="BM378" s="228" t="s">
        <v>2235</v>
      </c>
    </row>
    <row r="379" s="13" customFormat="1">
      <c r="A379" s="13"/>
      <c r="B379" s="230"/>
      <c r="C379" s="231"/>
      <c r="D379" s="232" t="s">
        <v>201</v>
      </c>
      <c r="E379" s="233" t="s">
        <v>32</v>
      </c>
      <c r="F379" s="234" t="s">
        <v>2236</v>
      </c>
      <c r="G379" s="231"/>
      <c r="H379" s="235">
        <v>306.17700000000002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201</v>
      </c>
      <c r="AU379" s="241" t="s">
        <v>85</v>
      </c>
      <c r="AV379" s="13" t="s">
        <v>87</v>
      </c>
      <c r="AW379" s="13" t="s">
        <v>39</v>
      </c>
      <c r="AX379" s="13" t="s">
        <v>78</v>
      </c>
      <c r="AY379" s="241" t="s">
        <v>191</v>
      </c>
    </row>
    <row r="380" s="14" customFormat="1">
      <c r="A380" s="14"/>
      <c r="B380" s="242"/>
      <c r="C380" s="243"/>
      <c r="D380" s="232" t="s">
        <v>201</v>
      </c>
      <c r="E380" s="244" t="s">
        <v>32</v>
      </c>
      <c r="F380" s="245" t="s">
        <v>203</v>
      </c>
      <c r="G380" s="243"/>
      <c r="H380" s="246">
        <v>306.17700000000002</v>
      </c>
      <c r="I380" s="247"/>
      <c r="J380" s="243"/>
      <c r="K380" s="243"/>
      <c r="L380" s="248"/>
      <c r="M380" s="273"/>
      <c r="N380" s="274"/>
      <c r="O380" s="274"/>
      <c r="P380" s="274"/>
      <c r="Q380" s="274"/>
      <c r="R380" s="274"/>
      <c r="S380" s="274"/>
      <c r="T380" s="27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2" t="s">
        <v>201</v>
      </c>
      <c r="AU380" s="252" t="s">
        <v>85</v>
      </c>
      <c r="AV380" s="14" t="s">
        <v>199</v>
      </c>
      <c r="AW380" s="14" t="s">
        <v>39</v>
      </c>
      <c r="AX380" s="14" t="s">
        <v>85</v>
      </c>
      <c r="AY380" s="252" t="s">
        <v>191</v>
      </c>
    </row>
    <row r="381" s="2" customFormat="1" ht="6.96" customHeight="1">
      <c r="A381" s="42"/>
      <c r="B381" s="63"/>
      <c r="C381" s="64"/>
      <c r="D381" s="64"/>
      <c r="E381" s="64"/>
      <c r="F381" s="64"/>
      <c r="G381" s="64"/>
      <c r="H381" s="64"/>
      <c r="I381" s="64"/>
      <c r="J381" s="64"/>
      <c r="K381" s="64"/>
      <c r="L381" s="48"/>
      <c r="M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</row>
  </sheetData>
  <sheetProtection sheet="1" autoFilter="0" formatColumns="0" formatRows="0" objects="1" scenarios="1" spinCount="100000" saltValue="wbNBa3GIYEKm/PXic7dfV3Uz9W0WOtN44J+73gqIyw7v9HFbj/X+HJdJtECI11HncnIZdW+wMYdOOMDB9dj28w==" hashValue="K/B5bRUzvn+1N4bl2VLJhACd48/SPcdcKU9My6SNNjsDXBAc5d29Xb+MkLkpPXma66OlgnXL98jC4Uxug5//XA==" algorithmName="SHA-512" password="CC35"/>
  <autoFilter ref="C95:K3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6_01/112155311"/>
    <hyperlink ref="F104" r:id="rId2" display="https://podminky.urs.cz/item/CS_URS_2026_01/113105113"/>
    <hyperlink ref="F109" r:id="rId3" display="https://podminky.urs.cz/item/CS_URS_2026_01/115001106"/>
    <hyperlink ref="F113" r:id="rId4" display="https://podminky.urs.cz/item/CS_URS_2026_01/115101202"/>
    <hyperlink ref="F116" r:id="rId5" display="https://podminky.urs.cz/item/CS_URS_2026_01/119001421"/>
    <hyperlink ref="F120" r:id="rId6" display="https://podminky.urs.cz/item/CS_URS_2026_01/121151103"/>
    <hyperlink ref="F125" r:id="rId7" display="https://podminky.urs.cz/item/CS_URS_2026_01/122311101"/>
    <hyperlink ref="F129" r:id="rId8" display="https://podminky.urs.cz/item/CS_URS_2026_01/122352501"/>
    <hyperlink ref="F138" r:id="rId9" display="https://podminky.urs.cz/item/CS_URS_2026_01/122352508"/>
    <hyperlink ref="F142" r:id="rId10" display="https://podminky.urs.cz/item/CS_URS_2026_01/129253101"/>
    <hyperlink ref="F146" r:id="rId11" display="https://podminky.urs.cz/item/CS_URS_2026_01/153191121"/>
    <hyperlink ref="F151" r:id="rId12" display="https://podminky.urs.cz/item/CS_URS_2026_01/153191131"/>
    <hyperlink ref="F158" r:id="rId13" display="https://podminky.urs.cz/item/CS_URS_2026_01/162751137"/>
    <hyperlink ref="F162" r:id="rId14" display="https://podminky.urs.cz/item/CS_URS_2026_01/167151102"/>
    <hyperlink ref="F166" r:id="rId15" display="https://podminky.urs.cz/item/CS_URS_2026_01/167151122"/>
    <hyperlink ref="F176" r:id="rId16" display="https://podminky.urs.cz/item/CS_URS_2026_01/171251201"/>
    <hyperlink ref="F182" r:id="rId17" display="https://podminky.urs.cz/item/CS_URS_2026_01/175151201"/>
    <hyperlink ref="F191" r:id="rId18" display="https://podminky.urs.cz/item/CS_URS_2026_01/182351023"/>
    <hyperlink ref="F198" r:id="rId19" display="https://podminky.urs.cz/item/CS_URS_2026_01/181951114"/>
    <hyperlink ref="F202" r:id="rId20" display="https://podminky.urs.cz/item/CS_URS_2026_01/183405212"/>
    <hyperlink ref="F211" r:id="rId21" display="https://podminky.urs.cz/item/CS_URS_2026_01/938121111"/>
    <hyperlink ref="F217" r:id="rId22" display="https://podminky.urs.cz/item/CS_URS_2026_01/273321117"/>
    <hyperlink ref="F221" r:id="rId23" display="https://podminky.urs.cz/item/CS_URS_2026_01/273321191"/>
    <hyperlink ref="F225" r:id="rId24" display="https://podminky.urs.cz/item/CS_URS_2026_01/273354111"/>
    <hyperlink ref="F229" r:id="rId25" display="https://podminky.urs.cz/item/CS_URS_2026_01/273354211"/>
    <hyperlink ref="F233" r:id="rId26" display="https://podminky.urs.cz/item/CS_URS_2026_01/273361116"/>
    <hyperlink ref="F237" r:id="rId27" display="https://podminky.urs.cz/item/CS_URS_2026_01/274321117"/>
    <hyperlink ref="F242" r:id="rId28" display="https://podminky.urs.cz/item/CS_URS_2026_01/274321191"/>
    <hyperlink ref="F247" r:id="rId29" display="https://podminky.urs.cz/item/CS_URS_2026_01/274354111"/>
    <hyperlink ref="F252" r:id="rId30" display="https://podminky.urs.cz/item/CS_URS_2026_01/274354211"/>
    <hyperlink ref="F257" r:id="rId31" display="https://podminky.urs.cz/item/CS_URS_2026_01/274361116"/>
    <hyperlink ref="F262" r:id="rId32" display="https://podminky.urs.cz/item/CS_URS_2026_01/451315124"/>
    <hyperlink ref="F266" r:id="rId33" display="https://podminky.urs.cz/item/CS_URS_2026_01/463211111"/>
    <hyperlink ref="F271" r:id="rId34" display="https://podminky.urs.cz/item/CS_URS_2026_01/465513256"/>
    <hyperlink ref="F277" r:id="rId35" display="https://podminky.urs.cz/item/CS_URS_2026_01/511501111"/>
    <hyperlink ref="F282" r:id="rId36" display="https://podminky.urs.cz/item/CS_URS_2026_01/916231213"/>
    <hyperlink ref="F289" r:id="rId37" display="https://podminky.urs.cz/item/CS_URS_2026_01/927111129"/>
    <hyperlink ref="F299" r:id="rId38" display="https://podminky.urs.cz/item/CS_URS_2026_01/931994142"/>
    <hyperlink ref="F303" r:id="rId39" display="https://podminky.urs.cz/item/CS_URS_2026_01/936942211"/>
    <hyperlink ref="F307" r:id="rId40" display="https://podminky.urs.cz/item/CS_URS_2026_01/961044111"/>
    <hyperlink ref="F311" r:id="rId41" display="https://podminky.urs.cz/item/CS_URS_2026_01/966008113"/>
    <hyperlink ref="F314" r:id="rId42" display="https://podminky.urs.cz/item/CS_URS_2026_01/966008311"/>
    <hyperlink ref="F330" r:id="rId43" display="https://podminky.urs.cz/item/CS_URS_2026_01/997211521"/>
    <hyperlink ref="F338" r:id="rId44" display="https://podminky.urs.cz/item/CS_URS_2026_01/997211529"/>
    <hyperlink ref="F347" r:id="rId45" display="https://podminky.urs.cz/item/CS_URS_2026_01/997211612"/>
    <hyperlink ref="F356" r:id="rId46" display="https://podminky.urs.cz/item/CS_URS_2026_01/998212111"/>
    <hyperlink ref="F358" r:id="rId47" display="https://podminky.urs.cz/item/CS_URS_2026_01/998212191"/>
    <hyperlink ref="F362" r:id="rId48" display="https://podminky.urs.cz/item/CS_URS_2026_01/711112001"/>
    <hyperlink ref="F369" r:id="rId49" display="https://podminky.urs.cz/item/CS_URS_2026_01/711112002"/>
    <hyperlink ref="F376" r:id="rId50" display="https://podminky.urs.cz/item/CS_URS_2026_01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2237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ROUND(J101,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ROUND((SUM(BE101:BE477)),  2)</f>
        <v>0</v>
      </c>
      <c r="G35" s="42"/>
      <c r="H35" s="42"/>
      <c r="I35" s="162">
        <v>0.20999999999999999</v>
      </c>
      <c r="J35" s="161">
        <f>ROUND(((SUM(BE101:BE477))*I35),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ROUND((SUM(BF101:BF477)),  2)</f>
        <v>0</v>
      </c>
      <c r="G36" s="42"/>
      <c r="H36" s="42"/>
      <c r="I36" s="162">
        <v>0.12</v>
      </c>
      <c r="J36" s="161">
        <f>ROUND(((SUM(BF101:BF477))*I36),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ROUND((SUM(BG101:BG477)),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ROUND((SUM(BH101:BH477)),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ROUND((SUM(BI101:BI477)),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1697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142-11-03-03 - Lázně Bělohrad - Nová Paka, propustek v km 65,012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J101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J102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J103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1699</v>
      </c>
      <c r="E66" s="187"/>
      <c r="F66" s="187"/>
      <c r="G66" s="187"/>
      <c r="H66" s="187"/>
      <c r="I66" s="187"/>
      <c r="J66" s="188">
        <f>J229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588</v>
      </c>
      <c r="E67" s="187"/>
      <c r="F67" s="187"/>
      <c r="G67" s="187"/>
      <c r="H67" s="187"/>
      <c r="I67" s="187"/>
      <c r="J67" s="188">
        <f>J274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J290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509</v>
      </c>
      <c r="E69" s="187"/>
      <c r="F69" s="187"/>
      <c r="G69" s="187"/>
      <c r="H69" s="187"/>
      <c r="I69" s="187"/>
      <c r="J69" s="188">
        <f>J295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510</v>
      </c>
      <c r="E70" s="187"/>
      <c r="F70" s="187"/>
      <c r="G70" s="187"/>
      <c r="H70" s="187"/>
      <c r="I70" s="187"/>
      <c r="J70" s="188">
        <f>J300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511</v>
      </c>
      <c r="E71" s="187"/>
      <c r="F71" s="187"/>
      <c r="G71" s="187"/>
      <c r="H71" s="187"/>
      <c r="I71" s="187"/>
      <c r="J71" s="188">
        <f>J329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589</v>
      </c>
      <c r="E72" s="187"/>
      <c r="F72" s="187"/>
      <c r="G72" s="187"/>
      <c r="H72" s="187"/>
      <c r="I72" s="187"/>
      <c r="J72" s="188">
        <f>J377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590</v>
      </c>
      <c r="E73" s="187"/>
      <c r="F73" s="187"/>
      <c r="G73" s="187"/>
      <c r="H73" s="187"/>
      <c r="I73" s="187"/>
      <c r="J73" s="188">
        <f>J418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1991</v>
      </c>
      <c r="E74" s="182"/>
      <c r="F74" s="182"/>
      <c r="G74" s="182"/>
      <c r="H74" s="182"/>
      <c r="I74" s="182"/>
      <c r="J74" s="183">
        <f>J423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5"/>
      <c r="C75" s="129"/>
      <c r="D75" s="186" t="s">
        <v>1992</v>
      </c>
      <c r="E75" s="187"/>
      <c r="F75" s="187"/>
      <c r="G75" s="187"/>
      <c r="H75" s="187"/>
      <c r="I75" s="187"/>
      <c r="J75" s="188">
        <f>J424</f>
        <v>0</v>
      </c>
      <c r="K75" s="129"/>
      <c r="L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29"/>
      <c r="D76" s="186" t="s">
        <v>2238</v>
      </c>
      <c r="E76" s="187"/>
      <c r="F76" s="187"/>
      <c r="G76" s="187"/>
      <c r="H76" s="187"/>
      <c r="I76" s="187"/>
      <c r="J76" s="188">
        <f>J443</f>
        <v>0</v>
      </c>
      <c r="K76" s="129"/>
      <c r="L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9"/>
      <c r="C77" s="180"/>
      <c r="D77" s="181" t="s">
        <v>2239</v>
      </c>
      <c r="E77" s="182"/>
      <c r="F77" s="182"/>
      <c r="G77" s="182"/>
      <c r="H77" s="182"/>
      <c r="I77" s="182"/>
      <c r="J77" s="183">
        <f>J467</f>
        <v>0</v>
      </c>
      <c r="K77" s="180"/>
      <c r="L77" s="184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5"/>
      <c r="C78" s="129"/>
      <c r="D78" s="186" t="s">
        <v>2240</v>
      </c>
      <c r="E78" s="187"/>
      <c r="F78" s="187"/>
      <c r="G78" s="187"/>
      <c r="H78" s="187"/>
      <c r="I78" s="187"/>
      <c r="J78" s="188">
        <f>J468</f>
        <v>0</v>
      </c>
      <c r="K78" s="129"/>
      <c r="L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79"/>
      <c r="C79" s="180"/>
      <c r="D79" s="181" t="s">
        <v>175</v>
      </c>
      <c r="E79" s="182"/>
      <c r="F79" s="182"/>
      <c r="G79" s="182"/>
      <c r="H79" s="182"/>
      <c r="I79" s="182"/>
      <c r="J79" s="183">
        <f>J474</f>
        <v>0</v>
      </c>
      <c r="K79" s="180"/>
      <c r="L79" s="184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2" customFormat="1" ht="21.84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5" s="2" customFormat="1" ht="6.96" customHeight="1">
      <c r="A85" s="42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24.96" customHeight="1">
      <c r="A86" s="42"/>
      <c r="B86" s="43"/>
      <c r="C86" s="26" t="s">
        <v>176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16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174" t="str">
        <f>E7</f>
        <v>Prostá rekonstrukce trati v úseku Lázně Bělohrad - Nová Paka – INFRASTRUKTURA</v>
      </c>
      <c r="F89" s="35"/>
      <c r="G89" s="35"/>
      <c r="H89" s="35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" customFormat="1" ht="12" customHeight="1">
      <c r="B90" s="24"/>
      <c r="C90" s="35" t="s">
        <v>165</v>
      </c>
      <c r="D90" s="25"/>
      <c r="E90" s="25"/>
      <c r="F90" s="25"/>
      <c r="G90" s="25"/>
      <c r="H90" s="25"/>
      <c r="I90" s="25"/>
      <c r="J90" s="25"/>
      <c r="K90" s="25"/>
      <c r="L90" s="23"/>
    </row>
    <row r="91" s="2" customFormat="1" ht="16.5" customHeight="1">
      <c r="A91" s="42"/>
      <c r="B91" s="43"/>
      <c r="C91" s="44"/>
      <c r="D91" s="44"/>
      <c r="E91" s="174" t="s">
        <v>1697</v>
      </c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167</v>
      </c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6.5" customHeight="1">
      <c r="A93" s="42"/>
      <c r="B93" s="43"/>
      <c r="C93" s="44"/>
      <c r="D93" s="44"/>
      <c r="E93" s="73" t="str">
        <f>E11</f>
        <v>SO 142-11-03-03 - Lázně Bělohrad - Nová Paka, propustek v km 65,012</v>
      </c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6.96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2" customHeight="1">
      <c r="A95" s="42"/>
      <c r="B95" s="43"/>
      <c r="C95" s="35" t="s">
        <v>22</v>
      </c>
      <c r="D95" s="44"/>
      <c r="E95" s="44"/>
      <c r="F95" s="30" t="str">
        <f>F14</f>
        <v xml:space="preserve"> TÚ Lázně Bělohad - Nová Paka</v>
      </c>
      <c r="G95" s="44"/>
      <c r="H95" s="44"/>
      <c r="I95" s="35" t="s">
        <v>24</v>
      </c>
      <c r="J95" s="76" t="str">
        <f>IF(J14="","",J14)</f>
        <v>7. 7. 2025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6.96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2" customFormat="1" ht="15.15" customHeight="1">
      <c r="A97" s="42"/>
      <c r="B97" s="43"/>
      <c r="C97" s="35" t="s">
        <v>30</v>
      </c>
      <c r="D97" s="44"/>
      <c r="E97" s="44"/>
      <c r="F97" s="30" t="str">
        <f>E17</f>
        <v xml:space="preserve"> Správa železnic, s. o.</v>
      </c>
      <c r="G97" s="44"/>
      <c r="H97" s="44"/>
      <c r="I97" s="35" t="s">
        <v>37</v>
      </c>
      <c r="J97" s="40" t="str">
        <f>E23</f>
        <v xml:space="preserve"> Prodin a.s.</v>
      </c>
      <c r="K97" s="44"/>
      <c r="L97" s="14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="2" customFormat="1" ht="25.65" customHeight="1">
      <c r="A98" s="42"/>
      <c r="B98" s="43"/>
      <c r="C98" s="35" t="s">
        <v>35</v>
      </c>
      <c r="D98" s="44"/>
      <c r="E98" s="44"/>
      <c r="F98" s="30" t="str">
        <f>IF(E20="","",E20)</f>
        <v>Vyplň údaj</v>
      </c>
      <c r="G98" s="44"/>
      <c r="H98" s="44"/>
      <c r="I98" s="35" t="s">
        <v>40</v>
      </c>
      <c r="J98" s="40" t="str">
        <f>E26</f>
        <v>ST Hradec Králové, OŘ HKR</v>
      </c>
      <c r="K98" s="44"/>
      <c r="L98" s="14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</row>
    <row r="99" s="2" customFormat="1" ht="10.32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149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11" customFormat="1" ht="29.28" customHeight="1">
      <c r="A100" s="190"/>
      <c r="B100" s="191"/>
      <c r="C100" s="192" t="s">
        <v>177</v>
      </c>
      <c r="D100" s="193" t="s">
        <v>63</v>
      </c>
      <c r="E100" s="193" t="s">
        <v>59</v>
      </c>
      <c r="F100" s="193" t="s">
        <v>60</v>
      </c>
      <c r="G100" s="193" t="s">
        <v>178</v>
      </c>
      <c r="H100" s="193" t="s">
        <v>179</v>
      </c>
      <c r="I100" s="193" t="s">
        <v>180</v>
      </c>
      <c r="J100" s="193" t="s">
        <v>171</v>
      </c>
      <c r="K100" s="194" t="s">
        <v>181</v>
      </c>
      <c r="L100" s="195"/>
      <c r="M100" s="96" t="s">
        <v>32</v>
      </c>
      <c r="N100" s="97" t="s">
        <v>48</v>
      </c>
      <c r="O100" s="97" t="s">
        <v>182</v>
      </c>
      <c r="P100" s="97" t="s">
        <v>183</v>
      </c>
      <c r="Q100" s="97" t="s">
        <v>184</v>
      </c>
      <c r="R100" s="97" t="s">
        <v>185</v>
      </c>
      <c r="S100" s="97" t="s">
        <v>186</v>
      </c>
      <c r="T100" s="98" t="s">
        <v>187</v>
      </c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</row>
    <row r="101" s="2" customFormat="1" ht="22.8" customHeight="1">
      <c r="A101" s="42"/>
      <c r="B101" s="43"/>
      <c r="C101" s="103" t="s">
        <v>188</v>
      </c>
      <c r="D101" s="44"/>
      <c r="E101" s="44"/>
      <c r="F101" s="44"/>
      <c r="G101" s="44"/>
      <c r="H101" s="44"/>
      <c r="I101" s="44"/>
      <c r="J101" s="196">
        <f>BK101</f>
        <v>0</v>
      </c>
      <c r="K101" s="44"/>
      <c r="L101" s="48"/>
      <c r="M101" s="99"/>
      <c r="N101" s="197"/>
      <c r="O101" s="100"/>
      <c r="P101" s="198">
        <f>P102+P423+P467+P474</f>
        <v>0</v>
      </c>
      <c r="Q101" s="100"/>
      <c r="R101" s="198">
        <f>R102+R423+R467+R474</f>
        <v>581.67630032</v>
      </c>
      <c r="S101" s="100"/>
      <c r="T101" s="199">
        <f>T102+T423+T467+T474</f>
        <v>96.563180000000017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77</v>
      </c>
      <c r="AU101" s="20" t="s">
        <v>172</v>
      </c>
      <c r="BK101" s="200">
        <f>BK102+BK423+BK467+BK474</f>
        <v>0</v>
      </c>
    </row>
    <row r="102" s="12" customFormat="1" ht="25.92" customHeight="1">
      <c r="A102" s="12"/>
      <c r="B102" s="201"/>
      <c r="C102" s="202"/>
      <c r="D102" s="203" t="s">
        <v>77</v>
      </c>
      <c r="E102" s="204" t="s">
        <v>189</v>
      </c>
      <c r="F102" s="204" t="s">
        <v>190</v>
      </c>
      <c r="G102" s="202"/>
      <c r="H102" s="202"/>
      <c r="I102" s="205"/>
      <c r="J102" s="206">
        <f>BK102</f>
        <v>0</v>
      </c>
      <c r="K102" s="202"/>
      <c r="L102" s="207"/>
      <c r="M102" s="208"/>
      <c r="N102" s="209"/>
      <c r="O102" s="209"/>
      <c r="P102" s="210">
        <f>P103+P229+P274+P290+P295+P300+P329+P377+P418</f>
        <v>0</v>
      </c>
      <c r="Q102" s="209"/>
      <c r="R102" s="210">
        <f>R103+R229+R274+R290+R295+R300+R329+R377+R418</f>
        <v>581.38602892999995</v>
      </c>
      <c r="S102" s="209"/>
      <c r="T102" s="211">
        <f>T103+T229+T274+T290+T295+T300+T329+T377+T418</f>
        <v>96.563180000000017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2" t="s">
        <v>85</v>
      </c>
      <c r="AT102" s="213" t="s">
        <v>77</v>
      </c>
      <c r="AU102" s="213" t="s">
        <v>78</v>
      </c>
      <c r="AY102" s="212" t="s">
        <v>191</v>
      </c>
      <c r="BK102" s="214">
        <f>BK103+BK229+BK274+BK290+BK295+BK300+BK329+BK377+BK418</f>
        <v>0</v>
      </c>
    </row>
    <row r="103" s="12" customFormat="1" ht="22.8" customHeight="1">
      <c r="A103" s="12"/>
      <c r="B103" s="201"/>
      <c r="C103" s="202"/>
      <c r="D103" s="203" t="s">
        <v>77</v>
      </c>
      <c r="E103" s="215" t="s">
        <v>85</v>
      </c>
      <c r="F103" s="215" t="s">
        <v>512</v>
      </c>
      <c r="G103" s="202"/>
      <c r="H103" s="202"/>
      <c r="I103" s="205"/>
      <c r="J103" s="216">
        <f>BK103</f>
        <v>0</v>
      </c>
      <c r="K103" s="202"/>
      <c r="L103" s="207"/>
      <c r="M103" s="208"/>
      <c r="N103" s="209"/>
      <c r="O103" s="209"/>
      <c r="P103" s="210">
        <f>SUM(P104:P228)</f>
        <v>0</v>
      </c>
      <c r="Q103" s="209"/>
      <c r="R103" s="210">
        <f>SUM(R104:R228)</f>
        <v>393.32249784000004</v>
      </c>
      <c r="S103" s="209"/>
      <c r="T103" s="211">
        <f>SUM(T104:T228)</f>
        <v>12.519379999999998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2" t="s">
        <v>85</v>
      </c>
      <c r="AT103" s="213" t="s">
        <v>77</v>
      </c>
      <c r="AU103" s="213" t="s">
        <v>85</v>
      </c>
      <c r="AY103" s="212" t="s">
        <v>191</v>
      </c>
      <c r="BK103" s="214">
        <f>SUM(BK104:BK228)</f>
        <v>0</v>
      </c>
    </row>
    <row r="104" s="2" customFormat="1" ht="21.75" customHeight="1">
      <c r="A104" s="42"/>
      <c r="B104" s="43"/>
      <c r="C104" s="217" t="s">
        <v>85</v>
      </c>
      <c r="D104" s="217" t="s">
        <v>194</v>
      </c>
      <c r="E104" s="218" t="s">
        <v>864</v>
      </c>
      <c r="F104" s="219" t="s">
        <v>865</v>
      </c>
      <c r="G104" s="220" t="s">
        <v>228</v>
      </c>
      <c r="H104" s="221">
        <v>8</v>
      </c>
      <c r="I104" s="222"/>
      <c r="J104" s="223">
        <f>ROUND(I104*H104,2)</f>
        <v>0</v>
      </c>
      <c r="K104" s="219" t="s">
        <v>515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2241</v>
      </c>
    </row>
    <row r="105" s="2" customFormat="1">
      <c r="A105" s="42"/>
      <c r="B105" s="43"/>
      <c r="C105" s="44"/>
      <c r="D105" s="283" t="s">
        <v>517</v>
      </c>
      <c r="E105" s="44"/>
      <c r="F105" s="284" t="s">
        <v>867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517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2242</v>
      </c>
      <c r="G106" s="231"/>
      <c r="H106" s="235">
        <v>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2243</v>
      </c>
      <c r="G107" s="231"/>
      <c r="H107" s="235">
        <v>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1.75" customHeight="1">
      <c r="A109" s="42"/>
      <c r="B109" s="43"/>
      <c r="C109" s="217" t="s">
        <v>87</v>
      </c>
      <c r="D109" s="217" t="s">
        <v>194</v>
      </c>
      <c r="E109" s="218" t="s">
        <v>591</v>
      </c>
      <c r="F109" s="219" t="s">
        <v>592</v>
      </c>
      <c r="G109" s="220" t="s">
        <v>411</v>
      </c>
      <c r="H109" s="221">
        <v>100</v>
      </c>
      <c r="I109" s="222"/>
      <c r="J109" s="223">
        <f>ROUND(I109*H109,2)</f>
        <v>0</v>
      </c>
      <c r="K109" s="219" t="s">
        <v>515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2244</v>
      </c>
    </row>
    <row r="110" s="2" customFormat="1">
      <c r="A110" s="42"/>
      <c r="B110" s="43"/>
      <c r="C110" s="44"/>
      <c r="D110" s="283" t="s">
        <v>517</v>
      </c>
      <c r="E110" s="44"/>
      <c r="F110" s="284" t="s">
        <v>594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1701</v>
      </c>
      <c r="G111" s="231"/>
      <c r="H111" s="235">
        <v>100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17" t="s">
        <v>102</v>
      </c>
      <c r="D113" s="217" t="s">
        <v>194</v>
      </c>
      <c r="E113" s="218" t="s">
        <v>869</v>
      </c>
      <c r="F113" s="219" t="s">
        <v>870</v>
      </c>
      <c r="G113" s="220" t="s">
        <v>228</v>
      </c>
      <c r="H113" s="221">
        <v>8</v>
      </c>
      <c r="I113" s="222"/>
      <c r="J113" s="223">
        <f>ROUND(I113*H113,2)</f>
        <v>0</v>
      </c>
      <c r="K113" s="219" t="s">
        <v>515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2245</v>
      </c>
    </row>
    <row r="114" s="2" customFormat="1">
      <c r="A114" s="42"/>
      <c r="B114" s="43"/>
      <c r="C114" s="44"/>
      <c r="D114" s="283" t="s">
        <v>517</v>
      </c>
      <c r="E114" s="44"/>
      <c r="F114" s="284" t="s">
        <v>872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517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2242</v>
      </c>
      <c r="G115" s="231"/>
      <c r="H115" s="235">
        <v>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2243</v>
      </c>
      <c r="G116" s="231"/>
      <c r="H116" s="235">
        <v>3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199</v>
      </c>
      <c r="D118" s="217" t="s">
        <v>194</v>
      </c>
      <c r="E118" s="218" t="s">
        <v>602</v>
      </c>
      <c r="F118" s="219" t="s">
        <v>603</v>
      </c>
      <c r="G118" s="220" t="s">
        <v>411</v>
      </c>
      <c r="H118" s="221">
        <v>21.329999999999998</v>
      </c>
      <c r="I118" s="222"/>
      <c r="J118" s="223">
        <f>ROUND(I118*H118,2)</f>
        <v>0</v>
      </c>
      <c r="K118" s="219" t="s">
        <v>515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12.499379999999999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2246</v>
      </c>
    </row>
    <row r="119" s="2" customFormat="1">
      <c r="A119" s="42"/>
      <c r="B119" s="43"/>
      <c r="C119" s="44"/>
      <c r="D119" s="283" t="s">
        <v>517</v>
      </c>
      <c r="E119" s="44"/>
      <c r="F119" s="284" t="s">
        <v>605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2247</v>
      </c>
      <c r="G120" s="231"/>
      <c r="H120" s="235">
        <v>21.329999999999998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21.329999999999998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17" t="s">
        <v>192</v>
      </c>
      <c r="D122" s="217" t="s">
        <v>194</v>
      </c>
      <c r="E122" s="218" t="s">
        <v>1997</v>
      </c>
      <c r="F122" s="219" t="s">
        <v>1998</v>
      </c>
      <c r="G122" s="220" t="s">
        <v>239</v>
      </c>
      <c r="H122" s="221">
        <v>40</v>
      </c>
      <c r="I122" s="222"/>
      <c r="J122" s="223">
        <f>ROUND(I122*H122,2)</f>
        <v>0</v>
      </c>
      <c r="K122" s="219" t="s">
        <v>515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0.026980000000000001</v>
      </c>
      <c r="R122" s="226">
        <f>Q122*H122</f>
        <v>1.0791999999999999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2248</v>
      </c>
    </row>
    <row r="123" s="2" customFormat="1">
      <c r="A123" s="42"/>
      <c r="B123" s="43"/>
      <c r="C123" s="44"/>
      <c r="D123" s="283" t="s">
        <v>517</v>
      </c>
      <c r="E123" s="44"/>
      <c r="F123" s="284" t="s">
        <v>2000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2249</v>
      </c>
      <c r="G124" s="231"/>
      <c r="H124" s="235">
        <v>40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40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1.75" customHeight="1">
      <c r="A126" s="42"/>
      <c r="B126" s="43"/>
      <c r="C126" s="217" t="s">
        <v>225</v>
      </c>
      <c r="D126" s="217" t="s">
        <v>194</v>
      </c>
      <c r="E126" s="218" t="s">
        <v>614</v>
      </c>
      <c r="F126" s="219" t="s">
        <v>615</v>
      </c>
      <c r="G126" s="220" t="s">
        <v>616</v>
      </c>
      <c r="H126" s="221">
        <v>300</v>
      </c>
      <c r="I126" s="222"/>
      <c r="J126" s="223">
        <f>ROUND(I126*H126,2)</f>
        <v>0</v>
      </c>
      <c r="K126" s="219" t="s">
        <v>515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4.0000000000000003E-05</v>
      </c>
      <c r="R126" s="226">
        <f>Q126*H126</f>
        <v>0.012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2250</v>
      </c>
    </row>
    <row r="127" s="2" customFormat="1">
      <c r="A127" s="42"/>
      <c r="B127" s="43"/>
      <c r="C127" s="44"/>
      <c r="D127" s="283" t="s">
        <v>517</v>
      </c>
      <c r="E127" s="44"/>
      <c r="F127" s="284" t="s">
        <v>618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517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2251</v>
      </c>
      <c r="G128" s="231"/>
      <c r="H128" s="235">
        <v>300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232</v>
      </c>
      <c r="D129" s="217" t="s">
        <v>194</v>
      </c>
      <c r="E129" s="218" t="s">
        <v>2004</v>
      </c>
      <c r="F129" s="219" t="s">
        <v>2005</v>
      </c>
      <c r="G129" s="220" t="s">
        <v>239</v>
      </c>
      <c r="H129" s="221">
        <v>20</v>
      </c>
      <c r="I129" s="222"/>
      <c r="J129" s="223">
        <f>ROUND(I129*H129,2)</f>
        <v>0</v>
      </c>
      <c r="K129" s="219" t="s">
        <v>515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0.036900000000000002</v>
      </c>
      <c r="R129" s="226">
        <f>Q129*H129</f>
        <v>0.73799999999999999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2252</v>
      </c>
    </row>
    <row r="130" s="2" customFormat="1">
      <c r="A130" s="42"/>
      <c r="B130" s="43"/>
      <c r="C130" s="44"/>
      <c r="D130" s="283" t="s">
        <v>517</v>
      </c>
      <c r="E130" s="44"/>
      <c r="F130" s="284" t="s">
        <v>2007</v>
      </c>
      <c r="G130" s="44"/>
      <c r="H130" s="44"/>
      <c r="I130" s="280"/>
      <c r="J130" s="44"/>
      <c r="K130" s="44"/>
      <c r="L130" s="48"/>
      <c r="M130" s="281"/>
      <c r="N130" s="282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517</v>
      </c>
      <c r="AU130" s="20" t="s">
        <v>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291</v>
      </c>
      <c r="G131" s="231"/>
      <c r="H131" s="235">
        <v>20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17" t="s">
        <v>222</v>
      </c>
      <c r="D133" s="217" t="s">
        <v>194</v>
      </c>
      <c r="E133" s="218" t="s">
        <v>2008</v>
      </c>
      <c r="F133" s="219" t="s">
        <v>2009</v>
      </c>
      <c r="G133" s="220" t="s">
        <v>411</v>
      </c>
      <c r="H133" s="221">
        <v>223.80000000000001</v>
      </c>
      <c r="I133" s="222"/>
      <c r="J133" s="223">
        <f>ROUND(I133*H133,2)</f>
        <v>0</v>
      </c>
      <c r="K133" s="219" t="s">
        <v>515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2253</v>
      </c>
    </row>
    <row r="134" s="2" customFormat="1">
      <c r="A134" s="42"/>
      <c r="B134" s="43"/>
      <c r="C134" s="44"/>
      <c r="D134" s="283" t="s">
        <v>517</v>
      </c>
      <c r="E134" s="44"/>
      <c r="F134" s="284" t="s">
        <v>2011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517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2254</v>
      </c>
      <c r="G135" s="231"/>
      <c r="H135" s="235">
        <v>135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2255</v>
      </c>
      <c r="G136" s="231"/>
      <c r="H136" s="235">
        <v>88.799999999999997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223.80000000000001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2014</v>
      </c>
      <c r="F138" s="219" t="s">
        <v>2015</v>
      </c>
      <c r="G138" s="220" t="s">
        <v>197</v>
      </c>
      <c r="H138" s="221">
        <v>5</v>
      </c>
      <c r="I138" s="222"/>
      <c r="J138" s="223">
        <f>ROUND(I138*H138,2)</f>
        <v>0</v>
      </c>
      <c r="K138" s="219" t="s">
        <v>515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2256</v>
      </c>
    </row>
    <row r="139" s="2" customFormat="1">
      <c r="A139" s="42"/>
      <c r="B139" s="43"/>
      <c r="C139" s="44"/>
      <c r="D139" s="283" t="s">
        <v>517</v>
      </c>
      <c r="E139" s="44"/>
      <c r="F139" s="284" t="s">
        <v>2017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2257</v>
      </c>
      <c r="G140" s="231"/>
      <c r="H140" s="235">
        <v>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620</v>
      </c>
      <c r="F142" s="219" t="s">
        <v>621</v>
      </c>
      <c r="G142" s="220" t="s">
        <v>197</v>
      </c>
      <c r="H142" s="221">
        <v>414.02600000000001</v>
      </c>
      <c r="I142" s="222"/>
      <c r="J142" s="223">
        <f>ROUND(I142*H142,2)</f>
        <v>0</v>
      </c>
      <c r="K142" s="219" t="s">
        <v>515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2258</v>
      </c>
    </row>
    <row r="143" s="2" customFormat="1">
      <c r="A143" s="42"/>
      <c r="B143" s="43"/>
      <c r="C143" s="44"/>
      <c r="D143" s="283" t="s">
        <v>517</v>
      </c>
      <c r="E143" s="44"/>
      <c r="F143" s="284" t="s">
        <v>623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2259</v>
      </c>
      <c r="G144" s="231"/>
      <c r="H144" s="235">
        <v>42.412999999999997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2260</v>
      </c>
      <c r="G145" s="231"/>
      <c r="H145" s="235">
        <v>413.31200000000001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2261</v>
      </c>
      <c r="G146" s="231"/>
      <c r="H146" s="235">
        <v>0.25600000000000001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2262</v>
      </c>
      <c r="G147" s="231"/>
      <c r="H147" s="235">
        <v>-26.399999999999999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2263</v>
      </c>
      <c r="G148" s="231"/>
      <c r="H148" s="235">
        <v>-8.8800000000000008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2264</v>
      </c>
      <c r="G149" s="231"/>
      <c r="H149" s="235">
        <v>-6.6749999999999998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414.02600000000001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252</v>
      </c>
      <c r="D151" s="217" t="s">
        <v>194</v>
      </c>
      <c r="E151" s="218" t="s">
        <v>626</v>
      </c>
      <c r="F151" s="219" t="s">
        <v>627</v>
      </c>
      <c r="G151" s="220" t="s">
        <v>197</v>
      </c>
      <c r="H151" s="221">
        <v>414.02600000000001</v>
      </c>
      <c r="I151" s="222"/>
      <c r="J151" s="223">
        <f>ROUND(I151*H151,2)</f>
        <v>0</v>
      </c>
      <c r="K151" s="219" t="s">
        <v>515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2265</v>
      </c>
    </row>
    <row r="152" s="2" customFormat="1">
      <c r="A152" s="42"/>
      <c r="B152" s="43"/>
      <c r="C152" s="44"/>
      <c r="D152" s="283" t="s">
        <v>517</v>
      </c>
      <c r="E152" s="44"/>
      <c r="F152" s="284" t="s">
        <v>629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2266</v>
      </c>
      <c r="G153" s="231"/>
      <c r="H153" s="235">
        <v>414.02600000000001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414.02600000000001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37.8" customHeight="1">
      <c r="A155" s="42"/>
      <c r="B155" s="43"/>
      <c r="C155" s="217" t="s">
        <v>8</v>
      </c>
      <c r="D155" s="217" t="s">
        <v>194</v>
      </c>
      <c r="E155" s="218" t="s">
        <v>2028</v>
      </c>
      <c r="F155" s="219" t="s">
        <v>2029</v>
      </c>
      <c r="G155" s="220" t="s">
        <v>197</v>
      </c>
      <c r="H155" s="221">
        <v>12.5</v>
      </c>
      <c r="I155" s="222"/>
      <c r="J155" s="223">
        <f>ROUND(I155*H155,2)</f>
        <v>0</v>
      </c>
      <c r="K155" s="219" t="s">
        <v>515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2267</v>
      </c>
    </row>
    <row r="156" s="2" customFormat="1">
      <c r="A156" s="42"/>
      <c r="B156" s="43"/>
      <c r="C156" s="44"/>
      <c r="D156" s="283" t="s">
        <v>517</v>
      </c>
      <c r="E156" s="44"/>
      <c r="F156" s="284" t="s">
        <v>2031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517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2268</v>
      </c>
      <c r="G157" s="231"/>
      <c r="H157" s="235">
        <v>12.5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12.5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24.15" customHeight="1">
      <c r="A159" s="42"/>
      <c r="B159" s="43"/>
      <c r="C159" s="217" t="s">
        <v>261</v>
      </c>
      <c r="D159" s="217" t="s">
        <v>194</v>
      </c>
      <c r="E159" s="218" t="s">
        <v>636</v>
      </c>
      <c r="F159" s="219" t="s">
        <v>637</v>
      </c>
      <c r="G159" s="220" t="s">
        <v>197</v>
      </c>
      <c r="H159" s="221">
        <v>26.25</v>
      </c>
      <c r="I159" s="222"/>
      <c r="J159" s="223">
        <f>ROUND(I159*H159,2)</f>
        <v>0</v>
      </c>
      <c r="K159" s="219" t="s">
        <v>515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2269</v>
      </c>
    </row>
    <row r="160" s="2" customFormat="1">
      <c r="A160" s="42"/>
      <c r="B160" s="43"/>
      <c r="C160" s="44"/>
      <c r="D160" s="283" t="s">
        <v>517</v>
      </c>
      <c r="E160" s="44"/>
      <c r="F160" s="284" t="s">
        <v>639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517</v>
      </c>
      <c r="AU160" s="20" t="s">
        <v>87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2270</v>
      </c>
      <c r="G161" s="231"/>
      <c r="H161" s="235">
        <v>26.25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26.25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24.15" customHeight="1">
      <c r="A163" s="42"/>
      <c r="B163" s="43"/>
      <c r="C163" s="217" t="s">
        <v>265</v>
      </c>
      <c r="D163" s="217" t="s">
        <v>194</v>
      </c>
      <c r="E163" s="218" t="s">
        <v>642</v>
      </c>
      <c r="F163" s="219" t="s">
        <v>643</v>
      </c>
      <c r="G163" s="220" t="s">
        <v>197</v>
      </c>
      <c r="H163" s="221">
        <v>26.25</v>
      </c>
      <c r="I163" s="222"/>
      <c r="J163" s="223">
        <f>ROUND(I163*H163,2)</f>
        <v>0</v>
      </c>
      <c r="K163" s="219" t="s">
        <v>515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199</v>
      </c>
      <c r="AT163" s="228" t="s">
        <v>194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2271</v>
      </c>
    </row>
    <row r="164" s="2" customFormat="1">
      <c r="A164" s="42"/>
      <c r="B164" s="43"/>
      <c r="C164" s="44"/>
      <c r="D164" s="283" t="s">
        <v>517</v>
      </c>
      <c r="E164" s="44"/>
      <c r="F164" s="284" t="s">
        <v>645</v>
      </c>
      <c r="G164" s="44"/>
      <c r="H164" s="44"/>
      <c r="I164" s="280"/>
      <c r="J164" s="44"/>
      <c r="K164" s="44"/>
      <c r="L164" s="48"/>
      <c r="M164" s="281"/>
      <c r="N164" s="282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517</v>
      </c>
      <c r="AU164" s="20" t="s">
        <v>87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2270</v>
      </c>
      <c r="G165" s="231"/>
      <c r="H165" s="235">
        <v>26.25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26.25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270</v>
      </c>
      <c r="D167" s="253" t="s">
        <v>218</v>
      </c>
      <c r="E167" s="254" t="s">
        <v>646</v>
      </c>
      <c r="F167" s="255" t="s">
        <v>647</v>
      </c>
      <c r="G167" s="256" t="s">
        <v>221</v>
      </c>
      <c r="H167" s="257">
        <v>52.5</v>
      </c>
      <c r="I167" s="258"/>
      <c r="J167" s="259">
        <f>ROUND(I167*H167,2)</f>
        <v>0</v>
      </c>
      <c r="K167" s="255" t="s">
        <v>515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52.5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2272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2038</v>
      </c>
      <c r="G168" s="231"/>
      <c r="H168" s="235">
        <v>52.5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85</v>
      </c>
      <c r="AY168" s="241" t="s">
        <v>191</v>
      </c>
    </row>
    <row r="169" s="2" customFormat="1" ht="37.8" customHeight="1">
      <c r="A169" s="42"/>
      <c r="B169" s="43"/>
      <c r="C169" s="217" t="s">
        <v>274</v>
      </c>
      <c r="D169" s="217" t="s">
        <v>194</v>
      </c>
      <c r="E169" s="218" t="s">
        <v>650</v>
      </c>
      <c r="F169" s="219" t="s">
        <v>651</v>
      </c>
      <c r="G169" s="220" t="s">
        <v>197</v>
      </c>
      <c r="H169" s="221">
        <v>64.495999999999995</v>
      </c>
      <c r="I169" s="222"/>
      <c r="J169" s="223">
        <f>ROUND(I169*H169,2)</f>
        <v>0</v>
      </c>
      <c r="K169" s="219" t="s">
        <v>515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2273</v>
      </c>
    </row>
    <row r="170" s="2" customFormat="1">
      <c r="A170" s="42"/>
      <c r="B170" s="43"/>
      <c r="C170" s="44"/>
      <c r="D170" s="283" t="s">
        <v>517</v>
      </c>
      <c r="E170" s="44"/>
      <c r="F170" s="284" t="s">
        <v>653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517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2274</v>
      </c>
      <c r="G171" s="231"/>
      <c r="H171" s="235">
        <v>64.495999999999995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64.495999999999995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87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24.15" customHeight="1">
      <c r="A173" s="42"/>
      <c r="B173" s="43"/>
      <c r="C173" s="217" t="s">
        <v>278</v>
      </c>
      <c r="D173" s="217" t="s">
        <v>194</v>
      </c>
      <c r="E173" s="218" t="s">
        <v>656</v>
      </c>
      <c r="F173" s="219" t="s">
        <v>657</v>
      </c>
      <c r="G173" s="220" t="s">
        <v>197</v>
      </c>
      <c r="H173" s="221">
        <v>64.495999999999995</v>
      </c>
      <c r="I173" s="222"/>
      <c r="J173" s="223">
        <f>ROUND(I173*H173,2)</f>
        <v>0</v>
      </c>
      <c r="K173" s="219" t="s">
        <v>515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199</v>
      </c>
      <c r="AT173" s="228" t="s">
        <v>194</v>
      </c>
      <c r="AU173" s="228" t="s">
        <v>87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199</v>
      </c>
      <c r="BM173" s="228" t="s">
        <v>2275</v>
      </c>
    </row>
    <row r="174" s="2" customFormat="1">
      <c r="A174" s="42"/>
      <c r="B174" s="43"/>
      <c r="C174" s="44"/>
      <c r="D174" s="283" t="s">
        <v>517</v>
      </c>
      <c r="E174" s="44"/>
      <c r="F174" s="284" t="s">
        <v>659</v>
      </c>
      <c r="G174" s="44"/>
      <c r="H174" s="44"/>
      <c r="I174" s="280"/>
      <c r="J174" s="44"/>
      <c r="K174" s="44"/>
      <c r="L174" s="48"/>
      <c r="M174" s="281"/>
      <c r="N174" s="282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517</v>
      </c>
      <c r="AU174" s="20" t="s">
        <v>87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2276</v>
      </c>
      <c r="G175" s="231"/>
      <c r="H175" s="235">
        <v>64.495999999999995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64.495999999999995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87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24.15" customHeight="1">
      <c r="A177" s="42"/>
      <c r="B177" s="43"/>
      <c r="C177" s="217" t="s">
        <v>282</v>
      </c>
      <c r="D177" s="217" t="s">
        <v>194</v>
      </c>
      <c r="E177" s="218" t="s">
        <v>660</v>
      </c>
      <c r="F177" s="219" t="s">
        <v>661</v>
      </c>
      <c r="G177" s="220" t="s">
        <v>197</v>
      </c>
      <c r="H177" s="221">
        <v>64.495999999999995</v>
      </c>
      <c r="I177" s="222"/>
      <c r="J177" s="223">
        <f>ROUND(I177*H177,2)</f>
        <v>0</v>
      </c>
      <c r="K177" s="219" t="s">
        <v>515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2277</v>
      </c>
    </row>
    <row r="178" s="2" customFormat="1">
      <c r="A178" s="42"/>
      <c r="B178" s="43"/>
      <c r="C178" s="44"/>
      <c r="D178" s="283" t="s">
        <v>517</v>
      </c>
      <c r="E178" s="44"/>
      <c r="F178" s="284" t="s">
        <v>663</v>
      </c>
      <c r="G178" s="44"/>
      <c r="H178" s="44"/>
      <c r="I178" s="280"/>
      <c r="J178" s="44"/>
      <c r="K178" s="44"/>
      <c r="L178" s="48"/>
      <c r="M178" s="281"/>
      <c r="N178" s="282"/>
      <c r="O178" s="88"/>
      <c r="P178" s="88"/>
      <c r="Q178" s="88"/>
      <c r="R178" s="88"/>
      <c r="S178" s="88"/>
      <c r="T178" s="8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T178" s="20" t="s">
        <v>517</v>
      </c>
      <c r="AU178" s="20" t="s">
        <v>87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2278</v>
      </c>
      <c r="G179" s="231"/>
      <c r="H179" s="235">
        <v>64.495999999999995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64.495999999999995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24.15" customHeight="1">
      <c r="A181" s="42"/>
      <c r="B181" s="43"/>
      <c r="C181" s="217" t="s">
        <v>286</v>
      </c>
      <c r="D181" s="217" t="s">
        <v>194</v>
      </c>
      <c r="E181" s="218" t="s">
        <v>668</v>
      </c>
      <c r="F181" s="219" t="s">
        <v>669</v>
      </c>
      <c r="G181" s="220" t="s">
        <v>221</v>
      </c>
      <c r="H181" s="221">
        <v>163.19300000000001</v>
      </c>
      <c r="I181" s="222"/>
      <c r="J181" s="223">
        <f>ROUND(I181*H181,2)</f>
        <v>0</v>
      </c>
      <c r="K181" s="219" t="s">
        <v>32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2279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358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87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2280</v>
      </c>
      <c r="G183" s="231"/>
      <c r="H183" s="235">
        <v>76.492000000000004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2281</v>
      </c>
      <c r="G184" s="231"/>
      <c r="H184" s="235">
        <v>52.5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2282</v>
      </c>
      <c r="G185" s="231"/>
      <c r="H185" s="235">
        <v>19.411999999999999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2283</v>
      </c>
      <c r="G186" s="231"/>
      <c r="H186" s="235">
        <v>14.789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163.19300000000001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24.15" customHeight="1">
      <c r="A188" s="42"/>
      <c r="B188" s="43"/>
      <c r="C188" s="217" t="s">
        <v>291</v>
      </c>
      <c r="D188" s="217" t="s">
        <v>194</v>
      </c>
      <c r="E188" s="218" t="s">
        <v>664</v>
      </c>
      <c r="F188" s="219" t="s">
        <v>665</v>
      </c>
      <c r="G188" s="220" t="s">
        <v>197</v>
      </c>
      <c r="H188" s="221">
        <v>460.67599999999999</v>
      </c>
      <c r="I188" s="222"/>
      <c r="J188" s="223">
        <f>ROUND(I188*H188,2)</f>
        <v>0</v>
      </c>
      <c r="K188" s="219" t="s">
        <v>515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199</v>
      </c>
      <c r="AT188" s="228" t="s">
        <v>194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2284</v>
      </c>
    </row>
    <row r="189" s="2" customFormat="1">
      <c r="A189" s="42"/>
      <c r="B189" s="43"/>
      <c r="C189" s="44"/>
      <c r="D189" s="283" t="s">
        <v>517</v>
      </c>
      <c r="E189" s="44"/>
      <c r="F189" s="284" t="s">
        <v>667</v>
      </c>
      <c r="G189" s="44"/>
      <c r="H189" s="44"/>
      <c r="I189" s="280"/>
      <c r="J189" s="44"/>
      <c r="K189" s="44"/>
      <c r="L189" s="48"/>
      <c r="M189" s="281"/>
      <c r="N189" s="282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517</v>
      </c>
      <c r="AU189" s="20" t="s">
        <v>87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2285</v>
      </c>
      <c r="G190" s="231"/>
      <c r="H190" s="235">
        <v>414.02600000000001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2049</v>
      </c>
      <c r="G191" s="231"/>
      <c r="H191" s="235">
        <v>26.25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2050</v>
      </c>
      <c r="G192" s="231"/>
      <c r="H192" s="235">
        <v>20.399999999999999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460.67599999999999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37.8" customHeight="1">
      <c r="A194" s="42"/>
      <c r="B194" s="43"/>
      <c r="C194" s="217" t="s">
        <v>7</v>
      </c>
      <c r="D194" s="217" t="s">
        <v>194</v>
      </c>
      <c r="E194" s="218" t="s">
        <v>2051</v>
      </c>
      <c r="F194" s="219" t="s">
        <v>2052</v>
      </c>
      <c r="G194" s="220" t="s">
        <v>197</v>
      </c>
      <c r="H194" s="221">
        <v>375.77999999999997</v>
      </c>
      <c r="I194" s="222"/>
      <c r="J194" s="223">
        <f>ROUND(I194*H194,2)</f>
        <v>0</v>
      </c>
      <c r="K194" s="219" t="s">
        <v>515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2286</v>
      </c>
    </row>
    <row r="195" s="2" customFormat="1">
      <c r="A195" s="42"/>
      <c r="B195" s="43"/>
      <c r="C195" s="44"/>
      <c r="D195" s="283" t="s">
        <v>517</v>
      </c>
      <c r="E195" s="44"/>
      <c r="F195" s="284" t="s">
        <v>2054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2287</v>
      </c>
      <c r="G196" s="231"/>
      <c r="H196" s="235">
        <v>413.31200000000001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2288</v>
      </c>
      <c r="G197" s="231"/>
      <c r="H197" s="235">
        <v>-3.9670000000000001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2289</v>
      </c>
      <c r="G198" s="231"/>
      <c r="H198" s="235">
        <v>-4.6559999999999997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2290</v>
      </c>
      <c r="G199" s="231"/>
      <c r="H199" s="235">
        <v>-15.228999999999999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2291</v>
      </c>
      <c r="G200" s="231"/>
      <c r="H200" s="235">
        <v>-13.68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375.78000000000003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16.5" customHeight="1">
      <c r="A202" s="42"/>
      <c r="B202" s="43"/>
      <c r="C202" s="253" t="s">
        <v>299</v>
      </c>
      <c r="D202" s="253" t="s">
        <v>218</v>
      </c>
      <c r="E202" s="254" t="s">
        <v>2059</v>
      </c>
      <c r="F202" s="255" t="s">
        <v>2060</v>
      </c>
      <c r="G202" s="256" t="s">
        <v>221</v>
      </c>
      <c r="H202" s="257">
        <v>338.202</v>
      </c>
      <c r="I202" s="258"/>
      <c r="J202" s="259">
        <f>ROUND(I202*H202,2)</f>
        <v>0</v>
      </c>
      <c r="K202" s="255" t="s">
        <v>515</v>
      </c>
      <c r="L202" s="260"/>
      <c r="M202" s="261" t="s">
        <v>32</v>
      </c>
      <c r="N202" s="262" t="s">
        <v>49</v>
      </c>
      <c r="O202" s="88"/>
      <c r="P202" s="226">
        <f>O202*H202</f>
        <v>0</v>
      </c>
      <c r="Q202" s="226">
        <v>1</v>
      </c>
      <c r="R202" s="226">
        <f>Q202*H202</f>
        <v>338.202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222</v>
      </c>
      <c r="AT202" s="228" t="s">
        <v>218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2292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2293</v>
      </c>
      <c r="G203" s="231"/>
      <c r="H203" s="235">
        <v>338.202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85</v>
      </c>
      <c r="AY203" s="241" t="s">
        <v>191</v>
      </c>
    </row>
    <row r="204" s="2" customFormat="1" ht="24.15" customHeight="1">
      <c r="A204" s="42"/>
      <c r="B204" s="43"/>
      <c r="C204" s="217" t="s">
        <v>304</v>
      </c>
      <c r="D204" s="217" t="s">
        <v>194</v>
      </c>
      <c r="E204" s="218" t="s">
        <v>2294</v>
      </c>
      <c r="F204" s="219" t="s">
        <v>2295</v>
      </c>
      <c r="G204" s="220" t="s">
        <v>411</v>
      </c>
      <c r="H204" s="221">
        <v>198.072</v>
      </c>
      <c r="I204" s="222"/>
      <c r="J204" s="223">
        <f>ROUND(I204*H204,2)</f>
        <v>0</v>
      </c>
      <c r="K204" s="219" t="s">
        <v>515</v>
      </c>
      <c r="L204" s="48"/>
      <c r="M204" s="224" t="s">
        <v>32</v>
      </c>
      <c r="N204" s="225" t="s">
        <v>49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8" t="s">
        <v>199</v>
      </c>
      <c r="AT204" s="228" t="s">
        <v>194</v>
      </c>
      <c r="AU204" s="228" t="s">
        <v>87</v>
      </c>
      <c r="AY204" s="20" t="s">
        <v>191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85</v>
      </c>
      <c r="BK204" s="229">
        <f>ROUND(I204*H204,2)</f>
        <v>0</v>
      </c>
      <c r="BL204" s="20" t="s">
        <v>199</v>
      </c>
      <c r="BM204" s="228" t="s">
        <v>2296</v>
      </c>
    </row>
    <row r="205" s="2" customFormat="1">
      <c r="A205" s="42"/>
      <c r="B205" s="43"/>
      <c r="C205" s="44"/>
      <c r="D205" s="283" t="s">
        <v>517</v>
      </c>
      <c r="E205" s="44"/>
      <c r="F205" s="284" t="s">
        <v>2297</v>
      </c>
      <c r="G205" s="44"/>
      <c r="H205" s="44"/>
      <c r="I205" s="280"/>
      <c r="J205" s="44"/>
      <c r="K205" s="44"/>
      <c r="L205" s="48"/>
      <c r="M205" s="281"/>
      <c r="N205" s="282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517</v>
      </c>
      <c r="AU205" s="20" t="s">
        <v>87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2254</v>
      </c>
      <c r="G206" s="231"/>
      <c r="H206" s="235">
        <v>135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2255</v>
      </c>
      <c r="G207" s="231"/>
      <c r="H207" s="235">
        <v>88.799999999999997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2298</v>
      </c>
      <c r="G208" s="231"/>
      <c r="H208" s="235">
        <v>-9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2299</v>
      </c>
      <c r="G209" s="231"/>
      <c r="H209" s="235">
        <v>-16.728000000000002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198.072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21.75" customHeight="1">
      <c r="A211" s="42"/>
      <c r="B211" s="43"/>
      <c r="C211" s="217" t="s">
        <v>310</v>
      </c>
      <c r="D211" s="217" t="s">
        <v>194</v>
      </c>
      <c r="E211" s="218" t="s">
        <v>2071</v>
      </c>
      <c r="F211" s="219" t="s">
        <v>2072</v>
      </c>
      <c r="G211" s="220" t="s">
        <v>411</v>
      </c>
      <c r="H211" s="221">
        <v>141.375</v>
      </c>
      <c r="I211" s="222"/>
      <c r="J211" s="223">
        <f>ROUND(I211*H211,2)</f>
        <v>0</v>
      </c>
      <c r="K211" s="219" t="s">
        <v>515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2300</v>
      </c>
    </row>
    <row r="212" s="2" customFormat="1">
      <c r="A212" s="42"/>
      <c r="B212" s="43"/>
      <c r="C212" s="44"/>
      <c r="D212" s="283" t="s">
        <v>517</v>
      </c>
      <c r="E212" s="44"/>
      <c r="F212" s="284" t="s">
        <v>2074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517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2301</v>
      </c>
      <c r="G213" s="231"/>
      <c r="H213" s="235">
        <v>141.375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141.375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16.5" customHeight="1">
      <c r="A215" s="42"/>
      <c r="B215" s="43"/>
      <c r="C215" s="217" t="s">
        <v>317</v>
      </c>
      <c r="D215" s="217" t="s">
        <v>194</v>
      </c>
      <c r="E215" s="218" t="s">
        <v>2076</v>
      </c>
      <c r="F215" s="219" t="s">
        <v>2077</v>
      </c>
      <c r="G215" s="220" t="s">
        <v>411</v>
      </c>
      <c r="H215" s="221">
        <v>198.072</v>
      </c>
      <c r="I215" s="222"/>
      <c r="J215" s="223">
        <f>ROUND(I215*H215,2)</f>
        <v>0</v>
      </c>
      <c r="K215" s="219" t="s">
        <v>515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0.0039699999999999996</v>
      </c>
      <c r="R215" s="226">
        <f>Q215*H215</f>
        <v>0.78634583999999996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2302</v>
      </c>
    </row>
    <row r="216" s="2" customFormat="1">
      <c r="A216" s="42"/>
      <c r="B216" s="43"/>
      <c r="C216" s="44"/>
      <c r="D216" s="283" t="s">
        <v>517</v>
      </c>
      <c r="E216" s="44"/>
      <c r="F216" s="284" t="s">
        <v>2079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2254</v>
      </c>
      <c r="G217" s="231"/>
      <c r="H217" s="235">
        <v>135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2255</v>
      </c>
      <c r="G218" s="231"/>
      <c r="H218" s="235">
        <v>88.799999999999997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2298</v>
      </c>
      <c r="G219" s="231"/>
      <c r="H219" s="235">
        <v>-9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2299</v>
      </c>
      <c r="G220" s="231"/>
      <c r="H220" s="235">
        <v>-16.728000000000002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198.072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53" t="s">
        <v>323</v>
      </c>
      <c r="D222" s="253" t="s">
        <v>218</v>
      </c>
      <c r="E222" s="254" t="s">
        <v>2080</v>
      </c>
      <c r="F222" s="255" t="s">
        <v>2081</v>
      </c>
      <c r="G222" s="256" t="s">
        <v>541</v>
      </c>
      <c r="H222" s="257">
        <v>4.952</v>
      </c>
      <c r="I222" s="258"/>
      <c r="J222" s="259">
        <f>ROUND(I222*H222,2)</f>
        <v>0</v>
      </c>
      <c r="K222" s="255" t="s">
        <v>515</v>
      </c>
      <c r="L222" s="260"/>
      <c r="M222" s="261" t="s">
        <v>32</v>
      </c>
      <c r="N222" s="262" t="s">
        <v>49</v>
      </c>
      <c r="O222" s="88"/>
      <c r="P222" s="226">
        <f>O222*H222</f>
        <v>0</v>
      </c>
      <c r="Q222" s="226">
        <v>0.001</v>
      </c>
      <c r="R222" s="226">
        <f>Q222*H222</f>
        <v>0.0049519999999999998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222</v>
      </c>
      <c r="AT222" s="228" t="s">
        <v>218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2303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2304</v>
      </c>
      <c r="G223" s="231"/>
      <c r="H223" s="235">
        <v>4.952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85</v>
      </c>
      <c r="AY223" s="241" t="s">
        <v>191</v>
      </c>
    </row>
    <row r="224" s="2" customFormat="1" ht="21.75" customHeight="1">
      <c r="A224" s="42"/>
      <c r="B224" s="43"/>
      <c r="C224" s="217" t="s">
        <v>329</v>
      </c>
      <c r="D224" s="217" t="s">
        <v>194</v>
      </c>
      <c r="E224" s="218" t="s">
        <v>596</v>
      </c>
      <c r="F224" s="219" t="s">
        <v>597</v>
      </c>
      <c r="G224" s="220" t="s">
        <v>411</v>
      </c>
      <c r="H224" s="221">
        <v>40</v>
      </c>
      <c r="I224" s="222"/>
      <c r="J224" s="223">
        <f>ROUND(I224*H224,2)</f>
        <v>0</v>
      </c>
      <c r="K224" s="219" t="s">
        <v>515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0.00050000000000000001</v>
      </c>
      <c r="T224" s="227">
        <f>S224*H224</f>
        <v>0.02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2305</v>
      </c>
    </row>
    <row r="225" s="2" customFormat="1">
      <c r="A225" s="42"/>
      <c r="B225" s="43"/>
      <c r="C225" s="44"/>
      <c r="D225" s="283" t="s">
        <v>517</v>
      </c>
      <c r="E225" s="44"/>
      <c r="F225" s="284" t="s">
        <v>599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517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2306</v>
      </c>
      <c r="G226" s="231"/>
      <c r="H226" s="235">
        <v>20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2307</v>
      </c>
      <c r="G227" s="231"/>
      <c r="H227" s="235">
        <v>20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40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87</v>
      </c>
      <c r="F229" s="215" t="s">
        <v>1734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SUM(P230:P273)</f>
        <v>0</v>
      </c>
      <c r="Q229" s="209"/>
      <c r="R229" s="210">
        <f>SUM(R230:R273)</f>
        <v>0.51765240000000001</v>
      </c>
      <c r="S229" s="209"/>
      <c r="T229" s="211">
        <f>SUM(T230:T273)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SUM(BK230:BK273)</f>
        <v>0</v>
      </c>
    </row>
    <row r="230" s="2" customFormat="1" ht="16.5" customHeight="1">
      <c r="A230" s="42"/>
      <c r="B230" s="43"/>
      <c r="C230" s="217" t="s">
        <v>334</v>
      </c>
      <c r="D230" s="217" t="s">
        <v>194</v>
      </c>
      <c r="E230" s="218" t="s">
        <v>2087</v>
      </c>
      <c r="F230" s="219" t="s">
        <v>2088</v>
      </c>
      <c r="G230" s="220" t="s">
        <v>197</v>
      </c>
      <c r="H230" s="221">
        <v>4.6559999999999997</v>
      </c>
      <c r="I230" s="222"/>
      <c r="J230" s="223">
        <f>ROUND(I230*H230,2)</f>
        <v>0</v>
      </c>
      <c r="K230" s="219" t="s">
        <v>515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2308</v>
      </c>
    </row>
    <row r="231" s="2" customFormat="1">
      <c r="A231" s="42"/>
      <c r="B231" s="43"/>
      <c r="C231" s="44"/>
      <c r="D231" s="283" t="s">
        <v>517</v>
      </c>
      <c r="E231" s="44"/>
      <c r="F231" s="284" t="s">
        <v>2090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2309</v>
      </c>
      <c r="G232" s="231"/>
      <c r="H232" s="235">
        <v>4.6559999999999997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4.6559999999999997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1.75" customHeight="1">
      <c r="A234" s="42"/>
      <c r="B234" s="43"/>
      <c r="C234" s="217" t="s">
        <v>345</v>
      </c>
      <c r="D234" s="217" t="s">
        <v>194</v>
      </c>
      <c r="E234" s="218" t="s">
        <v>2092</v>
      </c>
      <c r="F234" s="219" t="s">
        <v>2093</v>
      </c>
      <c r="G234" s="220" t="s">
        <v>197</v>
      </c>
      <c r="H234" s="221">
        <v>4.6559999999999997</v>
      </c>
      <c r="I234" s="222"/>
      <c r="J234" s="223">
        <f>ROUND(I234*H234,2)</f>
        <v>0</v>
      </c>
      <c r="K234" s="219" t="s">
        <v>515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2310</v>
      </c>
    </row>
    <row r="235" s="2" customFormat="1">
      <c r="A235" s="42"/>
      <c r="B235" s="43"/>
      <c r="C235" s="44"/>
      <c r="D235" s="283" t="s">
        <v>517</v>
      </c>
      <c r="E235" s="44"/>
      <c r="F235" s="284" t="s">
        <v>2095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2309</v>
      </c>
      <c r="G236" s="231"/>
      <c r="H236" s="235">
        <v>4.6559999999999997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4.6559999999999997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16.5" customHeight="1">
      <c r="A238" s="42"/>
      <c r="B238" s="43"/>
      <c r="C238" s="217" t="s">
        <v>349</v>
      </c>
      <c r="D238" s="217" t="s">
        <v>194</v>
      </c>
      <c r="E238" s="218" t="s">
        <v>2096</v>
      </c>
      <c r="F238" s="219" t="s">
        <v>2097</v>
      </c>
      <c r="G238" s="220" t="s">
        <v>411</v>
      </c>
      <c r="H238" s="221">
        <v>6.7800000000000002</v>
      </c>
      <c r="I238" s="222"/>
      <c r="J238" s="223">
        <f>ROUND(I238*H238,2)</f>
        <v>0</v>
      </c>
      <c r="K238" s="219" t="s">
        <v>515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0.0012999999999999999</v>
      </c>
      <c r="R238" s="226">
        <f>Q238*H238</f>
        <v>0.0088140000000000007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2311</v>
      </c>
    </row>
    <row r="239" s="2" customFormat="1">
      <c r="A239" s="42"/>
      <c r="B239" s="43"/>
      <c r="C239" s="44"/>
      <c r="D239" s="283" t="s">
        <v>517</v>
      </c>
      <c r="E239" s="44"/>
      <c r="F239" s="284" t="s">
        <v>2099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2312</v>
      </c>
      <c r="G240" s="231"/>
      <c r="H240" s="235">
        <v>6.7800000000000002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6.7800000000000002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16.5" customHeight="1">
      <c r="A242" s="42"/>
      <c r="B242" s="43"/>
      <c r="C242" s="217" t="s">
        <v>354</v>
      </c>
      <c r="D242" s="217" t="s">
        <v>194</v>
      </c>
      <c r="E242" s="218" t="s">
        <v>2101</v>
      </c>
      <c r="F242" s="219" t="s">
        <v>2102</v>
      </c>
      <c r="G242" s="220" t="s">
        <v>411</v>
      </c>
      <c r="H242" s="221">
        <v>6.7800000000000002</v>
      </c>
      <c r="I242" s="222"/>
      <c r="J242" s="223">
        <f>ROUND(I242*H242,2)</f>
        <v>0</v>
      </c>
      <c r="K242" s="219" t="s">
        <v>515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4.0000000000000003E-05</v>
      </c>
      <c r="R242" s="226">
        <f>Q242*H242</f>
        <v>0.00027120000000000003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2313</v>
      </c>
    </row>
    <row r="243" s="2" customFormat="1">
      <c r="A243" s="42"/>
      <c r="B243" s="43"/>
      <c r="C243" s="44"/>
      <c r="D243" s="283" t="s">
        <v>517</v>
      </c>
      <c r="E243" s="44"/>
      <c r="F243" s="284" t="s">
        <v>2104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517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2312</v>
      </c>
      <c r="G244" s="231"/>
      <c r="H244" s="235">
        <v>6.7800000000000002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6.7800000000000002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360</v>
      </c>
      <c r="D246" s="217" t="s">
        <v>194</v>
      </c>
      <c r="E246" s="218" t="s">
        <v>2105</v>
      </c>
      <c r="F246" s="219" t="s">
        <v>2106</v>
      </c>
      <c r="G246" s="220" t="s">
        <v>221</v>
      </c>
      <c r="H246" s="221">
        <v>0.32600000000000001</v>
      </c>
      <c r="I246" s="222"/>
      <c r="J246" s="223">
        <f>ROUND(I246*H246,2)</f>
        <v>0</v>
      </c>
      <c r="K246" s="219" t="s">
        <v>515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1.0383</v>
      </c>
      <c r="R246" s="226">
        <f>Q246*H246</f>
        <v>0.3384858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2314</v>
      </c>
    </row>
    <row r="247" s="2" customFormat="1">
      <c r="A247" s="42"/>
      <c r="B247" s="43"/>
      <c r="C247" s="44"/>
      <c r="D247" s="283" t="s">
        <v>517</v>
      </c>
      <c r="E247" s="44"/>
      <c r="F247" s="284" t="s">
        <v>2108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2315</v>
      </c>
      <c r="G248" s="231"/>
      <c r="H248" s="235">
        <v>0.32600000000000001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0.32600000000000001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365</v>
      </c>
      <c r="D250" s="217" t="s">
        <v>194</v>
      </c>
      <c r="E250" s="218" t="s">
        <v>2110</v>
      </c>
      <c r="F250" s="219" t="s">
        <v>2111</v>
      </c>
      <c r="G250" s="220" t="s">
        <v>197</v>
      </c>
      <c r="H250" s="221">
        <v>1.3200000000000001</v>
      </c>
      <c r="I250" s="222"/>
      <c r="J250" s="223">
        <f>ROUND(I250*H250,2)</f>
        <v>0</v>
      </c>
      <c r="K250" s="219" t="s">
        <v>515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2316</v>
      </c>
    </row>
    <row r="251" s="2" customFormat="1">
      <c r="A251" s="42"/>
      <c r="B251" s="43"/>
      <c r="C251" s="44"/>
      <c r="D251" s="283" t="s">
        <v>517</v>
      </c>
      <c r="E251" s="44"/>
      <c r="F251" s="284" t="s">
        <v>2113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517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2317</v>
      </c>
      <c r="G252" s="231"/>
      <c r="H252" s="235">
        <v>0.32000000000000001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2318</v>
      </c>
      <c r="G253" s="231"/>
      <c r="H253" s="235">
        <v>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4" customFormat="1">
      <c r="A254" s="14"/>
      <c r="B254" s="242"/>
      <c r="C254" s="243"/>
      <c r="D254" s="232" t="s">
        <v>201</v>
      </c>
      <c r="E254" s="244" t="s">
        <v>32</v>
      </c>
      <c r="F254" s="245" t="s">
        <v>203</v>
      </c>
      <c r="G254" s="243"/>
      <c r="H254" s="246">
        <v>1.3200000000000001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2" t="s">
        <v>201</v>
      </c>
      <c r="AU254" s="252" t="s">
        <v>87</v>
      </c>
      <c r="AV254" s="14" t="s">
        <v>199</v>
      </c>
      <c r="AW254" s="14" t="s">
        <v>39</v>
      </c>
      <c r="AX254" s="14" t="s">
        <v>85</v>
      </c>
      <c r="AY254" s="252" t="s">
        <v>191</v>
      </c>
    </row>
    <row r="255" s="2" customFormat="1" ht="21.75" customHeight="1">
      <c r="A255" s="42"/>
      <c r="B255" s="43"/>
      <c r="C255" s="217" t="s">
        <v>370</v>
      </c>
      <c r="D255" s="217" t="s">
        <v>194</v>
      </c>
      <c r="E255" s="218" t="s">
        <v>2116</v>
      </c>
      <c r="F255" s="219" t="s">
        <v>2093</v>
      </c>
      <c r="G255" s="220" t="s">
        <v>197</v>
      </c>
      <c r="H255" s="221">
        <v>1.3200000000000001</v>
      </c>
      <c r="I255" s="222"/>
      <c r="J255" s="223">
        <f>ROUND(I255*H255,2)</f>
        <v>0</v>
      </c>
      <c r="K255" s="219" t="s">
        <v>515</v>
      </c>
      <c r="L255" s="48"/>
      <c r="M255" s="224" t="s">
        <v>32</v>
      </c>
      <c r="N255" s="225" t="s">
        <v>49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8" t="s">
        <v>199</v>
      </c>
      <c r="AT255" s="228" t="s">
        <v>194</v>
      </c>
      <c r="AU255" s="228" t="s">
        <v>87</v>
      </c>
      <c r="AY255" s="20" t="s">
        <v>191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85</v>
      </c>
      <c r="BK255" s="229">
        <f>ROUND(I255*H255,2)</f>
        <v>0</v>
      </c>
      <c r="BL255" s="20" t="s">
        <v>199</v>
      </c>
      <c r="BM255" s="228" t="s">
        <v>2319</v>
      </c>
    </row>
    <row r="256" s="2" customFormat="1">
      <c r="A256" s="42"/>
      <c r="B256" s="43"/>
      <c r="C256" s="44"/>
      <c r="D256" s="283" t="s">
        <v>517</v>
      </c>
      <c r="E256" s="44"/>
      <c r="F256" s="284" t="s">
        <v>2118</v>
      </c>
      <c r="G256" s="44"/>
      <c r="H256" s="44"/>
      <c r="I256" s="280"/>
      <c r="J256" s="44"/>
      <c r="K256" s="44"/>
      <c r="L256" s="48"/>
      <c r="M256" s="281"/>
      <c r="N256" s="282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517</v>
      </c>
      <c r="AU256" s="20" t="s">
        <v>87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2317</v>
      </c>
      <c r="G257" s="231"/>
      <c r="H257" s="235">
        <v>0.32000000000000001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78</v>
      </c>
      <c r="AY257" s="241" t="s">
        <v>191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2318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1.3200000000000001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16.5" customHeight="1">
      <c r="A260" s="42"/>
      <c r="B260" s="43"/>
      <c r="C260" s="217" t="s">
        <v>763</v>
      </c>
      <c r="D260" s="217" t="s">
        <v>194</v>
      </c>
      <c r="E260" s="218" t="s">
        <v>1746</v>
      </c>
      <c r="F260" s="219" t="s">
        <v>1747</v>
      </c>
      <c r="G260" s="220" t="s">
        <v>411</v>
      </c>
      <c r="H260" s="221">
        <v>4.5</v>
      </c>
      <c r="I260" s="222"/>
      <c r="J260" s="223">
        <f>ROUND(I260*H260,2)</f>
        <v>0</v>
      </c>
      <c r="K260" s="219" t="s">
        <v>515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0.0012999999999999999</v>
      </c>
      <c r="R260" s="226">
        <f>Q260*H260</f>
        <v>0.0058499999999999993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2320</v>
      </c>
    </row>
    <row r="261" s="2" customFormat="1">
      <c r="A261" s="42"/>
      <c r="B261" s="43"/>
      <c r="C261" s="44"/>
      <c r="D261" s="283" t="s">
        <v>517</v>
      </c>
      <c r="E261" s="44"/>
      <c r="F261" s="284" t="s">
        <v>1749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517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2321</v>
      </c>
      <c r="G262" s="231"/>
      <c r="H262" s="235">
        <v>1.2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2322</v>
      </c>
      <c r="G263" s="231"/>
      <c r="H263" s="235">
        <v>3.2999999999999998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4.5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16.5" customHeight="1">
      <c r="A265" s="42"/>
      <c r="B265" s="43"/>
      <c r="C265" s="217" t="s">
        <v>769</v>
      </c>
      <c r="D265" s="217" t="s">
        <v>194</v>
      </c>
      <c r="E265" s="218" t="s">
        <v>1752</v>
      </c>
      <c r="F265" s="219" t="s">
        <v>1753</v>
      </c>
      <c r="G265" s="220" t="s">
        <v>411</v>
      </c>
      <c r="H265" s="221">
        <v>4.5</v>
      </c>
      <c r="I265" s="222"/>
      <c r="J265" s="223">
        <f>ROUND(I265*H265,2)</f>
        <v>0</v>
      </c>
      <c r="K265" s="219" t="s">
        <v>515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4.0000000000000003E-05</v>
      </c>
      <c r="R265" s="226">
        <f>Q265*H265</f>
        <v>0.00018000000000000001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2323</v>
      </c>
    </row>
    <row r="266" s="2" customFormat="1">
      <c r="A266" s="42"/>
      <c r="B266" s="43"/>
      <c r="C266" s="44"/>
      <c r="D266" s="283" t="s">
        <v>517</v>
      </c>
      <c r="E266" s="44"/>
      <c r="F266" s="284" t="s">
        <v>1755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2321</v>
      </c>
      <c r="G267" s="231"/>
      <c r="H267" s="235">
        <v>1.2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2322</v>
      </c>
      <c r="G268" s="231"/>
      <c r="H268" s="235">
        <v>3.2999999999999998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4.5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1.75" customHeight="1">
      <c r="A270" s="42"/>
      <c r="B270" s="43"/>
      <c r="C270" s="217" t="s">
        <v>774</v>
      </c>
      <c r="D270" s="217" t="s">
        <v>194</v>
      </c>
      <c r="E270" s="218" t="s">
        <v>2123</v>
      </c>
      <c r="F270" s="219" t="s">
        <v>2124</v>
      </c>
      <c r="G270" s="220" t="s">
        <v>221</v>
      </c>
      <c r="H270" s="221">
        <v>0.158</v>
      </c>
      <c r="I270" s="222"/>
      <c r="J270" s="223">
        <f>ROUND(I270*H270,2)</f>
        <v>0</v>
      </c>
      <c r="K270" s="219" t="s">
        <v>515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1.0383</v>
      </c>
      <c r="R270" s="226">
        <f>Q270*H270</f>
        <v>0.16405140000000001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2324</v>
      </c>
    </row>
    <row r="271" s="2" customFormat="1">
      <c r="A271" s="42"/>
      <c r="B271" s="43"/>
      <c r="C271" s="44"/>
      <c r="D271" s="283" t="s">
        <v>517</v>
      </c>
      <c r="E271" s="44"/>
      <c r="F271" s="284" t="s">
        <v>2126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2325</v>
      </c>
      <c r="G272" s="231"/>
      <c r="H272" s="235">
        <v>0.158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0.158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12" customFormat="1" ht="22.8" customHeight="1">
      <c r="A274" s="12"/>
      <c r="B274" s="201"/>
      <c r="C274" s="202"/>
      <c r="D274" s="203" t="s">
        <v>77</v>
      </c>
      <c r="E274" s="215" t="s">
        <v>199</v>
      </c>
      <c r="F274" s="215" t="s">
        <v>678</v>
      </c>
      <c r="G274" s="202"/>
      <c r="H274" s="202"/>
      <c r="I274" s="205"/>
      <c r="J274" s="216">
        <f>BK274</f>
        <v>0</v>
      </c>
      <c r="K274" s="202"/>
      <c r="L274" s="207"/>
      <c r="M274" s="208"/>
      <c r="N274" s="209"/>
      <c r="O274" s="209"/>
      <c r="P274" s="210">
        <f>SUM(P275:P289)</f>
        <v>0</v>
      </c>
      <c r="Q274" s="209"/>
      <c r="R274" s="210">
        <f>SUM(R275:R289)</f>
        <v>48.928652280000001</v>
      </c>
      <c r="S274" s="209"/>
      <c r="T274" s="211">
        <f>SUM(T275:T289)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2" t="s">
        <v>85</v>
      </c>
      <c r="AT274" s="213" t="s">
        <v>77</v>
      </c>
      <c r="AU274" s="213" t="s">
        <v>85</v>
      </c>
      <c r="AY274" s="212" t="s">
        <v>191</v>
      </c>
      <c r="BK274" s="214">
        <f>SUM(BK275:BK289)</f>
        <v>0</v>
      </c>
    </row>
    <row r="275" s="2" customFormat="1" ht="16.5" customHeight="1">
      <c r="A275" s="42"/>
      <c r="B275" s="43"/>
      <c r="C275" s="217" t="s">
        <v>781</v>
      </c>
      <c r="D275" s="217" t="s">
        <v>194</v>
      </c>
      <c r="E275" s="218" t="s">
        <v>2128</v>
      </c>
      <c r="F275" s="219" t="s">
        <v>2129</v>
      </c>
      <c r="G275" s="220" t="s">
        <v>411</v>
      </c>
      <c r="H275" s="221">
        <v>26.445</v>
      </c>
      <c r="I275" s="222"/>
      <c r="J275" s="223">
        <f>ROUND(I275*H275,2)</f>
        <v>0</v>
      </c>
      <c r="K275" s="219" t="s">
        <v>515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2326</v>
      </c>
    </row>
    <row r="276" s="2" customFormat="1">
      <c r="A276" s="42"/>
      <c r="B276" s="43"/>
      <c r="C276" s="44"/>
      <c r="D276" s="283" t="s">
        <v>517</v>
      </c>
      <c r="E276" s="44"/>
      <c r="F276" s="284" t="s">
        <v>2131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517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2327</v>
      </c>
      <c r="G277" s="231"/>
      <c r="H277" s="235">
        <v>20.460000000000001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2328</v>
      </c>
      <c r="G278" s="231"/>
      <c r="H278" s="235">
        <v>5.9850000000000003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26.445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2" customFormat="1" ht="24.15" customHeight="1">
      <c r="A280" s="42"/>
      <c r="B280" s="43"/>
      <c r="C280" s="217" t="s">
        <v>786</v>
      </c>
      <c r="D280" s="217" t="s">
        <v>194</v>
      </c>
      <c r="E280" s="218" t="s">
        <v>2133</v>
      </c>
      <c r="F280" s="219" t="s">
        <v>2134</v>
      </c>
      <c r="G280" s="220" t="s">
        <v>197</v>
      </c>
      <c r="H280" s="221">
        <v>3.1499999999999999</v>
      </c>
      <c r="I280" s="222"/>
      <c r="J280" s="223">
        <f>ROUND(I280*H280,2)</f>
        <v>0</v>
      </c>
      <c r="K280" s="219" t="s">
        <v>515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2.21</v>
      </c>
      <c r="R280" s="226">
        <f>Q280*H280</f>
        <v>6.9615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2329</v>
      </c>
    </row>
    <row r="281" s="2" customFormat="1">
      <c r="A281" s="42"/>
      <c r="B281" s="43"/>
      <c r="C281" s="44"/>
      <c r="D281" s="283" t="s">
        <v>517</v>
      </c>
      <c r="E281" s="44"/>
      <c r="F281" s="284" t="s">
        <v>2136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517</v>
      </c>
      <c r="AU281" s="20" t="s">
        <v>87</v>
      </c>
    </row>
    <row r="282" s="13" customFormat="1">
      <c r="A282" s="13"/>
      <c r="B282" s="230"/>
      <c r="C282" s="231"/>
      <c r="D282" s="232" t="s">
        <v>201</v>
      </c>
      <c r="E282" s="233" t="s">
        <v>32</v>
      </c>
      <c r="F282" s="234" t="s">
        <v>2330</v>
      </c>
      <c r="G282" s="231"/>
      <c r="H282" s="235">
        <v>3.1499999999999999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201</v>
      </c>
      <c r="AU282" s="241" t="s">
        <v>87</v>
      </c>
      <c r="AV282" s="13" t="s">
        <v>87</v>
      </c>
      <c r="AW282" s="13" t="s">
        <v>39</v>
      </c>
      <c r="AX282" s="13" t="s">
        <v>78</v>
      </c>
      <c r="AY282" s="241" t="s">
        <v>191</v>
      </c>
    </row>
    <row r="283" s="14" customFormat="1">
      <c r="A283" s="14"/>
      <c r="B283" s="242"/>
      <c r="C283" s="243"/>
      <c r="D283" s="232" t="s">
        <v>201</v>
      </c>
      <c r="E283" s="244" t="s">
        <v>32</v>
      </c>
      <c r="F283" s="245" t="s">
        <v>203</v>
      </c>
      <c r="G283" s="243"/>
      <c r="H283" s="246">
        <v>3.1499999999999999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201</v>
      </c>
      <c r="AU283" s="252" t="s">
        <v>87</v>
      </c>
      <c r="AV283" s="14" t="s">
        <v>199</v>
      </c>
      <c r="AW283" s="14" t="s">
        <v>39</v>
      </c>
      <c r="AX283" s="14" t="s">
        <v>85</v>
      </c>
      <c r="AY283" s="252" t="s">
        <v>191</v>
      </c>
    </row>
    <row r="284" s="2" customFormat="1" ht="24.15" customHeight="1">
      <c r="A284" s="42"/>
      <c r="B284" s="43"/>
      <c r="C284" s="217" t="s">
        <v>952</v>
      </c>
      <c r="D284" s="217" t="s">
        <v>194</v>
      </c>
      <c r="E284" s="218" t="s">
        <v>1802</v>
      </c>
      <c r="F284" s="219" t="s">
        <v>1803</v>
      </c>
      <c r="G284" s="220" t="s">
        <v>411</v>
      </c>
      <c r="H284" s="221">
        <v>32.588000000000001</v>
      </c>
      <c r="I284" s="222"/>
      <c r="J284" s="223">
        <f>ROUND(I284*H284,2)</f>
        <v>0</v>
      </c>
      <c r="K284" s="219" t="s">
        <v>515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1.2878099999999999</v>
      </c>
      <c r="R284" s="226">
        <f>Q284*H284</f>
        <v>41.967152280000001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2331</v>
      </c>
    </row>
    <row r="285" s="2" customFormat="1">
      <c r="A285" s="42"/>
      <c r="B285" s="43"/>
      <c r="C285" s="44"/>
      <c r="D285" s="283" t="s">
        <v>517</v>
      </c>
      <c r="E285" s="44"/>
      <c r="F285" s="284" t="s">
        <v>1805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2332</v>
      </c>
      <c r="G286" s="231"/>
      <c r="H286" s="235">
        <v>13.609999999999999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2333</v>
      </c>
      <c r="G287" s="231"/>
      <c r="H287" s="235">
        <v>2.25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2334</v>
      </c>
      <c r="G288" s="231"/>
      <c r="H288" s="235">
        <v>16.728000000000002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32.588000000000001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12" customFormat="1" ht="22.8" customHeight="1">
      <c r="A290" s="12"/>
      <c r="B290" s="201"/>
      <c r="C290" s="202"/>
      <c r="D290" s="203" t="s">
        <v>77</v>
      </c>
      <c r="E290" s="215" t="s">
        <v>192</v>
      </c>
      <c r="F290" s="215" t="s">
        <v>193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SUM(P291:P294)</f>
        <v>0</v>
      </c>
      <c r="Q290" s="209"/>
      <c r="R290" s="210">
        <f>SUM(R291:R294)</f>
        <v>83.299131999999986</v>
      </c>
      <c r="S290" s="209"/>
      <c r="T290" s="211">
        <f>SUM(T291:T294)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85</v>
      </c>
      <c r="AT290" s="213" t="s">
        <v>77</v>
      </c>
      <c r="AU290" s="213" t="s">
        <v>85</v>
      </c>
      <c r="AY290" s="212" t="s">
        <v>191</v>
      </c>
      <c r="BK290" s="214">
        <f>SUM(BK291:BK294)</f>
        <v>0</v>
      </c>
    </row>
    <row r="291" s="2" customFormat="1" ht="21.75" customHeight="1">
      <c r="A291" s="42"/>
      <c r="B291" s="43"/>
      <c r="C291" s="217" t="s">
        <v>957</v>
      </c>
      <c r="D291" s="217" t="s">
        <v>194</v>
      </c>
      <c r="E291" s="218" t="s">
        <v>2142</v>
      </c>
      <c r="F291" s="219" t="s">
        <v>2143</v>
      </c>
      <c r="G291" s="220" t="s">
        <v>197</v>
      </c>
      <c r="H291" s="221">
        <v>42.412999999999997</v>
      </c>
      <c r="I291" s="222"/>
      <c r="J291" s="223">
        <f>ROUND(I291*H291,2)</f>
        <v>0</v>
      </c>
      <c r="K291" s="219" t="s">
        <v>515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1.964</v>
      </c>
      <c r="R291" s="226">
        <f>Q291*H291</f>
        <v>83.299131999999986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2335</v>
      </c>
    </row>
    <row r="292" s="2" customFormat="1">
      <c r="A292" s="42"/>
      <c r="B292" s="43"/>
      <c r="C292" s="44"/>
      <c r="D292" s="283" t="s">
        <v>517</v>
      </c>
      <c r="E292" s="44"/>
      <c r="F292" s="284" t="s">
        <v>2145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2336</v>
      </c>
      <c r="G293" s="231"/>
      <c r="H293" s="235">
        <v>42.412999999999997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42.412999999999997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225</v>
      </c>
      <c r="F295" s="215" t="s">
        <v>550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SUM(P296:P299)</f>
        <v>0</v>
      </c>
      <c r="Q295" s="209"/>
      <c r="R295" s="210">
        <f>SUM(R296:R299)</f>
        <v>0.0058239999999999993</v>
      </c>
      <c r="S295" s="209"/>
      <c r="T295" s="211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SUM(BK296:BK299)</f>
        <v>0</v>
      </c>
    </row>
    <row r="296" s="2" customFormat="1" ht="16.5" customHeight="1">
      <c r="A296" s="42"/>
      <c r="B296" s="43"/>
      <c r="C296" s="217" t="s">
        <v>962</v>
      </c>
      <c r="D296" s="217" t="s">
        <v>194</v>
      </c>
      <c r="E296" s="218" t="s">
        <v>2337</v>
      </c>
      <c r="F296" s="219" t="s">
        <v>2338</v>
      </c>
      <c r="G296" s="220" t="s">
        <v>541</v>
      </c>
      <c r="H296" s="221">
        <v>41.600000000000001</v>
      </c>
      <c r="I296" s="222"/>
      <c r="J296" s="223">
        <f>ROUND(I296*H296,2)</f>
        <v>0</v>
      </c>
      <c r="K296" s="219" t="s">
        <v>515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0.00013999999999999999</v>
      </c>
      <c r="R296" s="226">
        <f>Q296*H296</f>
        <v>0.0058239999999999993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2339</v>
      </c>
    </row>
    <row r="297" s="2" customFormat="1">
      <c r="A297" s="42"/>
      <c r="B297" s="43"/>
      <c r="C297" s="44"/>
      <c r="D297" s="283" t="s">
        <v>517</v>
      </c>
      <c r="E297" s="44"/>
      <c r="F297" s="284" t="s">
        <v>2340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517</v>
      </c>
      <c r="AU297" s="20" t="s">
        <v>87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2341</v>
      </c>
      <c r="G298" s="231"/>
      <c r="H298" s="235">
        <v>41.600000000000001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41.600000000000001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12" customFormat="1" ht="22.8" customHeight="1">
      <c r="A300" s="12"/>
      <c r="B300" s="201"/>
      <c r="C300" s="202"/>
      <c r="D300" s="203" t="s">
        <v>77</v>
      </c>
      <c r="E300" s="215" t="s">
        <v>222</v>
      </c>
      <c r="F300" s="215" t="s">
        <v>561</v>
      </c>
      <c r="G300" s="202"/>
      <c r="H300" s="202"/>
      <c r="I300" s="205"/>
      <c r="J300" s="216">
        <f>BK300</f>
        <v>0</v>
      </c>
      <c r="K300" s="202"/>
      <c r="L300" s="207"/>
      <c r="M300" s="208"/>
      <c r="N300" s="209"/>
      <c r="O300" s="209"/>
      <c r="P300" s="210">
        <f>SUM(P301:P328)</f>
        <v>0</v>
      </c>
      <c r="Q300" s="209"/>
      <c r="R300" s="210">
        <f>SUM(R301:R328)</f>
        <v>1.04185467</v>
      </c>
      <c r="S300" s="209"/>
      <c r="T300" s="211">
        <f>SUM(T301:T328)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2" t="s">
        <v>85</v>
      </c>
      <c r="AT300" s="213" t="s">
        <v>77</v>
      </c>
      <c r="AU300" s="213" t="s">
        <v>85</v>
      </c>
      <c r="AY300" s="212" t="s">
        <v>191</v>
      </c>
      <c r="BK300" s="214">
        <f>SUM(BK301:BK328)</f>
        <v>0</v>
      </c>
    </row>
    <row r="301" s="2" customFormat="1" ht="24.15" customHeight="1">
      <c r="A301" s="42"/>
      <c r="B301" s="43"/>
      <c r="C301" s="217" t="s">
        <v>967</v>
      </c>
      <c r="D301" s="217" t="s">
        <v>194</v>
      </c>
      <c r="E301" s="218" t="s">
        <v>2342</v>
      </c>
      <c r="F301" s="219" t="s">
        <v>2343</v>
      </c>
      <c r="G301" s="220" t="s">
        <v>197</v>
      </c>
      <c r="H301" s="221">
        <v>7.8330000000000002</v>
      </c>
      <c r="I301" s="222"/>
      <c r="J301" s="223">
        <f>ROUND(I301*H301,2)</f>
        <v>0</v>
      </c>
      <c r="K301" s="219" t="s">
        <v>515</v>
      </c>
      <c r="L301" s="48"/>
      <c r="M301" s="224" t="s">
        <v>32</v>
      </c>
      <c r="N301" s="225" t="s">
        <v>49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8" t="s">
        <v>199</v>
      </c>
      <c r="AT301" s="228" t="s">
        <v>194</v>
      </c>
      <c r="AU301" s="228" t="s">
        <v>87</v>
      </c>
      <c r="AY301" s="20" t="s">
        <v>191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20" t="s">
        <v>85</v>
      </c>
      <c r="BK301" s="229">
        <f>ROUND(I301*H301,2)</f>
        <v>0</v>
      </c>
      <c r="BL301" s="20" t="s">
        <v>199</v>
      </c>
      <c r="BM301" s="228" t="s">
        <v>2344</v>
      </c>
    </row>
    <row r="302" s="2" customFormat="1">
      <c r="A302" s="42"/>
      <c r="B302" s="43"/>
      <c r="C302" s="44"/>
      <c r="D302" s="283" t="s">
        <v>517</v>
      </c>
      <c r="E302" s="44"/>
      <c r="F302" s="284" t="s">
        <v>2345</v>
      </c>
      <c r="G302" s="44"/>
      <c r="H302" s="44"/>
      <c r="I302" s="280"/>
      <c r="J302" s="44"/>
      <c r="K302" s="44"/>
      <c r="L302" s="48"/>
      <c r="M302" s="281"/>
      <c r="N302" s="282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517</v>
      </c>
      <c r="AU302" s="20" t="s">
        <v>87</v>
      </c>
    </row>
    <row r="303" s="13" customFormat="1">
      <c r="A303" s="13"/>
      <c r="B303" s="230"/>
      <c r="C303" s="231"/>
      <c r="D303" s="232" t="s">
        <v>201</v>
      </c>
      <c r="E303" s="233" t="s">
        <v>32</v>
      </c>
      <c r="F303" s="234" t="s">
        <v>2346</v>
      </c>
      <c r="G303" s="231"/>
      <c r="H303" s="235">
        <v>1.3680000000000001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201</v>
      </c>
      <c r="AU303" s="241" t="s">
        <v>87</v>
      </c>
      <c r="AV303" s="13" t="s">
        <v>87</v>
      </c>
      <c r="AW303" s="13" t="s">
        <v>39</v>
      </c>
      <c r="AX303" s="13" t="s">
        <v>78</v>
      </c>
      <c r="AY303" s="241" t="s">
        <v>191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2347</v>
      </c>
      <c r="G304" s="231"/>
      <c r="H304" s="235">
        <v>5.1299999999999999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2348</v>
      </c>
      <c r="G305" s="231"/>
      <c r="H305" s="235">
        <v>1.8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2349</v>
      </c>
      <c r="G306" s="231"/>
      <c r="H306" s="235">
        <v>-0.46500000000000002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7.8330000000000002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21.75" customHeight="1">
      <c r="A308" s="42"/>
      <c r="B308" s="43"/>
      <c r="C308" s="217" t="s">
        <v>971</v>
      </c>
      <c r="D308" s="217" t="s">
        <v>194</v>
      </c>
      <c r="E308" s="218" t="s">
        <v>2350</v>
      </c>
      <c r="F308" s="219" t="s">
        <v>2351</v>
      </c>
      <c r="G308" s="220" t="s">
        <v>411</v>
      </c>
      <c r="H308" s="221">
        <v>43.469999999999999</v>
      </c>
      <c r="I308" s="222"/>
      <c r="J308" s="223">
        <f>ROUND(I308*H308,2)</f>
        <v>0</v>
      </c>
      <c r="K308" s="219" t="s">
        <v>515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0.00545</v>
      </c>
      <c r="R308" s="226">
        <f>Q308*H308</f>
        <v>0.2369115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2352</v>
      </c>
    </row>
    <row r="309" s="2" customFormat="1">
      <c r="A309" s="42"/>
      <c r="B309" s="43"/>
      <c r="C309" s="44"/>
      <c r="D309" s="283" t="s">
        <v>517</v>
      </c>
      <c r="E309" s="44"/>
      <c r="F309" s="284" t="s">
        <v>2353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517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2354</v>
      </c>
      <c r="G310" s="231"/>
      <c r="H310" s="235">
        <v>43.469999999999999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43.469999999999999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24.15" customHeight="1">
      <c r="A312" s="42"/>
      <c r="B312" s="43"/>
      <c r="C312" s="217" t="s">
        <v>973</v>
      </c>
      <c r="D312" s="217" t="s">
        <v>194</v>
      </c>
      <c r="E312" s="218" t="s">
        <v>2355</v>
      </c>
      <c r="F312" s="219" t="s">
        <v>2356</v>
      </c>
      <c r="G312" s="220" t="s">
        <v>411</v>
      </c>
      <c r="H312" s="221">
        <v>43.469999999999999</v>
      </c>
      <c r="I312" s="222"/>
      <c r="J312" s="223">
        <f>ROUND(I312*H312,2)</f>
        <v>0</v>
      </c>
      <c r="K312" s="219" t="s">
        <v>515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2357</v>
      </c>
    </row>
    <row r="313" s="2" customFormat="1">
      <c r="A313" s="42"/>
      <c r="B313" s="43"/>
      <c r="C313" s="44"/>
      <c r="D313" s="283" t="s">
        <v>517</v>
      </c>
      <c r="E313" s="44"/>
      <c r="F313" s="284" t="s">
        <v>2358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517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2354</v>
      </c>
      <c r="G314" s="231"/>
      <c r="H314" s="235">
        <v>43.469999999999999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43.469999999999999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16.5" customHeight="1">
      <c r="A316" s="42"/>
      <c r="B316" s="43"/>
      <c r="C316" s="217" t="s">
        <v>976</v>
      </c>
      <c r="D316" s="217" t="s">
        <v>194</v>
      </c>
      <c r="E316" s="218" t="s">
        <v>2359</v>
      </c>
      <c r="F316" s="219" t="s">
        <v>2360</v>
      </c>
      <c r="G316" s="220" t="s">
        <v>221</v>
      </c>
      <c r="H316" s="221">
        <v>0.45600000000000002</v>
      </c>
      <c r="I316" s="222"/>
      <c r="J316" s="223">
        <f>ROUND(I316*H316,2)</f>
        <v>0</v>
      </c>
      <c r="K316" s="219" t="s">
        <v>515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1.0423199999999999</v>
      </c>
      <c r="R316" s="226">
        <f>Q316*H316</f>
        <v>0.47529791999999998</v>
      </c>
      <c r="S316" s="226">
        <v>0</v>
      </c>
      <c r="T316" s="227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2361</v>
      </c>
    </row>
    <row r="317" s="2" customFormat="1">
      <c r="A317" s="42"/>
      <c r="B317" s="43"/>
      <c r="C317" s="44"/>
      <c r="D317" s="283" t="s">
        <v>517</v>
      </c>
      <c r="E317" s="44"/>
      <c r="F317" s="284" t="s">
        <v>2362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517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2363</v>
      </c>
      <c r="G318" s="231"/>
      <c r="H318" s="235">
        <v>0.45600000000000002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0.45600000000000002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978</v>
      </c>
      <c r="D320" s="217" t="s">
        <v>194</v>
      </c>
      <c r="E320" s="218" t="s">
        <v>2364</v>
      </c>
      <c r="F320" s="219" t="s">
        <v>2365</v>
      </c>
      <c r="G320" s="220" t="s">
        <v>221</v>
      </c>
      <c r="H320" s="221">
        <v>0.315</v>
      </c>
      <c r="I320" s="222"/>
      <c r="J320" s="223">
        <f>ROUND(I320*H320,2)</f>
        <v>0</v>
      </c>
      <c r="K320" s="219" t="s">
        <v>515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0.99734999999999996</v>
      </c>
      <c r="R320" s="226">
        <f>Q320*H320</f>
        <v>0.31416525000000001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2366</v>
      </c>
    </row>
    <row r="321" s="2" customFormat="1">
      <c r="A321" s="42"/>
      <c r="B321" s="43"/>
      <c r="C321" s="44"/>
      <c r="D321" s="283" t="s">
        <v>517</v>
      </c>
      <c r="E321" s="44"/>
      <c r="F321" s="284" t="s">
        <v>2367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517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2368</v>
      </c>
      <c r="G322" s="231"/>
      <c r="H322" s="235">
        <v>0.315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0.315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16.5" customHeight="1">
      <c r="A324" s="42"/>
      <c r="B324" s="43"/>
      <c r="C324" s="217" t="s">
        <v>981</v>
      </c>
      <c r="D324" s="217" t="s">
        <v>194</v>
      </c>
      <c r="E324" s="218" t="s">
        <v>2369</v>
      </c>
      <c r="F324" s="219" t="s">
        <v>2370</v>
      </c>
      <c r="G324" s="220" t="s">
        <v>228</v>
      </c>
      <c r="H324" s="221">
        <v>6</v>
      </c>
      <c r="I324" s="222"/>
      <c r="J324" s="223">
        <f>ROUND(I324*H324,2)</f>
        <v>0</v>
      </c>
      <c r="K324" s="219" t="s">
        <v>515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0.0012899999999999999</v>
      </c>
      <c r="R324" s="226">
        <f>Q324*H324</f>
        <v>0.0077399999999999995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2371</v>
      </c>
    </row>
    <row r="325" s="2" customFormat="1">
      <c r="A325" s="42"/>
      <c r="B325" s="43"/>
      <c r="C325" s="44"/>
      <c r="D325" s="283" t="s">
        <v>517</v>
      </c>
      <c r="E325" s="44"/>
      <c r="F325" s="284" t="s">
        <v>2372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517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2373</v>
      </c>
      <c r="G326" s="231"/>
      <c r="H326" s="235">
        <v>6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4" customFormat="1">
      <c r="A327" s="14"/>
      <c r="B327" s="242"/>
      <c r="C327" s="243"/>
      <c r="D327" s="232" t="s">
        <v>201</v>
      </c>
      <c r="E327" s="244" t="s">
        <v>32</v>
      </c>
      <c r="F327" s="245" t="s">
        <v>203</v>
      </c>
      <c r="G327" s="243"/>
      <c r="H327" s="246">
        <v>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201</v>
      </c>
      <c r="AU327" s="252" t="s">
        <v>87</v>
      </c>
      <c r="AV327" s="14" t="s">
        <v>199</v>
      </c>
      <c r="AW327" s="14" t="s">
        <v>39</v>
      </c>
      <c r="AX327" s="14" t="s">
        <v>85</v>
      </c>
      <c r="AY327" s="252" t="s">
        <v>191</v>
      </c>
    </row>
    <row r="328" s="2" customFormat="1" ht="16.5" customHeight="1">
      <c r="A328" s="42"/>
      <c r="B328" s="43"/>
      <c r="C328" s="253" t="s">
        <v>983</v>
      </c>
      <c r="D328" s="253" t="s">
        <v>218</v>
      </c>
      <c r="E328" s="254" t="s">
        <v>2374</v>
      </c>
      <c r="F328" s="255" t="s">
        <v>2375</v>
      </c>
      <c r="G328" s="256" t="s">
        <v>228</v>
      </c>
      <c r="H328" s="257">
        <v>6</v>
      </c>
      <c r="I328" s="258"/>
      <c r="J328" s="259">
        <f>ROUND(I328*H328,2)</f>
        <v>0</v>
      </c>
      <c r="K328" s="255" t="s">
        <v>515</v>
      </c>
      <c r="L328" s="260"/>
      <c r="M328" s="261" t="s">
        <v>32</v>
      </c>
      <c r="N328" s="262" t="s">
        <v>49</v>
      </c>
      <c r="O328" s="88"/>
      <c r="P328" s="226">
        <f>O328*H328</f>
        <v>0</v>
      </c>
      <c r="Q328" s="226">
        <v>0.0012899999999999999</v>
      </c>
      <c r="R328" s="226">
        <f>Q328*H328</f>
        <v>0.0077399999999999995</v>
      </c>
      <c r="S328" s="226">
        <v>0</v>
      </c>
      <c r="T328" s="227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8" t="s">
        <v>222</v>
      </c>
      <c r="AT328" s="228" t="s">
        <v>218</v>
      </c>
      <c r="AU328" s="228" t="s">
        <v>87</v>
      </c>
      <c r="AY328" s="20" t="s">
        <v>191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20" t="s">
        <v>85</v>
      </c>
      <c r="BK328" s="229">
        <f>ROUND(I328*H328,2)</f>
        <v>0</v>
      </c>
      <c r="BL328" s="20" t="s">
        <v>199</v>
      </c>
      <c r="BM328" s="228" t="s">
        <v>2376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242</v>
      </c>
      <c r="F329" s="215" t="s">
        <v>566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SUM(P330:P376)</f>
        <v>0</v>
      </c>
      <c r="Q329" s="209"/>
      <c r="R329" s="210">
        <f>SUM(R330:R376)</f>
        <v>54.270415739999997</v>
      </c>
      <c r="S329" s="209"/>
      <c r="T329" s="211">
        <f>SUM(T330:T376)</f>
        <v>84.043800000000019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85</v>
      </c>
      <c r="AT329" s="213" t="s">
        <v>77</v>
      </c>
      <c r="AU329" s="213" t="s">
        <v>85</v>
      </c>
      <c r="AY329" s="212" t="s">
        <v>191</v>
      </c>
      <c r="BK329" s="214">
        <f>SUM(BK330:BK376)</f>
        <v>0</v>
      </c>
    </row>
    <row r="330" s="2" customFormat="1" ht="24.15" customHeight="1">
      <c r="A330" s="42"/>
      <c r="B330" s="43"/>
      <c r="C330" s="217" t="s">
        <v>985</v>
      </c>
      <c r="D330" s="217" t="s">
        <v>194</v>
      </c>
      <c r="E330" s="218" t="s">
        <v>2147</v>
      </c>
      <c r="F330" s="219" t="s">
        <v>2148</v>
      </c>
      <c r="G330" s="220" t="s">
        <v>239</v>
      </c>
      <c r="H330" s="221">
        <v>31.870000000000001</v>
      </c>
      <c r="I330" s="222"/>
      <c r="J330" s="223">
        <f>ROUND(I330*H330,2)</f>
        <v>0</v>
      </c>
      <c r="K330" s="219" t="s">
        <v>515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0.14041999999999999</v>
      </c>
      <c r="R330" s="226">
        <f>Q330*H330</f>
        <v>4.4751854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2377</v>
      </c>
    </row>
    <row r="331" s="2" customFormat="1">
      <c r="A331" s="42"/>
      <c r="B331" s="43"/>
      <c r="C331" s="44"/>
      <c r="D331" s="283" t="s">
        <v>517</v>
      </c>
      <c r="E331" s="44"/>
      <c r="F331" s="284" t="s">
        <v>2150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517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2378</v>
      </c>
      <c r="G332" s="231"/>
      <c r="H332" s="235">
        <v>15.23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2379</v>
      </c>
      <c r="G333" s="231"/>
      <c r="H333" s="235">
        <v>16.640000000000001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31.870000000000001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16.5" customHeight="1">
      <c r="A335" s="42"/>
      <c r="B335" s="43"/>
      <c r="C335" s="253" t="s">
        <v>987</v>
      </c>
      <c r="D335" s="253" t="s">
        <v>218</v>
      </c>
      <c r="E335" s="254" t="s">
        <v>2153</v>
      </c>
      <c r="F335" s="255" t="s">
        <v>2154</v>
      </c>
      <c r="G335" s="256" t="s">
        <v>239</v>
      </c>
      <c r="H335" s="257">
        <v>32.506999999999998</v>
      </c>
      <c r="I335" s="258"/>
      <c r="J335" s="259">
        <f>ROUND(I335*H335,2)</f>
        <v>0</v>
      </c>
      <c r="K335" s="255" t="s">
        <v>515</v>
      </c>
      <c r="L335" s="260"/>
      <c r="M335" s="261" t="s">
        <v>32</v>
      </c>
      <c r="N335" s="262" t="s">
        <v>49</v>
      </c>
      <c r="O335" s="88"/>
      <c r="P335" s="226">
        <f>O335*H335</f>
        <v>0</v>
      </c>
      <c r="Q335" s="226">
        <v>0.056120000000000003</v>
      </c>
      <c r="R335" s="226">
        <f>Q335*H335</f>
        <v>1.82429284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222</v>
      </c>
      <c r="AT335" s="228" t="s">
        <v>218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2380</v>
      </c>
    </row>
    <row r="336" s="13" customFormat="1">
      <c r="A336" s="13"/>
      <c r="B336" s="230"/>
      <c r="C336" s="231"/>
      <c r="D336" s="232" t="s">
        <v>201</v>
      </c>
      <c r="E336" s="233" t="s">
        <v>32</v>
      </c>
      <c r="F336" s="234" t="s">
        <v>2381</v>
      </c>
      <c r="G336" s="231"/>
      <c r="H336" s="235">
        <v>32.506999999999998</v>
      </c>
      <c r="I336" s="236"/>
      <c r="J336" s="231"/>
      <c r="K336" s="231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201</v>
      </c>
      <c r="AU336" s="241" t="s">
        <v>87</v>
      </c>
      <c r="AV336" s="13" t="s">
        <v>87</v>
      </c>
      <c r="AW336" s="13" t="s">
        <v>39</v>
      </c>
      <c r="AX336" s="13" t="s">
        <v>85</v>
      </c>
      <c r="AY336" s="241" t="s">
        <v>191</v>
      </c>
    </row>
    <row r="337" s="2" customFormat="1" ht="16.5" customHeight="1">
      <c r="A337" s="42"/>
      <c r="B337" s="43"/>
      <c r="C337" s="217" t="s">
        <v>989</v>
      </c>
      <c r="D337" s="217" t="s">
        <v>194</v>
      </c>
      <c r="E337" s="218" t="s">
        <v>2382</v>
      </c>
      <c r="F337" s="219" t="s">
        <v>2383</v>
      </c>
      <c r="G337" s="220" t="s">
        <v>239</v>
      </c>
      <c r="H337" s="221">
        <v>10</v>
      </c>
      <c r="I337" s="222"/>
      <c r="J337" s="223">
        <f>ROUND(I337*H337,2)</f>
        <v>0</v>
      </c>
      <c r="K337" s="219" t="s">
        <v>515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2.9413299999999998</v>
      </c>
      <c r="R337" s="226">
        <f>Q337*H337</f>
        <v>29.4133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2384</v>
      </c>
    </row>
    <row r="338" s="2" customFormat="1">
      <c r="A338" s="42"/>
      <c r="B338" s="43"/>
      <c r="C338" s="44"/>
      <c r="D338" s="283" t="s">
        <v>517</v>
      </c>
      <c r="E338" s="44"/>
      <c r="F338" s="284" t="s">
        <v>2385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517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2386</v>
      </c>
      <c r="G339" s="231"/>
      <c r="H339" s="235">
        <v>10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4" customFormat="1">
      <c r="A340" s="14"/>
      <c r="B340" s="242"/>
      <c r="C340" s="243"/>
      <c r="D340" s="232" t="s">
        <v>201</v>
      </c>
      <c r="E340" s="244" t="s">
        <v>32</v>
      </c>
      <c r="F340" s="245" t="s">
        <v>203</v>
      </c>
      <c r="G340" s="243"/>
      <c r="H340" s="246">
        <v>10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201</v>
      </c>
      <c r="AU340" s="252" t="s">
        <v>87</v>
      </c>
      <c r="AV340" s="14" t="s">
        <v>199</v>
      </c>
      <c r="AW340" s="14" t="s">
        <v>39</v>
      </c>
      <c r="AX340" s="14" t="s">
        <v>85</v>
      </c>
      <c r="AY340" s="252" t="s">
        <v>191</v>
      </c>
    </row>
    <row r="341" s="2" customFormat="1" ht="16.5" customHeight="1">
      <c r="A341" s="42"/>
      <c r="B341" s="43"/>
      <c r="C341" s="253" t="s">
        <v>1125</v>
      </c>
      <c r="D341" s="253" t="s">
        <v>218</v>
      </c>
      <c r="E341" s="254" t="s">
        <v>2387</v>
      </c>
      <c r="F341" s="255" t="s">
        <v>2388</v>
      </c>
      <c r="G341" s="256" t="s">
        <v>239</v>
      </c>
      <c r="H341" s="257">
        <v>7.5</v>
      </c>
      <c r="I341" s="258"/>
      <c r="J341" s="259">
        <f>ROUND(I341*H341,2)</f>
        <v>0</v>
      </c>
      <c r="K341" s="255" t="s">
        <v>515</v>
      </c>
      <c r="L341" s="260"/>
      <c r="M341" s="261" t="s">
        <v>32</v>
      </c>
      <c r="N341" s="262" t="s">
        <v>49</v>
      </c>
      <c r="O341" s="88"/>
      <c r="P341" s="226">
        <f>O341*H341</f>
        <v>0</v>
      </c>
      <c r="Q341" s="226">
        <v>1.855</v>
      </c>
      <c r="R341" s="226">
        <f>Q341*H341</f>
        <v>13.9125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222</v>
      </c>
      <c r="AT341" s="228" t="s">
        <v>218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2389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2390</v>
      </c>
      <c r="G342" s="231"/>
      <c r="H342" s="235">
        <v>7.5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4" customFormat="1">
      <c r="A343" s="14"/>
      <c r="B343" s="242"/>
      <c r="C343" s="243"/>
      <c r="D343" s="232" t="s">
        <v>201</v>
      </c>
      <c r="E343" s="244" t="s">
        <v>32</v>
      </c>
      <c r="F343" s="245" t="s">
        <v>203</v>
      </c>
      <c r="G343" s="243"/>
      <c r="H343" s="246">
        <v>7.5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201</v>
      </c>
      <c r="AU343" s="252" t="s">
        <v>87</v>
      </c>
      <c r="AV343" s="14" t="s">
        <v>199</v>
      </c>
      <c r="AW343" s="14" t="s">
        <v>39</v>
      </c>
      <c r="AX343" s="14" t="s">
        <v>85</v>
      </c>
      <c r="AY343" s="252" t="s">
        <v>191</v>
      </c>
    </row>
    <row r="344" s="2" customFormat="1" ht="16.5" customHeight="1">
      <c r="A344" s="42"/>
      <c r="B344" s="43"/>
      <c r="C344" s="253" t="s">
        <v>1129</v>
      </c>
      <c r="D344" s="253" t="s">
        <v>218</v>
      </c>
      <c r="E344" s="254" t="s">
        <v>2391</v>
      </c>
      <c r="F344" s="255" t="s">
        <v>2392</v>
      </c>
      <c r="G344" s="256" t="s">
        <v>239</v>
      </c>
      <c r="H344" s="257">
        <v>1</v>
      </c>
      <c r="I344" s="258"/>
      <c r="J344" s="259">
        <f>ROUND(I344*H344,2)</f>
        <v>0</v>
      </c>
      <c r="K344" s="255" t="s">
        <v>515</v>
      </c>
      <c r="L344" s="260"/>
      <c r="M344" s="261" t="s">
        <v>32</v>
      </c>
      <c r="N344" s="262" t="s">
        <v>49</v>
      </c>
      <c r="O344" s="88"/>
      <c r="P344" s="226">
        <f>O344*H344</f>
        <v>0</v>
      </c>
      <c r="Q344" s="226">
        <v>1.855</v>
      </c>
      <c r="R344" s="226">
        <f>Q344*H344</f>
        <v>1.855</v>
      </c>
      <c r="S344" s="226">
        <v>0</v>
      </c>
      <c r="T344" s="227">
        <f>S344*H344</f>
        <v>0</v>
      </c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R344" s="228" t="s">
        <v>222</v>
      </c>
      <c r="AT344" s="228" t="s">
        <v>218</v>
      </c>
      <c r="AU344" s="228" t="s">
        <v>87</v>
      </c>
      <c r="AY344" s="20" t="s">
        <v>191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85</v>
      </c>
      <c r="BK344" s="229">
        <f>ROUND(I344*H344,2)</f>
        <v>0</v>
      </c>
      <c r="BL344" s="20" t="s">
        <v>199</v>
      </c>
      <c r="BM344" s="228" t="s">
        <v>2393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2394</v>
      </c>
      <c r="G345" s="231"/>
      <c r="H345" s="235">
        <v>1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4" customFormat="1">
      <c r="A346" s="14"/>
      <c r="B346" s="242"/>
      <c r="C346" s="243"/>
      <c r="D346" s="232" t="s">
        <v>201</v>
      </c>
      <c r="E346" s="244" t="s">
        <v>32</v>
      </c>
      <c r="F346" s="245" t="s">
        <v>203</v>
      </c>
      <c r="G346" s="243"/>
      <c r="H346" s="246">
        <v>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201</v>
      </c>
      <c r="AU346" s="252" t="s">
        <v>87</v>
      </c>
      <c r="AV346" s="14" t="s">
        <v>199</v>
      </c>
      <c r="AW346" s="14" t="s">
        <v>39</v>
      </c>
      <c r="AX346" s="14" t="s">
        <v>85</v>
      </c>
      <c r="AY346" s="252" t="s">
        <v>191</v>
      </c>
    </row>
    <row r="347" s="2" customFormat="1" ht="16.5" customHeight="1">
      <c r="A347" s="42"/>
      <c r="B347" s="43"/>
      <c r="C347" s="253" t="s">
        <v>1133</v>
      </c>
      <c r="D347" s="253" t="s">
        <v>218</v>
      </c>
      <c r="E347" s="254" t="s">
        <v>2395</v>
      </c>
      <c r="F347" s="255" t="s">
        <v>2396</v>
      </c>
      <c r="G347" s="256" t="s">
        <v>239</v>
      </c>
      <c r="H347" s="257">
        <v>1.5</v>
      </c>
      <c r="I347" s="258"/>
      <c r="J347" s="259">
        <f>ROUND(I347*H347,2)</f>
        <v>0</v>
      </c>
      <c r="K347" s="255" t="s">
        <v>515</v>
      </c>
      <c r="L347" s="260"/>
      <c r="M347" s="261" t="s">
        <v>32</v>
      </c>
      <c r="N347" s="262" t="s">
        <v>49</v>
      </c>
      <c r="O347" s="88"/>
      <c r="P347" s="226">
        <f>O347*H347</f>
        <v>0</v>
      </c>
      <c r="Q347" s="226">
        <v>1.855</v>
      </c>
      <c r="R347" s="226">
        <f>Q347*H347</f>
        <v>2.7824999999999998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222</v>
      </c>
      <c r="AT347" s="228" t="s">
        <v>218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2397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2398</v>
      </c>
      <c r="G348" s="231"/>
      <c r="H348" s="235">
        <v>1.5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4" customFormat="1">
      <c r="A349" s="14"/>
      <c r="B349" s="242"/>
      <c r="C349" s="243"/>
      <c r="D349" s="232" t="s">
        <v>201</v>
      </c>
      <c r="E349" s="244" t="s">
        <v>32</v>
      </c>
      <c r="F349" s="245" t="s">
        <v>203</v>
      </c>
      <c r="G349" s="243"/>
      <c r="H349" s="246">
        <v>1.5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201</v>
      </c>
      <c r="AU349" s="252" t="s">
        <v>87</v>
      </c>
      <c r="AV349" s="14" t="s">
        <v>199</v>
      </c>
      <c r="AW349" s="14" t="s">
        <v>39</v>
      </c>
      <c r="AX349" s="14" t="s">
        <v>85</v>
      </c>
      <c r="AY349" s="252" t="s">
        <v>191</v>
      </c>
    </row>
    <row r="350" s="2" customFormat="1" ht="21.75" customHeight="1">
      <c r="A350" s="42"/>
      <c r="B350" s="43"/>
      <c r="C350" s="217" t="s">
        <v>1137</v>
      </c>
      <c r="D350" s="217" t="s">
        <v>194</v>
      </c>
      <c r="E350" s="218" t="s">
        <v>2170</v>
      </c>
      <c r="F350" s="219" t="s">
        <v>2171</v>
      </c>
      <c r="G350" s="220" t="s">
        <v>239</v>
      </c>
      <c r="H350" s="221">
        <v>6.75</v>
      </c>
      <c r="I350" s="222"/>
      <c r="J350" s="223">
        <f>ROUND(I350*H350,2)</f>
        <v>0</v>
      </c>
      <c r="K350" s="219" t="s">
        <v>515</v>
      </c>
      <c r="L350" s="48"/>
      <c r="M350" s="224" t="s">
        <v>32</v>
      </c>
      <c r="N350" s="225" t="s">
        <v>49</v>
      </c>
      <c r="O350" s="88"/>
      <c r="P350" s="226">
        <f>O350*H350</f>
        <v>0</v>
      </c>
      <c r="Q350" s="226">
        <v>0.00017000000000000001</v>
      </c>
      <c r="R350" s="226">
        <f>Q350*H350</f>
        <v>0.0011475000000000001</v>
      </c>
      <c r="S350" s="226">
        <v>0</v>
      </c>
      <c r="T350" s="227">
        <f>S350*H350</f>
        <v>0</v>
      </c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R350" s="228" t="s">
        <v>199</v>
      </c>
      <c r="AT350" s="228" t="s">
        <v>194</v>
      </c>
      <c r="AU350" s="228" t="s">
        <v>87</v>
      </c>
      <c r="AY350" s="20" t="s">
        <v>191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20" t="s">
        <v>85</v>
      </c>
      <c r="BK350" s="229">
        <f>ROUND(I350*H350,2)</f>
        <v>0</v>
      </c>
      <c r="BL350" s="20" t="s">
        <v>199</v>
      </c>
      <c r="BM350" s="228" t="s">
        <v>2399</v>
      </c>
    </row>
    <row r="351" s="2" customFormat="1">
      <c r="A351" s="42"/>
      <c r="B351" s="43"/>
      <c r="C351" s="44"/>
      <c r="D351" s="283" t="s">
        <v>517</v>
      </c>
      <c r="E351" s="44"/>
      <c r="F351" s="284" t="s">
        <v>2173</v>
      </c>
      <c r="G351" s="44"/>
      <c r="H351" s="44"/>
      <c r="I351" s="280"/>
      <c r="J351" s="44"/>
      <c r="K351" s="44"/>
      <c r="L351" s="48"/>
      <c r="M351" s="281"/>
      <c r="N351" s="282"/>
      <c r="O351" s="88"/>
      <c r="P351" s="88"/>
      <c r="Q351" s="88"/>
      <c r="R351" s="88"/>
      <c r="S351" s="88"/>
      <c r="T351" s="89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T351" s="20" t="s">
        <v>517</v>
      </c>
      <c r="AU351" s="20" t="s">
        <v>87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2400</v>
      </c>
      <c r="G352" s="231"/>
      <c r="H352" s="235">
        <v>6.75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6.75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2" customFormat="1" ht="16.5" customHeight="1">
      <c r="A354" s="42"/>
      <c r="B354" s="43"/>
      <c r="C354" s="217" t="s">
        <v>1141</v>
      </c>
      <c r="D354" s="217" t="s">
        <v>194</v>
      </c>
      <c r="E354" s="218" t="s">
        <v>1880</v>
      </c>
      <c r="F354" s="219" t="s">
        <v>1881</v>
      </c>
      <c r="G354" s="220" t="s">
        <v>228</v>
      </c>
      <c r="H354" s="221">
        <v>1</v>
      </c>
      <c r="I354" s="222"/>
      <c r="J354" s="223">
        <f>ROUND(I354*H354,2)</f>
        <v>0</v>
      </c>
      <c r="K354" s="219" t="s">
        <v>515</v>
      </c>
      <c r="L354" s="48"/>
      <c r="M354" s="224" t="s">
        <v>32</v>
      </c>
      <c r="N354" s="225" t="s">
        <v>49</v>
      </c>
      <c r="O354" s="88"/>
      <c r="P354" s="226">
        <f>O354*H354</f>
        <v>0</v>
      </c>
      <c r="Q354" s="226">
        <v>0.0064900000000000001</v>
      </c>
      <c r="R354" s="226">
        <f>Q354*H354</f>
        <v>0.0064900000000000001</v>
      </c>
      <c r="S354" s="226">
        <v>0</v>
      </c>
      <c r="T354" s="227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8" t="s">
        <v>199</v>
      </c>
      <c r="AT354" s="228" t="s">
        <v>194</v>
      </c>
      <c r="AU354" s="228" t="s">
        <v>87</v>
      </c>
      <c r="AY354" s="20" t="s">
        <v>191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20" t="s">
        <v>85</v>
      </c>
      <c r="BK354" s="229">
        <f>ROUND(I354*H354,2)</f>
        <v>0</v>
      </c>
      <c r="BL354" s="20" t="s">
        <v>199</v>
      </c>
      <c r="BM354" s="228" t="s">
        <v>2401</v>
      </c>
    </row>
    <row r="355" s="2" customFormat="1">
      <c r="A355" s="42"/>
      <c r="B355" s="43"/>
      <c r="C355" s="44"/>
      <c r="D355" s="283" t="s">
        <v>517</v>
      </c>
      <c r="E355" s="44"/>
      <c r="F355" s="284" t="s">
        <v>1883</v>
      </c>
      <c r="G355" s="44"/>
      <c r="H355" s="44"/>
      <c r="I355" s="280"/>
      <c r="J355" s="44"/>
      <c r="K355" s="44"/>
      <c r="L355" s="48"/>
      <c r="M355" s="281"/>
      <c r="N355" s="282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517</v>
      </c>
      <c r="AU355" s="20" t="s">
        <v>87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85</v>
      </c>
      <c r="G356" s="231"/>
      <c r="H356" s="235">
        <v>1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4" customFormat="1">
      <c r="A357" s="14"/>
      <c r="B357" s="242"/>
      <c r="C357" s="243"/>
      <c r="D357" s="232" t="s">
        <v>201</v>
      </c>
      <c r="E357" s="244" t="s">
        <v>32</v>
      </c>
      <c r="F357" s="245" t="s">
        <v>203</v>
      </c>
      <c r="G357" s="243"/>
      <c r="H357" s="246">
        <v>1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201</v>
      </c>
      <c r="AU357" s="252" t="s">
        <v>87</v>
      </c>
      <c r="AV357" s="14" t="s">
        <v>199</v>
      </c>
      <c r="AW357" s="14" t="s">
        <v>39</v>
      </c>
      <c r="AX357" s="14" t="s">
        <v>85</v>
      </c>
      <c r="AY357" s="252" t="s">
        <v>191</v>
      </c>
    </row>
    <row r="358" s="2" customFormat="1" ht="16.5" customHeight="1">
      <c r="A358" s="42"/>
      <c r="B358" s="43"/>
      <c r="C358" s="217" t="s">
        <v>1145</v>
      </c>
      <c r="D358" s="217" t="s">
        <v>194</v>
      </c>
      <c r="E358" s="218" t="s">
        <v>2176</v>
      </c>
      <c r="F358" s="219" t="s">
        <v>2177</v>
      </c>
      <c r="G358" s="220" t="s">
        <v>197</v>
      </c>
      <c r="H358" s="221">
        <v>15.66</v>
      </c>
      <c r="I358" s="222"/>
      <c r="J358" s="223">
        <f>ROUND(I358*H358,2)</f>
        <v>0</v>
      </c>
      <c r="K358" s="219" t="s">
        <v>515</v>
      </c>
      <c r="L358" s="48"/>
      <c r="M358" s="224" t="s">
        <v>32</v>
      </c>
      <c r="N358" s="225" t="s">
        <v>49</v>
      </c>
      <c r="O358" s="88"/>
      <c r="P358" s="226">
        <f>O358*H358</f>
        <v>0</v>
      </c>
      <c r="Q358" s="226">
        <v>0</v>
      </c>
      <c r="R358" s="226">
        <f>Q358*H358</f>
        <v>0</v>
      </c>
      <c r="S358" s="226">
        <v>2</v>
      </c>
      <c r="T358" s="227">
        <f>S358*H358</f>
        <v>31.32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8" t="s">
        <v>199</v>
      </c>
      <c r="AT358" s="228" t="s">
        <v>194</v>
      </c>
      <c r="AU358" s="228" t="s">
        <v>87</v>
      </c>
      <c r="AY358" s="20" t="s">
        <v>191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20" t="s">
        <v>85</v>
      </c>
      <c r="BK358" s="229">
        <f>ROUND(I358*H358,2)</f>
        <v>0</v>
      </c>
      <c r="BL358" s="20" t="s">
        <v>199</v>
      </c>
      <c r="BM358" s="228" t="s">
        <v>2402</v>
      </c>
    </row>
    <row r="359" s="2" customFormat="1">
      <c r="A359" s="42"/>
      <c r="B359" s="43"/>
      <c r="C359" s="44"/>
      <c r="D359" s="283" t="s">
        <v>517</v>
      </c>
      <c r="E359" s="44"/>
      <c r="F359" s="284" t="s">
        <v>2179</v>
      </c>
      <c r="G359" s="44"/>
      <c r="H359" s="44"/>
      <c r="I359" s="280"/>
      <c r="J359" s="44"/>
      <c r="K359" s="44"/>
      <c r="L359" s="48"/>
      <c r="M359" s="281"/>
      <c r="N359" s="282"/>
      <c r="O359" s="88"/>
      <c r="P359" s="88"/>
      <c r="Q359" s="88"/>
      <c r="R359" s="88"/>
      <c r="S359" s="88"/>
      <c r="T359" s="89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T359" s="20" t="s">
        <v>517</v>
      </c>
      <c r="AU359" s="20" t="s">
        <v>87</v>
      </c>
    </row>
    <row r="360" s="13" customFormat="1">
      <c r="A360" s="13"/>
      <c r="B360" s="230"/>
      <c r="C360" s="231"/>
      <c r="D360" s="232" t="s">
        <v>201</v>
      </c>
      <c r="E360" s="233" t="s">
        <v>32</v>
      </c>
      <c r="F360" s="234" t="s">
        <v>2403</v>
      </c>
      <c r="G360" s="231"/>
      <c r="H360" s="235">
        <v>15.66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201</v>
      </c>
      <c r="AU360" s="241" t="s">
        <v>87</v>
      </c>
      <c r="AV360" s="13" t="s">
        <v>87</v>
      </c>
      <c r="AW360" s="13" t="s">
        <v>39</v>
      </c>
      <c r="AX360" s="13" t="s">
        <v>78</v>
      </c>
      <c r="AY360" s="241" t="s">
        <v>191</v>
      </c>
    </row>
    <row r="361" s="14" customFormat="1">
      <c r="A361" s="14"/>
      <c r="B361" s="242"/>
      <c r="C361" s="243"/>
      <c r="D361" s="232" t="s">
        <v>201</v>
      </c>
      <c r="E361" s="244" t="s">
        <v>32</v>
      </c>
      <c r="F361" s="245" t="s">
        <v>203</v>
      </c>
      <c r="G361" s="243"/>
      <c r="H361" s="246">
        <v>15.66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2" t="s">
        <v>201</v>
      </c>
      <c r="AU361" s="252" t="s">
        <v>87</v>
      </c>
      <c r="AV361" s="14" t="s">
        <v>199</v>
      </c>
      <c r="AW361" s="14" t="s">
        <v>39</v>
      </c>
      <c r="AX361" s="14" t="s">
        <v>85</v>
      </c>
      <c r="AY361" s="252" t="s">
        <v>191</v>
      </c>
    </row>
    <row r="362" s="2" customFormat="1" ht="16.5" customHeight="1">
      <c r="A362" s="42"/>
      <c r="B362" s="43"/>
      <c r="C362" s="217" t="s">
        <v>1149</v>
      </c>
      <c r="D362" s="217" t="s">
        <v>194</v>
      </c>
      <c r="E362" s="218" t="s">
        <v>2404</v>
      </c>
      <c r="F362" s="219" t="s">
        <v>2405</v>
      </c>
      <c r="G362" s="220" t="s">
        <v>197</v>
      </c>
      <c r="H362" s="221">
        <v>5.6879999999999997</v>
      </c>
      <c r="I362" s="222"/>
      <c r="J362" s="223">
        <f>ROUND(I362*H362,2)</f>
        <v>0</v>
      </c>
      <c r="K362" s="219" t="s">
        <v>515</v>
      </c>
      <c r="L362" s="48"/>
      <c r="M362" s="224" t="s">
        <v>32</v>
      </c>
      <c r="N362" s="225" t="s">
        <v>49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2.5</v>
      </c>
      <c r="T362" s="227">
        <f>S362*H362</f>
        <v>14.219999999999999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28" t="s">
        <v>199</v>
      </c>
      <c r="AT362" s="228" t="s">
        <v>194</v>
      </c>
      <c r="AU362" s="228" t="s">
        <v>87</v>
      </c>
      <c r="AY362" s="20" t="s">
        <v>191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20" t="s">
        <v>85</v>
      </c>
      <c r="BK362" s="229">
        <f>ROUND(I362*H362,2)</f>
        <v>0</v>
      </c>
      <c r="BL362" s="20" t="s">
        <v>199</v>
      </c>
      <c r="BM362" s="228" t="s">
        <v>2406</v>
      </c>
    </row>
    <row r="363" s="2" customFormat="1">
      <c r="A363" s="42"/>
      <c r="B363" s="43"/>
      <c r="C363" s="44"/>
      <c r="D363" s="283" t="s">
        <v>517</v>
      </c>
      <c r="E363" s="44"/>
      <c r="F363" s="284" t="s">
        <v>2407</v>
      </c>
      <c r="G363" s="44"/>
      <c r="H363" s="44"/>
      <c r="I363" s="280"/>
      <c r="J363" s="44"/>
      <c r="K363" s="44"/>
      <c r="L363" s="48"/>
      <c r="M363" s="281"/>
      <c r="N363" s="282"/>
      <c r="O363" s="88"/>
      <c r="P363" s="88"/>
      <c r="Q363" s="88"/>
      <c r="R363" s="88"/>
      <c r="S363" s="88"/>
      <c r="T363" s="89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T363" s="20" t="s">
        <v>517</v>
      </c>
      <c r="AU363" s="20" t="s">
        <v>87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2408</v>
      </c>
      <c r="G364" s="231"/>
      <c r="H364" s="235">
        <v>1.6379999999999999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2409</v>
      </c>
      <c r="G365" s="231"/>
      <c r="H365" s="235">
        <v>3.2999999999999998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3" customFormat="1">
      <c r="A366" s="13"/>
      <c r="B366" s="230"/>
      <c r="C366" s="231"/>
      <c r="D366" s="232" t="s">
        <v>201</v>
      </c>
      <c r="E366" s="233" t="s">
        <v>32</v>
      </c>
      <c r="F366" s="234" t="s">
        <v>2410</v>
      </c>
      <c r="G366" s="231"/>
      <c r="H366" s="235">
        <v>0.75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201</v>
      </c>
      <c r="AU366" s="241" t="s">
        <v>87</v>
      </c>
      <c r="AV366" s="13" t="s">
        <v>87</v>
      </c>
      <c r="AW366" s="13" t="s">
        <v>39</v>
      </c>
      <c r="AX366" s="13" t="s">
        <v>78</v>
      </c>
      <c r="AY366" s="241" t="s">
        <v>191</v>
      </c>
    </row>
    <row r="367" s="14" customFormat="1">
      <c r="A367" s="14"/>
      <c r="B367" s="242"/>
      <c r="C367" s="243"/>
      <c r="D367" s="232" t="s">
        <v>201</v>
      </c>
      <c r="E367" s="244" t="s">
        <v>32</v>
      </c>
      <c r="F367" s="245" t="s">
        <v>203</v>
      </c>
      <c r="G367" s="243"/>
      <c r="H367" s="246">
        <v>5.6879999999999997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201</v>
      </c>
      <c r="AU367" s="252" t="s">
        <v>87</v>
      </c>
      <c r="AV367" s="14" t="s">
        <v>199</v>
      </c>
      <c r="AW367" s="14" t="s">
        <v>39</v>
      </c>
      <c r="AX367" s="14" t="s">
        <v>85</v>
      </c>
      <c r="AY367" s="252" t="s">
        <v>191</v>
      </c>
    </row>
    <row r="368" s="2" customFormat="1" ht="16.5" customHeight="1">
      <c r="A368" s="42"/>
      <c r="B368" s="43"/>
      <c r="C368" s="217" t="s">
        <v>1153</v>
      </c>
      <c r="D368" s="217" t="s">
        <v>194</v>
      </c>
      <c r="E368" s="218" t="s">
        <v>2411</v>
      </c>
      <c r="F368" s="219" t="s">
        <v>2412</v>
      </c>
      <c r="G368" s="220" t="s">
        <v>197</v>
      </c>
      <c r="H368" s="221">
        <v>17.289000000000001</v>
      </c>
      <c r="I368" s="222"/>
      <c r="J368" s="223">
        <f>ROUND(I368*H368,2)</f>
        <v>0</v>
      </c>
      <c r="K368" s="219" t="s">
        <v>515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2.2000000000000002</v>
      </c>
      <c r="T368" s="227">
        <f>S368*H368</f>
        <v>38.035800000000009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199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199</v>
      </c>
      <c r="BM368" s="228" t="s">
        <v>2413</v>
      </c>
    </row>
    <row r="369" s="2" customFormat="1">
      <c r="A369" s="42"/>
      <c r="B369" s="43"/>
      <c r="C369" s="44"/>
      <c r="D369" s="283" t="s">
        <v>517</v>
      </c>
      <c r="E369" s="44"/>
      <c r="F369" s="284" t="s">
        <v>2414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517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2415</v>
      </c>
      <c r="G370" s="231"/>
      <c r="H370" s="235">
        <v>11.364000000000001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3" customFormat="1">
      <c r="A371" s="13"/>
      <c r="B371" s="230"/>
      <c r="C371" s="231"/>
      <c r="D371" s="232" t="s">
        <v>201</v>
      </c>
      <c r="E371" s="233" t="s">
        <v>32</v>
      </c>
      <c r="F371" s="234" t="s">
        <v>2416</v>
      </c>
      <c r="G371" s="231"/>
      <c r="H371" s="235">
        <v>5.9249999999999998</v>
      </c>
      <c r="I371" s="236"/>
      <c r="J371" s="231"/>
      <c r="K371" s="231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201</v>
      </c>
      <c r="AU371" s="241" t="s">
        <v>87</v>
      </c>
      <c r="AV371" s="13" t="s">
        <v>87</v>
      </c>
      <c r="AW371" s="13" t="s">
        <v>39</v>
      </c>
      <c r="AX371" s="13" t="s">
        <v>78</v>
      </c>
      <c r="AY371" s="241" t="s">
        <v>191</v>
      </c>
    </row>
    <row r="372" s="14" customFormat="1">
      <c r="A372" s="14"/>
      <c r="B372" s="242"/>
      <c r="C372" s="243"/>
      <c r="D372" s="232" t="s">
        <v>201</v>
      </c>
      <c r="E372" s="244" t="s">
        <v>32</v>
      </c>
      <c r="F372" s="245" t="s">
        <v>203</v>
      </c>
      <c r="G372" s="243"/>
      <c r="H372" s="246">
        <v>17.289000000000001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201</v>
      </c>
      <c r="AU372" s="252" t="s">
        <v>87</v>
      </c>
      <c r="AV372" s="14" t="s">
        <v>199</v>
      </c>
      <c r="AW372" s="14" t="s">
        <v>39</v>
      </c>
      <c r="AX372" s="14" t="s">
        <v>85</v>
      </c>
      <c r="AY372" s="252" t="s">
        <v>191</v>
      </c>
    </row>
    <row r="373" s="2" customFormat="1" ht="21.75" customHeight="1">
      <c r="A373" s="42"/>
      <c r="B373" s="43"/>
      <c r="C373" s="217" t="s">
        <v>1157</v>
      </c>
      <c r="D373" s="217" t="s">
        <v>194</v>
      </c>
      <c r="E373" s="218" t="s">
        <v>2417</v>
      </c>
      <c r="F373" s="219" t="s">
        <v>2418</v>
      </c>
      <c r="G373" s="220" t="s">
        <v>197</v>
      </c>
      <c r="H373" s="221">
        <v>0.59999999999999998</v>
      </c>
      <c r="I373" s="222"/>
      <c r="J373" s="223">
        <f>ROUND(I373*H373,2)</f>
        <v>0</v>
      </c>
      <c r="K373" s="219" t="s">
        <v>515</v>
      </c>
      <c r="L373" s="48"/>
      <c r="M373" s="224" t="s">
        <v>32</v>
      </c>
      <c r="N373" s="225" t="s">
        <v>49</v>
      </c>
      <c r="O373" s="88"/>
      <c r="P373" s="226">
        <f>O373*H373</f>
        <v>0</v>
      </c>
      <c r="Q373" s="226">
        <v>0</v>
      </c>
      <c r="R373" s="226">
        <f>Q373*H373</f>
        <v>0</v>
      </c>
      <c r="S373" s="226">
        <v>0.78000000000000003</v>
      </c>
      <c r="T373" s="227">
        <f>S373*H373</f>
        <v>0.46799999999999997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8" t="s">
        <v>199</v>
      </c>
      <c r="AT373" s="228" t="s">
        <v>194</v>
      </c>
      <c r="AU373" s="228" t="s">
        <v>87</v>
      </c>
      <c r="AY373" s="20" t="s">
        <v>191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20" t="s">
        <v>85</v>
      </c>
      <c r="BK373" s="229">
        <f>ROUND(I373*H373,2)</f>
        <v>0</v>
      </c>
      <c r="BL373" s="20" t="s">
        <v>199</v>
      </c>
      <c r="BM373" s="228" t="s">
        <v>2419</v>
      </c>
    </row>
    <row r="374" s="2" customFormat="1">
      <c r="A374" s="42"/>
      <c r="B374" s="43"/>
      <c r="C374" s="44"/>
      <c r="D374" s="283" t="s">
        <v>517</v>
      </c>
      <c r="E374" s="44"/>
      <c r="F374" s="284" t="s">
        <v>2420</v>
      </c>
      <c r="G374" s="44"/>
      <c r="H374" s="44"/>
      <c r="I374" s="280"/>
      <c r="J374" s="44"/>
      <c r="K374" s="44"/>
      <c r="L374" s="48"/>
      <c r="M374" s="281"/>
      <c r="N374" s="282"/>
      <c r="O374" s="88"/>
      <c r="P374" s="88"/>
      <c r="Q374" s="88"/>
      <c r="R374" s="88"/>
      <c r="S374" s="88"/>
      <c r="T374" s="89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T374" s="20" t="s">
        <v>517</v>
      </c>
      <c r="AU374" s="20" t="s">
        <v>87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2421</v>
      </c>
      <c r="G375" s="231"/>
      <c r="H375" s="235">
        <v>0.59999999999999998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4" customFormat="1">
      <c r="A376" s="14"/>
      <c r="B376" s="242"/>
      <c r="C376" s="243"/>
      <c r="D376" s="232" t="s">
        <v>201</v>
      </c>
      <c r="E376" s="244" t="s">
        <v>32</v>
      </c>
      <c r="F376" s="245" t="s">
        <v>203</v>
      </c>
      <c r="G376" s="243"/>
      <c r="H376" s="246">
        <v>0.59999999999999998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201</v>
      </c>
      <c r="AU376" s="252" t="s">
        <v>87</v>
      </c>
      <c r="AV376" s="14" t="s">
        <v>199</v>
      </c>
      <c r="AW376" s="14" t="s">
        <v>39</v>
      </c>
      <c r="AX376" s="14" t="s">
        <v>85</v>
      </c>
      <c r="AY376" s="252" t="s">
        <v>191</v>
      </c>
    </row>
    <row r="377" s="12" customFormat="1" ht="22.8" customHeight="1">
      <c r="A377" s="12"/>
      <c r="B377" s="201"/>
      <c r="C377" s="202"/>
      <c r="D377" s="203" t="s">
        <v>77</v>
      </c>
      <c r="E377" s="215" t="s">
        <v>742</v>
      </c>
      <c r="F377" s="215" t="s">
        <v>743</v>
      </c>
      <c r="G377" s="202"/>
      <c r="H377" s="202"/>
      <c r="I377" s="205"/>
      <c r="J377" s="216">
        <f>BK377</f>
        <v>0</v>
      </c>
      <c r="K377" s="202"/>
      <c r="L377" s="207"/>
      <c r="M377" s="208"/>
      <c r="N377" s="209"/>
      <c r="O377" s="209"/>
      <c r="P377" s="210">
        <f>SUM(P378:P417)</f>
        <v>0</v>
      </c>
      <c r="Q377" s="209"/>
      <c r="R377" s="210">
        <f>SUM(R378:R417)</f>
        <v>0</v>
      </c>
      <c r="S377" s="209"/>
      <c r="T377" s="211">
        <f>SUM(T378:T417)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85</v>
      </c>
      <c r="AT377" s="213" t="s">
        <v>77</v>
      </c>
      <c r="AU377" s="213" t="s">
        <v>85</v>
      </c>
      <c r="AY377" s="212" t="s">
        <v>191</v>
      </c>
      <c r="BK377" s="214">
        <f>SUM(BK378:BK417)</f>
        <v>0</v>
      </c>
    </row>
    <row r="378" s="2" customFormat="1" ht="24.15" customHeight="1">
      <c r="A378" s="42"/>
      <c r="B378" s="43"/>
      <c r="C378" s="217" t="s">
        <v>1161</v>
      </c>
      <c r="D378" s="217" t="s">
        <v>194</v>
      </c>
      <c r="E378" s="218" t="s">
        <v>1963</v>
      </c>
      <c r="F378" s="219" t="s">
        <v>1964</v>
      </c>
      <c r="G378" s="220" t="s">
        <v>221</v>
      </c>
      <c r="H378" s="221">
        <v>61.314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2422</v>
      </c>
    </row>
    <row r="379" s="15" customFormat="1">
      <c r="A379" s="15"/>
      <c r="B379" s="263"/>
      <c r="C379" s="264"/>
      <c r="D379" s="232" t="s">
        <v>201</v>
      </c>
      <c r="E379" s="265" t="s">
        <v>32</v>
      </c>
      <c r="F379" s="266" t="s">
        <v>358</v>
      </c>
      <c r="G379" s="264"/>
      <c r="H379" s="265" t="s">
        <v>32</v>
      </c>
      <c r="I379" s="267"/>
      <c r="J379" s="264"/>
      <c r="K379" s="264"/>
      <c r="L379" s="268"/>
      <c r="M379" s="269"/>
      <c r="N379" s="270"/>
      <c r="O379" s="270"/>
      <c r="P379" s="270"/>
      <c r="Q379" s="270"/>
      <c r="R379" s="270"/>
      <c r="S379" s="270"/>
      <c r="T379" s="271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2" t="s">
        <v>201</v>
      </c>
      <c r="AU379" s="272" t="s">
        <v>87</v>
      </c>
      <c r="AV379" s="15" t="s">
        <v>85</v>
      </c>
      <c r="AW379" s="15" t="s">
        <v>39</v>
      </c>
      <c r="AX379" s="15" t="s">
        <v>78</v>
      </c>
      <c r="AY379" s="272" t="s">
        <v>191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2423</v>
      </c>
      <c r="G380" s="231"/>
      <c r="H380" s="235">
        <v>36.018000000000001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2424</v>
      </c>
      <c r="G381" s="231"/>
      <c r="H381" s="235">
        <v>11.667999999999999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3" customFormat="1">
      <c r="A382" s="13"/>
      <c r="B382" s="230"/>
      <c r="C382" s="231"/>
      <c r="D382" s="232" t="s">
        <v>201</v>
      </c>
      <c r="E382" s="233" t="s">
        <v>32</v>
      </c>
      <c r="F382" s="234" t="s">
        <v>2425</v>
      </c>
      <c r="G382" s="231"/>
      <c r="H382" s="235">
        <v>13.628</v>
      </c>
      <c r="I382" s="236"/>
      <c r="J382" s="231"/>
      <c r="K382" s="231"/>
      <c r="L382" s="237"/>
      <c r="M382" s="238"/>
      <c r="N382" s="239"/>
      <c r="O382" s="239"/>
      <c r="P382" s="239"/>
      <c r="Q382" s="239"/>
      <c r="R382" s="239"/>
      <c r="S382" s="239"/>
      <c r="T382" s="24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1" t="s">
        <v>201</v>
      </c>
      <c r="AU382" s="241" t="s">
        <v>87</v>
      </c>
      <c r="AV382" s="13" t="s">
        <v>87</v>
      </c>
      <c r="AW382" s="13" t="s">
        <v>39</v>
      </c>
      <c r="AX382" s="13" t="s">
        <v>78</v>
      </c>
      <c r="AY382" s="241" t="s">
        <v>191</v>
      </c>
    </row>
    <row r="383" s="14" customFormat="1">
      <c r="A383" s="14"/>
      <c r="B383" s="242"/>
      <c r="C383" s="243"/>
      <c r="D383" s="232" t="s">
        <v>201</v>
      </c>
      <c r="E383" s="244" t="s">
        <v>32</v>
      </c>
      <c r="F383" s="245" t="s">
        <v>203</v>
      </c>
      <c r="G383" s="243"/>
      <c r="H383" s="246">
        <v>61.314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201</v>
      </c>
      <c r="AU383" s="252" t="s">
        <v>87</v>
      </c>
      <c r="AV383" s="14" t="s">
        <v>199</v>
      </c>
      <c r="AW383" s="14" t="s">
        <v>39</v>
      </c>
      <c r="AX383" s="14" t="s">
        <v>85</v>
      </c>
      <c r="AY383" s="252" t="s">
        <v>191</v>
      </c>
    </row>
    <row r="384" s="2" customFormat="1" ht="24.15" customHeight="1">
      <c r="A384" s="42"/>
      <c r="B384" s="43"/>
      <c r="C384" s="217" t="s">
        <v>1168</v>
      </c>
      <c r="D384" s="217" t="s">
        <v>194</v>
      </c>
      <c r="E384" s="218" t="s">
        <v>759</v>
      </c>
      <c r="F384" s="219" t="s">
        <v>760</v>
      </c>
      <c r="G384" s="220" t="s">
        <v>221</v>
      </c>
      <c r="H384" s="221">
        <v>121.85299999999999</v>
      </c>
      <c r="I384" s="222"/>
      <c r="J384" s="223">
        <f>ROUND(I384*H384,2)</f>
        <v>0</v>
      </c>
      <c r="K384" s="219" t="s">
        <v>515</v>
      </c>
      <c r="L384" s="48"/>
      <c r="M384" s="224" t="s">
        <v>32</v>
      </c>
      <c r="N384" s="225" t="s">
        <v>49</v>
      </c>
      <c r="O384" s="88"/>
      <c r="P384" s="226">
        <f>O384*H384</f>
        <v>0</v>
      </c>
      <c r="Q384" s="226">
        <v>0</v>
      </c>
      <c r="R384" s="226">
        <f>Q384*H384</f>
        <v>0</v>
      </c>
      <c r="S384" s="226">
        <v>0</v>
      </c>
      <c r="T384" s="227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8" t="s">
        <v>199</v>
      </c>
      <c r="AT384" s="228" t="s">
        <v>194</v>
      </c>
      <c r="AU384" s="228" t="s">
        <v>87</v>
      </c>
      <c r="AY384" s="20" t="s">
        <v>191</v>
      </c>
      <c r="BE384" s="229">
        <f>IF(N384="základní",J384,0)</f>
        <v>0</v>
      </c>
      <c r="BF384" s="229">
        <f>IF(N384="snížená",J384,0)</f>
        <v>0</v>
      </c>
      <c r="BG384" s="229">
        <f>IF(N384="zákl. přenesená",J384,0)</f>
        <v>0</v>
      </c>
      <c r="BH384" s="229">
        <f>IF(N384="sníž. přenesená",J384,0)</f>
        <v>0</v>
      </c>
      <c r="BI384" s="229">
        <f>IF(N384="nulová",J384,0)</f>
        <v>0</v>
      </c>
      <c r="BJ384" s="20" t="s">
        <v>85</v>
      </c>
      <c r="BK384" s="229">
        <f>ROUND(I384*H384,2)</f>
        <v>0</v>
      </c>
      <c r="BL384" s="20" t="s">
        <v>199</v>
      </c>
      <c r="BM384" s="228" t="s">
        <v>2426</v>
      </c>
    </row>
    <row r="385" s="2" customFormat="1">
      <c r="A385" s="42"/>
      <c r="B385" s="43"/>
      <c r="C385" s="44"/>
      <c r="D385" s="283" t="s">
        <v>517</v>
      </c>
      <c r="E385" s="44"/>
      <c r="F385" s="284" t="s">
        <v>762</v>
      </c>
      <c r="G385" s="44"/>
      <c r="H385" s="44"/>
      <c r="I385" s="280"/>
      <c r="J385" s="44"/>
      <c r="K385" s="44"/>
      <c r="L385" s="48"/>
      <c r="M385" s="281"/>
      <c r="N385" s="282"/>
      <c r="O385" s="88"/>
      <c r="P385" s="88"/>
      <c r="Q385" s="88"/>
      <c r="R385" s="88"/>
      <c r="S385" s="88"/>
      <c r="T385" s="89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T385" s="20" t="s">
        <v>517</v>
      </c>
      <c r="AU385" s="20" t="s">
        <v>87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2423</v>
      </c>
      <c r="G386" s="231"/>
      <c r="H386" s="235">
        <v>36.018000000000001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3" customFormat="1">
      <c r="A387" s="13"/>
      <c r="B387" s="230"/>
      <c r="C387" s="231"/>
      <c r="D387" s="232" t="s">
        <v>201</v>
      </c>
      <c r="E387" s="233" t="s">
        <v>32</v>
      </c>
      <c r="F387" s="234" t="s">
        <v>2424</v>
      </c>
      <c r="G387" s="231"/>
      <c r="H387" s="235">
        <v>11.667999999999999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201</v>
      </c>
      <c r="AU387" s="241" t="s">
        <v>87</v>
      </c>
      <c r="AV387" s="13" t="s">
        <v>87</v>
      </c>
      <c r="AW387" s="13" t="s">
        <v>39</v>
      </c>
      <c r="AX387" s="13" t="s">
        <v>78</v>
      </c>
      <c r="AY387" s="241" t="s">
        <v>191</v>
      </c>
    </row>
    <row r="388" s="13" customFormat="1">
      <c r="A388" s="13"/>
      <c r="B388" s="230"/>
      <c r="C388" s="231"/>
      <c r="D388" s="232" t="s">
        <v>201</v>
      </c>
      <c r="E388" s="233" t="s">
        <v>32</v>
      </c>
      <c r="F388" s="234" t="s">
        <v>2425</v>
      </c>
      <c r="G388" s="231"/>
      <c r="H388" s="235">
        <v>13.628</v>
      </c>
      <c r="I388" s="236"/>
      <c r="J388" s="231"/>
      <c r="K388" s="231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201</v>
      </c>
      <c r="AU388" s="241" t="s">
        <v>87</v>
      </c>
      <c r="AV388" s="13" t="s">
        <v>87</v>
      </c>
      <c r="AW388" s="13" t="s">
        <v>39</v>
      </c>
      <c r="AX388" s="13" t="s">
        <v>78</v>
      </c>
      <c r="AY388" s="241" t="s">
        <v>191</v>
      </c>
    </row>
    <row r="389" s="13" customFormat="1">
      <c r="A389" s="13"/>
      <c r="B389" s="230"/>
      <c r="C389" s="231"/>
      <c r="D389" s="232" t="s">
        <v>201</v>
      </c>
      <c r="E389" s="233" t="s">
        <v>32</v>
      </c>
      <c r="F389" s="234" t="s">
        <v>2427</v>
      </c>
      <c r="G389" s="231"/>
      <c r="H389" s="235">
        <v>0.41999999999999998</v>
      </c>
      <c r="I389" s="236"/>
      <c r="J389" s="231"/>
      <c r="K389" s="231"/>
      <c r="L389" s="237"/>
      <c r="M389" s="238"/>
      <c r="N389" s="239"/>
      <c r="O389" s="239"/>
      <c r="P389" s="239"/>
      <c r="Q389" s="239"/>
      <c r="R389" s="239"/>
      <c r="S389" s="239"/>
      <c r="T389" s="24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1" t="s">
        <v>201</v>
      </c>
      <c r="AU389" s="241" t="s">
        <v>87</v>
      </c>
      <c r="AV389" s="13" t="s">
        <v>87</v>
      </c>
      <c r="AW389" s="13" t="s">
        <v>39</v>
      </c>
      <c r="AX389" s="13" t="s">
        <v>78</v>
      </c>
      <c r="AY389" s="241" t="s">
        <v>191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2428</v>
      </c>
      <c r="G390" s="231"/>
      <c r="H390" s="235">
        <v>45.329999999999998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2429</v>
      </c>
      <c r="G391" s="231"/>
      <c r="H391" s="235">
        <v>4.2590000000000003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3" customFormat="1">
      <c r="A392" s="13"/>
      <c r="B392" s="230"/>
      <c r="C392" s="231"/>
      <c r="D392" s="232" t="s">
        <v>201</v>
      </c>
      <c r="E392" s="233" t="s">
        <v>32</v>
      </c>
      <c r="F392" s="234" t="s">
        <v>2430</v>
      </c>
      <c r="G392" s="231"/>
      <c r="H392" s="235">
        <v>8.5800000000000001</v>
      </c>
      <c r="I392" s="236"/>
      <c r="J392" s="231"/>
      <c r="K392" s="231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201</v>
      </c>
      <c r="AU392" s="241" t="s">
        <v>87</v>
      </c>
      <c r="AV392" s="13" t="s">
        <v>87</v>
      </c>
      <c r="AW392" s="13" t="s">
        <v>39</v>
      </c>
      <c r="AX392" s="13" t="s">
        <v>78</v>
      </c>
      <c r="AY392" s="241" t="s">
        <v>191</v>
      </c>
    </row>
    <row r="393" s="13" customFormat="1">
      <c r="A393" s="13"/>
      <c r="B393" s="230"/>
      <c r="C393" s="231"/>
      <c r="D393" s="232" t="s">
        <v>201</v>
      </c>
      <c r="E393" s="233" t="s">
        <v>32</v>
      </c>
      <c r="F393" s="234" t="s">
        <v>2431</v>
      </c>
      <c r="G393" s="231"/>
      <c r="H393" s="235">
        <v>1.95</v>
      </c>
      <c r="I393" s="236"/>
      <c r="J393" s="231"/>
      <c r="K393" s="231"/>
      <c r="L393" s="237"/>
      <c r="M393" s="238"/>
      <c r="N393" s="239"/>
      <c r="O393" s="239"/>
      <c r="P393" s="239"/>
      <c r="Q393" s="239"/>
      <c r="R393" s="239"/>
      <c r="S393" s="239"/>
      <c r="T393" s="24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1" t="s">
        <v>201</v>
      </c>
      <c r="AU393" s="241" t="s">
        <v>87</v>
      </c>
      <c r="AV393" s="13" t="s">
        <v>87</v>
      </c>
      <c r="AW393" s="13" t="s">
        <v>39</v>
      </c>
      <c r="AX393" s="13" t="s">
        <v>78</v>
      </c>
      <c r="AY393" s="241" t="s">
        <v>191</v>
      </c>
    </row>
    <row r="394" s="14" customFormat="1">
      <c r="A394" s="14"/>
      <c r="B394" s="242"/>
      <c r="C394" s="243"/>
      <c r="D394" s="232" t="s">
        <v>201</v>
      </c>
      <c r="E394" s="244" t="s">
        <v>32</v>
      </c>
      <c r="F394" s="245" t="s">
        <v>203</v>
      </c>
      <c r="G394" s="243"/>
      <c r="H394" s="246">
        <v>121.85299999999999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201</v>
      </c>
      <c r="AU394" s="252" t="s">
        <v>87</v>
      </c>
      <c r="AV394" s="14" t="s">
        <v>199</v>
      </c>
      <c r="AW394" s="14" t="s">
        <v>39</v>
      </c>
      <c r="AX394" s="14" t="s">
        <v>85</v>
      </c>
      <c r="AY394" s="252" t="s">
        <v>191</v>
      </c>
    </row>
    <row r="395" s="2" customFormat="1" ht="37.8" customHeight="1">
      <c r="A395" s="42"/>
      <c r="B395" s="43"/>
      <c r="C395" s="217" t="s">
        <v>1171</v>
      </c>
      <c r="D395" s="217" t="s">
        <v>194</v>
      </c>
      <c r="E395" s="218" t="s">
        <v>764</v>
      </c>
      <c r="F395" s="219" t="s">
        <v>765</v>
      </c>
      <c r="G395" s="220" t="s">
        <v>221</v>
      </c>
      <c r="H395" s="221">
        <v>1096.6769999999999</v>
      </c>
      <c r="I395" s="222"/>
      <c r="J395" s="223">
        <f>ROUND(I395*H395,2)</f>
        <v>0</v>
      </c>
      <c r="K395" s="219" t="s">
        <v>515</v>
      </c>
      <c r="L395" s="48"/>
      <c r="M395" s="224" t="s">
        <v>32</v>
      </c>
      <c r="N395" s="225" t="s">
        <v>49</v>
      </c>
      <c r="O395" s="88"/>
      <c r="P395" s="226">
        <f>O395*H395</f>
        <v>0</v>
      </c>
      <c r="Q395" s="226">
        <v>0</v>
      </c>
      <c r="R395" s="226">
        <f>Q395*H395</f>
        <v>0</v>
      </c>
      <c r="S395" s="226">
        <v>0</v>
      </c>
      <c r="T395" s="227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8" t="s">
        <v>199</v>
      </c>
      <c r="AT395" s="228" t="s">
        <v>194</v>
      </c>
      <c r="AU395" s="228" t="s">
        <v>87</v>
      </c>
      <c r="AY395" s="20" t="s">
        <v>191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20" t="s">
        <v>85</v>
      </c>
      <c r="BK395" s="229">
        <f>ROUND(I395*H395,2)</f>
        <v>0</v>
      </c>
      <c r="BL395" s="20" t="s">
        <v>199</v>
      </c>
      <c r="BM395" s="228" t="s">
        <v>2432</v>
      </c>
    </row>
    <row r="396" s="2" customFormat="1">
      <c r="A396" s="42"/>
      <c r="B396" s="43"/>
      <c r="C396" s="44"/>
      <c r="D396" s="283" t="s">
        <v>517</v>
      </c>
      <c r="E396" s="44"/>
      <c r="F396" s="284" t="s">
        <v>767</v>
      </c>
      <c r="G396" s="44"/>
      <c r="H396" s="44"/>
      <c r="I396" s="280"/>
      <c r="J396" s="44"/>
      <c r="K396" s="44"/>
      <c r="L396" s="48"/>
      <c r="M396" s="281"/>
      <c r="N396" s="282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517</v>
      </c>
      <c r="AU396" s="20" t="s">
        <v>87</v>
      </c>
    </row>
    <row r="397" s="13" customFormat="1">
      <c r="A397" s="13"/>
      <c r="B397" s="230"/>
      <c r="C397" s="231"/>
      <c r="D397" s="232" t="s">
        <v>201</v>
      </c>
      <c r="E397" s="233" t="s">
        <v>32</v>
      </c>
      <c r="F397" s="234" t="s">
        <v>2423</v>
      </c>
      <c r="G397" s="231"/>
      <c r="H397" s="235">
        <v>36.018000000000001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201</v>
      </c>
      <c r="AU397" s="241" t="s">
        <v>87</v>
      </c>
      <c r="AV397" s="13" t="s">
        <v>87</v>
      </c>
      <c r="AW397" s="13" t="s">
        <v>39</v>
      </c>
      <c r="AX397" s="13" t="s">
        <v>78</v>
      </c>
      <c r="AY397" s="241" t="s">
        <v>191</v>
      </c>
    </row>
    <row r="398" s="13" customFormat="1">
      <c r="A398" s="13"/>
      <c r="B398" s="230"/>
      <c r="C398" s="231"/>
      <c r="D398" s="232" t="s">
        <v>201</v>
      </c>
      <c r="E398" s="233" t="s">
        <v>32</v>
      </c>
      <c r="F398" s="234" t="s">
        <v>2424</v>
      </c>
      <c r="G398" s="231"/>
      <c r="H398" s="235">
        <v>11.667999999999999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201</v>
      </c>
      <c r="AU398" s="241" t="s">
        <v>87</v>
      </c>
      <c r="AV398" s="13" t="s">
        <v>87</v>
      </c>
      <c r="AW398" s="13" t="s">
        <v>39</v>
      </c>
      <c r="AX398" s="13" t="s">
        <v>78</v>
      </c>
      <c r="AY398" s="241" t="s">
        <v>191</v>
      </c>
    </row>
    <row r="399" s="13" customFormat="1">
      <c r="A399" s="13"/>
      <c r="B399" s="230"/>
      <c r="C399" s="231"/>
      <c r="D399" s="232" t="s">
        <v>201</v>
      </c>
      <c r="E399" s="233" t="s">
        <v>32</v>
      </c>
      <c r="F399" s="234" t="s">
        <v>2425</v>
      </c>
      <c r="G399" s="231"/>
      <c r="H399" s="235">
        <v>13.628</v>
      </c>
      <c r="I399" s="236"/>
      <c r="J399" s="231"/>
      <c r="K399" s="231"/>
      <c r="L399" s="237"/>
      <c r="M399" s="238"/>
      <c r="N399" s="239"/>
      <c r="O399" s="239"/>
      <c r="P399" s="239"/>
      <c r="Q399" s="239"/>
      <c r="R399" s="239"/>
      <c r="S399" s="239"/>
      <c r="T399" s="24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1" t="s">
        <v>201</v>
      </c>
      <c r="AU399" s="241" t="s">
        <v>87</v>
      </c>
      <c r="AV399" s="13" t="s">
        <v>87</v>
      </c>
      <c r="AW399" s="13" t="s">
        <v>39</v>
      </c>
      <c r="AX399" s="13" t="s">
        <v>78</v>
      </c>
      <c r="AY399" s="241" t="s">
        <v>191</v>
      </c>
    </row>
    <row r="400" s="13" customFormat="1">
      <c r="A400" s="13"/>
      <c r="B400" s="230"/>
      <c r="C400" s="231"/>
      <c r="D400" s="232" t="s">
        <v>201</v>
      </c>
      <c r="E400" s="233" t="s">
        <v>32</v>
      </c>
      <c r="F400" s="234" t="s">
        <v>2427</v>
      </c>
      <c r="G400" s="231"/>
      <c r="H400" s="235">
        <v>0.41999999999999998</v>
      </c>
      <c r="I400" s="236"/>
      <c r="J400" s="231"/>
      <c r="K400" s="231"/>
      <c r="L400" s="237"/>
      <c r="M400" s="238"/>
      <c r="N400" s="239"/>
      <c r="O400" s="239"/>
      <c r="P400" s="239"/>
      <c r="Q400" s="239"/>
      <c r="R400" s="239"/>
      <c r="S400" s="239"/>
      <c r="T400" s="24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1" t="s">
        <v>201</v>
      </c>
      <c r="AU400" s="241" t="s">
        <v>87</v>
      </c>
      <c r="AV400" s="13" t="s">
        <v>87</v>
      </c>
      <c r="AW400" s="13" t="s">
        <v>39</v>
      </c>
      <c r="AX400" s="13" t="s">
        <v>78</v>
      </c>
      <c r="AY400" s="241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2428</v>
      </c>
      <c r="G401" s="231"/>
      <c r="H401" s="235">
        <v>45.329999999999998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2429</v>
      </c>
      <c r="G402" s="231"/>
      <c r="H402" s="235">
        <v>4.2590000000000003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2430</v>
      </c>
      <c r="G403" s="231"/>
      <c r="H403" s="235">
        <v>8.5800000000000001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3" customFormat="1">
      <c r="A404" s="13"/>
      <c r="B404" s="230"/>
      <c r="C404" s="231"/>
      <c r="D404" s="232" t="s">
        <v>201</v>
      </c>
      <c r="E404" s="233" t="s">
        <v>32</v>
      </c>
      <c r="F404" s="234" t="s">
        <v>2431</v>
      </c>
      <c r="G404" s="231"/>
      <c r="H404" s="235">
        <v>1.95</v>
      </c>
      <c r="I404" s="236"/>
      <c r="J404" s="231"/>
      <c r="K404" s="231"/>
      <c r="L404" s="237"/>
      <c r="M404" s="238"/>
      <c r="N404" s="239"/>
      <c r="O404" s="239"/>
      <c r="P404" s="239"/>
      <c r="Q404" s="239"/>
      <c r="R404" s="239"/>
      <c r="S404" s="239"/>
      <c r="T404" s="24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1" t="s">
        <v>201</v>
      </c>
      <c r="AU404" s="241" t="s">
        <v>87</v>
      </c>
      <c r="AV404" s="13" t="s">
        <v>87</v>
      </c>
      <c r="AW404" s="13" t="s">
        <v>39</v>
      </c>
      <c r="AX404" s="13" t="s">
        <v>78</v>
      </c>
      <c r="AY404" s="241" t="s">
        <v>191</v>
      </c>
    </row>
    <row r="405" s="16" customFormat="1">
      <c r="A405" s="16"/>
      <c r="B405" s="290"/>
      <c r="C405" s="291"/>
      <c r="D405" s="232" t="s">
        <v>201</v>
      </c>
      <c r="E405" s="292" t="s">
        <v>32</v>
      </c>
      <c r="F405" s="293" t="s">
        <v>757</v>
      </c>
      <c r="G405" s="291"/>
      <c r="H405" s="294">
        <v>121.85299999999999</v>
      </c>
      <c r="I405" s="295"/>
      <c r="J405" s="291"/>
      <c r="K405" s="291"/>
      <c r="L405" s="296"/>
      <c r="M405" s="297"/>
      <c r="N405" s="298"/>
      <c r="O405" s="298"/>
      <c r="P405" s="298"/>
      <c r="Q405" s="298"/>
      <c r="R405" s="298"/>
      <c r="S405" s="298"/>
      <c r="T405" s="299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300" t="s">
        <v>201</v>
      </c>
      <c r="AU405" s="300" t="s">
        <v>87</v>
      </c>
      <c r="AV405" s="16" t="s">
        <v>102</v>
      </c>
      <c r="AW405" s="16" t="s">
        <v>39</v>
      </c>
      <c r="AX405" s="16" t="s">
        <v>78</v>
      </c>
      <c r="AY405" s="300" t="s">
        <v>191</v>
      </c>
    </row>
    <row r="406" s="13" customFormat="1">
      <c r="A406" s="13"/>
      <c r="B406" s="230"/>
      <c r="C406" s="231"/>
      <c r="D406" s="232" t="s">
        <v>201</v>
      </c>
      <c r="E406" s="233" t="s">
        <v>32</v>
      </c>
      <c r="F406" s="234" t="s">
        <v>2433</v>
      </c>
      <c r="G406" s="231"/>
      <c r="H406" s="235">
        <v>1096.6769999999999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201</v>
      </c>
      <c r="AU406" s="241" t="s">
        <v>87</v>
      </c>
      <c r="AV406" s="13" t="s">
        <v>87</v>
      </c>
      <c r="AW406" s="13" t="s">
        <v>39</v>
      </c>
      <c r="AX406" s="13" t="s">
        <v>85</v>
      </c>
      <c r="AY406" s="241" t="s">
        <v>191</v>
      </c>
    </row>
    <row r="407" s="2" customFormat="1" ht="21.75" customHeight="1">
      <c r="A407" s="42"/>
      <c r="B407" s="43"/>
      <c r="C407" s="217" t="s">
        <v>1970</v>
      </c>
      <c r="D407" s="217" t="s">
        <v>194</v>
      </c>
      <c r="E407" s="218" t="s">
        <v>775</v>
      </c>
      <c r="F407" s="219" t="s">
        <v>776</v>
      </c>
      <c r="G407" s="220" t="s">
        <v>221</v>
      </c>
      <c r="H407" s="221">
        <v>121.85299999999999</v>
      </c>
      <c r="I407" s="222"/>
      <c r="J407" s="223">
        <f>ROUND(I407*H407,2)</f>
        <v>0</v>
      </c>
      <c r="K407" s="219" t="s">
        <v>515</v>
      </c>
      <c r="L407" s="48"/>
      <c r="M407" s="224" t="s">
        <v>32</v>
      </c>
      <c r="N407" s="225" t="s">
        <v>49</v>
      </c>
      <c r="O407" s="88"/>
      <c r="P407" s="226">
        <f>O407*H407</f>
        <v>0</v>
      </c>
      <c r="Q407" s="226">
        <v>0</v>
      </c>
      <c r="R407" s="226">
        <f>Q407*H407</f>
        <v>0</v>
      </c>
      <c r="S407" s="226">
        <v>0</v>
      </c>
      <c r="T407" s="227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8" t="s">
        <v>199</v>
      </c>
      <c r="AT407" s="228" t="s">
        <v>194</v>
      </c>
      <c r="AU407" s="228" t="s">
        <v>87</v>
      </c>
      <c r="AY407" s="20" t="s">
        <v>191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20" t="s">
        <v>85</v>
      </c>
      <c r="BK407" s="229">
        <f>ROUND(I407*H407,2)</f>
        <v>0</v>
      </c>
      <c r="BL407" s="20" t="s">
        <v>199</v>
      </c>
      <c r="BM407" s="228" t="s">
        <v>2434</v>
      </c>
    </row>
    <row r="408" s="2" customFormat="1">
      <c r="A408" s="42"/>
      <c r="B408" s="43"/>
      <c r="C408" s="44"/>
      <c r="D408" s="283" t="s">
        <v>517</v>
      </c>
      <c r="E408" s="44"/>
      <c r="F408" s="284" t="s">
        <v>778</v>
      </c>
      <c r="G408" s="44"/>
      <c r="H408" s="44"/>
      <c r="I408" s="280"/>
      <c r="J408" s="44"/>
      <c r="K408" s="44"/>
      <c r="L408" s="48"/>
      <c r="M408" s="281"/>
      <c r="N408" s="282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517</v>
      </c>
      <c r="AU408" s="20" t="s">
        <v>87</v>
      </c>
    </row>
    <row r="409" s="13" customFormat="1">
      <c r="A409" s="13"/>
      <c r="B409" s="230"/>
      <c r="C409" s="231"/>
      <c r="D409" s="232" t="s">
        <v>201</v>
      </c>
      <c r="E409" s="233" t="s">
        <v>32</v>
      </c>
      <c r="F409" s="234" t="s">
        <v>2423</v>
      </c>
      <c r="G409" s="231"/>
      <c r="H409" s="235">
        <v>36.018000000000001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201</v>
      </c>
      <c r="AU409" s="241" t="s">
        <v>87</v>
      </c>
      <c r="AV409" s="13" t="s">
        <v>87</v>
      </c>
      <c r="AW409" s="13" t="s">
        <v>39</v>
      </c>
      <c r="AX409" s="13" t="s">
        <v>78</v>
      </c>
      <c r="AY409" s="241" t="s">
        <v>191</v>
      </c>
    </row>
    <row r="410" s="13" customFormat="1">
      <c r="A410" s="13"/>
      <c r="B410" s="230"/>
      <c r="C410" s="231"/>
      <c r="D410" s="232" t="s">
        <v>201</v>
      </c>
      <c r="E410" s="233" t="s">
        <v>32</v>
      </c>
      <c r="F410" s="234" t="s">
        <v>2424</v>
      </c>
      <c r="G410" s="231"/>
      <c r="H410" s="235">
        <v>11.667999999999999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201</v>
      </c>
      <c r="AU410" s="241" t="s">
        <v>87</v>
      </c>
      <c r="AV410" s="13" t="s">
        <v>87</v>
      </c>
      <c r="AW410" s="13" t="s">
        <v>39</v>
      </c>
      <c r="AX410" s="13" t="s">
        <v>78</v>
      </c>
      <c r="AY410" s="241" t="s">
        <v>191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2425</v>
      </c>
      <c r="G411" s="231"/>
      <c r="H411" s="235">
        <v>13.628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2427</v>
      </c>
      <c r="G412" s="231"/>
      <c r="H412" s="235">
        <v>0.41999999999999998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2428</v>
      </c>
      <c r="G413" s="231"/>
      <c r="H413" s="235">
        <v>45.329999999999998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3" customFormat="1">
      <c r="A414" s="13"/>
      <c r="B414" s="230"/>
      <c r="C414" s="231"/>
      <c r="D414" s="232" t="s">
        <v>201</v>
      </c>
      <c r="E414" s="233" t="s">
        <v>32</v>
      </c>
      <c r="F414" s="234" t="s">
        <v>2429</v>
      </c>
      <c r="G414" s="231"/>
      <c r="H414" s="235">
        <v>4.2590000000000003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201</v>
      </c>
      <c r="AU414" s="241" t="s">
        <v>87</v>
      </c>
      <c r="AV414" s="13" t="s">
        <v>87</v>
      </c>
      <c r="AW414" s="13" t="s">
        <v>39</v>
      </c>
      <c r="AX414" s="13" t="s">
        <v>78</v>
      </c>
      <c r="AY414" s="241" t="s">
        <v>191</v>
      </c>
    </row>
    <row r="415" s="13" customFormat="1">
      <c r="A415" s="13"/>
      <c r="B415" s="230"/>
      <c r="C415" s="231"/>
      <c r="D415" s="232" t="s">
        <v>201</v>
      </c>
      <c r="E415" s="233" t="s">
        <v>32</v>
      </c>
      <c r="F415" s="234" t="s">
        <v>2430</v>
      </c>
      <c r="G415" s="231"/>
      <c r="H415" s="235">
        <v>8.5800000000000001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201</v>
      </c>
      <c r="AU415" s="241" t="s">
        <v>87</v>
      </c>
      <c r="AV415" s="13" t="s">
        <v>87</v>
      </c>
      <c r="AW415" s="13" t="s">
        <v>39</v>
      </c>
      <c r="AX415" s="13" t="s">
        <v>78</v>
      </c>
      <c r="AY415" s="241" t="s">
        <v>191</v>
      </c>
    </row>
    <row r="416" s="13" customFormat="1">
      <c r="A416" s="13"/>
      <c r="B416" s="230"/>
      <c r="C416" s="231"/>
      <c r="D416" s="232" t="s">
        <v>201</v>
      </c>
      <c r="E416" s="233" t="s">
        <v>32</v>
      </c>
      <c r="F416" s="234" t="s">
        <v>2431</v>
      </c>
      <c r="G416" s="231"/>
      <c r="H416" s="235">
        <v>1.95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201</v>
      </c>
      <c r="AU416" s="241" t="s">
        <v>87</v>
      </c>
      <c r="AV416" s="13" t="s">
        <v>87</v>
      </c>
      <c r="AW416" s="13" t="s">
        <v>39</v>
      </c>
      <c r="AX416" s="13" t="s">
        <v>78</v>
      </c>
      <c r="AY416" s="241" t="s">
        <v>191</v>
      </c>
    </row>
    <row r="417" s="14" customFormat="1">
      <c r="A417" s="14"/>
      <c r="B417" s="242"/>
      <c r="C417" s="243"/>
      <c r="D417" s="232" t="s">
        <v>201</v>
      </c>
      <c r="E417" s="244" t="s">
        <v>32</v>
      </c>
      <c r="F417" s="245" t="s">
        <v>203</v>
      </c>
      <c r="G417" s="243"/>
      <c r="H417" s="246">
        <v>121.85299999999999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201</v>
      </c>
      <c r="AU417" s="252" t="s">
        <v>87</v>
      </c>
      <c r="AV417" s="14" t="s">
        <v>199</v>
      </c>
      <c r="AW417" s="14" t="s">
        <v>39</v>
      </c>
      <c r="AX417" s="14" t="s">
        <v>85</v>
      </c>
      <c r="AY417" s="252" t="s">
        <v>191</v>
      </c>
    </row>
    <row r="418" s="12" customFormat="1" ht="22.8" customHeight="1">
      <c r="A418" s="12"/>
      <c r="B418" s="201"/>
      <c r="C418" s="202"/>
      <c r="D418" s="203" t="s">
        <v>77</v>
      </c>
      <c r="E418" s="215" t="s">
        <v>779</v>
      </c>
      <c r="F418" s="215" t="s">
        <v>780</v>
      </c>
      <c r="G418" s="202"/>
      <c r="H418" s="202"/>
      <c r="I418" s="205"/>
      <c r="J418" s="216">
        <f>BK418</f>
        <v>0</v>
      </c>
      <c r="K418" s="202"/>
      <c r="L418" s="207"/>
      <c r="M418" s="208"/>
      <c r="N418" s="209"/>
      <c r="O418" s="209"/>
      <c r="P418" s="210">
        <f>SUM(P419:P422)</f>
        <v>0</v>
      </c>
      <c r="Q418" s="209"/>
      <c r="R418" s="210">
        <f>SUM(R419:R422)</f>
        <v>0</v>
      </c>
      <c r="S418" s="209"/>
      <c r="T418" s="211">
        <f>SUM(T419:T422)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12" t="s">
        <v>85</v>
      </c>
      <c r="AT418" s="213" t="s">
        <v>77</v>
      </c>
      <c r="AU418" s="213" t="s">
        <v>85</v>
      </c>
      <c r="AY418" s="212" t="s">
        <v>191</v>
      </c>
      <c r="BK418" s="214">
        <f>SUM(BK419:BK422)</f>
        <v>0</v>
      </c>
    </row>
    <row r="419" s="2" customFormat="1" ht="24.15" customHeight="1">
      <c r="A419" s="42"/>
      <c r="B419" s="43"/>
      <c r="C419" s="217" t="s">
        <v>1975</v>
      </c>
      <c r="D419" s="217" t="s">
        <v>194</v>
      </c>
      <c r="E419" s="218" t="s">
        <v>782</v>
      </c>
      <c r="F419" s="219" t="s">
        <v>783</v>
      </c>
      <c r="G419" s="220" t="s">
        <v>221</v>
      </c>
      <c r="H419" s="221">
        <v>581.38599999999997</v>
      </c>
      <c r="I419" s="222"/>
      <c r="J419" s="223">
        <f>ROUND(I419*H419,2)</f>
        <v>0</v>
      </c>
      <c r="K419" s="219" t="s">
        <v>515</v>
      </c>
      <c r="L419" s="48"/>
      <c r="M419" s="224" t="s">
        <v>32</v>
      </c>
      <c r="N419" s="225" t="s">
        <v>49</v>
      </c>
      <c r="O419" s="88"/>
      <c r="P419" s="226">
        <f>O419*H419</f>
        <v>0</v>
      </c>
      <c r="Q419" s="226">
        <v>0</v>
      </c>
      <c r="R419" s="226">
        <f>Q419*H419</f>
        <v>0</v>
      </c>
      <c r="S419" s="226">
        <v>0</v>
      </c>
      <c r="T419" s="227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8" t="s">
        <v>199</v>
      </c>
      <c r="AT419" s="228" t="s">
        <v>194</v>
      </c>
      <c r="AU419" s="228" t="s">
        <v>87</v>
      </c>
      <c r="AY419" s="20" t="s">
        <v>191</v>
      </c>
      <c r="BE419" s="229">
        <f>IF(N419="základní",J419,0)</f>
        <v>0</v>
      </c>
      <c r="BF419" s="229">
        <f>IF(N419="snížená",J419,0)</f>
        <v>0</v>
      </c>
      <c r="BG419" s="229">
        <f>IF(N419="zákl. přenesená",J419,0)</f>
        <v>0</v>
      </c>
      <c r="BH419" s="229">
        <f>IF(N419="sníž. přenesená",J419,0)</f>
        <v>0</v>
      </c>
      <c r="BI419" s="229">
        <f>IF(N419="nulová",J419,0)</f>
        <v>0</v>
      </c>
      <c r="BJ419" s="20" t="s">
        <v>85</v>
      </c>
      <c r="BK419" s="229">
        <f>ROUND(I419*H419,2)</f>
        <v>0</v>
      </c>
      <c r="BL419" s="20" t="s">
        <v>199</v>
      </c>
      <c r="BM419" s="228" t="s">
        <v>2435</v>
      </c>
    </row>
    <row r="420" s="2" customFormat="1">
      <c r="A420" s="42"/>
      <c r="B420" s="43"/>
      <c r="C420" s="44"/>
      <c r="D420" s="283" t="s">
        <v>517</v>
      </c>
      <c r="E420" s="44"/>
      <c r="F420" s="284" t="s">
        <v>785</v>
      </c>
      <c r="G420" s="44"/>
      <c r="H420" s="44"/>
      <c r="I420" s="280"/>
      <c r="J420" s="44"/>
      <c r="K420" s="44"/>
      <c r="L420" s="48"/>
      <c r="M420" s="281"/>
      <c r="N420" s="282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517</v>
      </c>
      <c r="AU420" s="20" t="s">
        <v>87</v>
      </c>
    </row>
    <row r="421" s="2" customFormat="1" ht="33" customHeight="1">
      <c r="A421" s="42"/>
      <c r="B421" s="43"/>
      <c r="C421" s="217" t="s">
        <v>1978</v>
      </c>
      <c r="D421" s="217" t="s">
        <v>194</v>
      </c>
      <c r="E421" s="218" t="s">
        <v>787</v>
      </c>
      <c r="F421" s="219" t="s">
        <v>788</v>
      </c>
      <c r="G421" s="220" t="s">
        <v>221</v>
      </c>
      <c r="H421" s="221">
        <v>581.38599999999997</v>
      </c>
      <c r="I421" s="222"/>
      <c r="J421" s="223">
        <f>ROUND(I421*H421,2)</f>
        <v>0</v>
      </c>
      <c r="K421" s="219" t="s">
        <v>515</v>
      </c>
      <c r="L421" s="48"/>
      <c r="M421" s="224" t="s">
        <v>32</v>
      </c>
      <c r="N421" s="225" t="s">
        <v>49</v>
      </c>
      <c r="O421" s="88"/>
      <c r="P421" s="226">
        <f>O421*H421</f>
        <v>0</v>
      </c>
      <c r="Q421" s="226">
        <v>0</v>
      </c>
      <c r="R421" s="226">
        <f>Q421*H421</f>
        <v>0</v>
      </c>
      <c r="S421" s="226">
        <v>0</v>
      </c>
      <c r="T421" s="227">
        <f>S421*H421</f>
        <v>0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28" t="s">
        <v>199</v>
      </c>
      <c r="AT421" s="228" t="s">
        <v>194</v>
      </c>
      <c r="AU421" s="228" t="s">
        <v>87</v>
      </c>
      <c r="AY421" s="20" t="s">
        <v>191</v>
      </c>
      <c r="BE421" s="229">
        <f>IF(N421="základní",J421,0)</f>
        <v>0</v>
      </c>
      <c r="BF421" s="229">
        <f>IF(N421="snížená",J421,0)</f>
        <v>0</v>
      </c>
      <c r="BG421" s="229">
        <f>IF(N421="zákl. přenesená",J421,0)</f>
        <v>0</v>
      </c>
      <c r="BH421" s="229">
        <f>IF(N421="sníž. přenesená",J421,0)</f>
        <v>0</v>
      </c>
      <c r="BI421" s="229">
        <f>IF(N421="nulová",J421,0)</f>
        <v>0</v>
      </c>
      <c r="BJ421" s="20" t="s">
        <v>85</v>
      </c>
      <c r="BK421" s="229">
        <f>ROUND(I421*H421,2)</f>
        <v>0</v>
      </c>
      <c r="BL421" s="20" t="s">
        <v>199</v>
      </c>
      <c r="BM421" s="228" t="s">
        <v>2436</v>
      </c>
    </row>
    <row r="422" s="2" customFormat="1">
      <c r="A422" s="42"/>
      <c r="B422" s="43"/>
      <c r="C422" s="44"/>
      <c r="D422" s="283" t="s">
        <v>517</v>
      </c>
      <c r="E422" s="44"/>
      <c r="F422" s="284" t="s">
        <v>790</v>
      </c>
      <c r="G422" s="44"/>
      <c r="H422" s="44"/>
      <c r="I422" s="280"/>
      <c r="J422" s="44"/>
      <c r="K422" s="44"/>
      <c r="L422" s="48"/>
      <c r="M422" s="281"/>
      <c r="N422" s="282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517</v>
      </c>
      <c r="AU422" s="20" t="s">
        <v>87</v>
      </c>
    </row>
    <row r="423" s="12" customFormat="1" ht="25.92" customHeight="1">
      <c r="A423" s="12"/>
      <c r="B423" s="201"/>
      <c r="C423" s="202"/>
      <c r="D423" s="203" t="s">
        <v>77</v>
      </c>
      <c r="E423" s="204" t="s">
        <v>2207</v>
      </c>
      <c r="F423" s="204" t="s">
        <v>2208</v>
      </c>
      <c r="G423" s="202"/>
      <c r="H423" s="202"/>
      <c r="I423" s="205"/>
      <c r="J423" s="206">
        <f>BK423</f>
        <v>0</v>
      </c>
      <c r="K423" s="202"/>
      <c r="L423" s="207"/>
      <c r="M423" s="208"/>
      <c r="N423" s="209"/>
      <c r="O423" s="209"/>
      <c r="P423" s="210">
        <f>P424+P443</f>
        <v>0</v>
      </c>
      <c r="Q423" s="209"/>
      <c r="R423" s="210">
        <f>R424+R443</f>
        <v>0.29027139000000002</v>
      </c>
      <c r="S423" s="209"/>
      <c r="T423" s="211">
        <f>T424+T443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2" t="s">
        <v>87</v>
      </c>
      <c r="AT423" s="213" t="s">
        <v>77</v>
      </c>
      <c r="AU423" s="213" t="s">
        <v>78</v>
      </c>
      <c r="AY423" s="212" t="s">
        <v>191</v>
      </c>
      <c r="BK423" s="214">
        <f>BK424+BK443</f>
        <v>0</v>
      </c>
    </row>
    <row r="424" s="12" customFormat="1" ht="22.8" customHeight="1">
      <c r="A424" s="12"/>
      <c r="B424" s="201"/>
      <c r="C424" s="202"/>
      <c r="D424" s="203" t="s">
        <v>77</v>
      </c>
      <c r="E424" s="215" t="s">
        <v>2209</v>
      </c>
      <c r="F424" s="215" t="s">
        <v>2210</v>
      </c>
      <c r="G424" s="202"/>
      <c r="H424" s="202"/>
      <c r="I424" s="205"/>
      <c r="J424" s="216">
        <f>BK424</f>
        <v>0</v>
      </c>
      <c r="K424" s="202"/>
      <c r="L424" s="207"/>
      <c r="M424" s="208"/>
      <c r="N424" s="209"/>
      <c r="O424" s="209"/>
      <c r="P424" s="210">
        <f>SUM(P425:P442)</f>
        <v>0</v>
      </c>
      <c r="Q424" s="209"/>
      <c r="R424" s="210">
        <f>SUM(R425:R442)</f>
        <v>0.048000000000000001</v>
      </c>
      <c r="S424" s="209"/>
      <c r="T424" s="211">
        <f>SUM(T425:T442)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2" t="s">
        <v>87</v>
      </c>
      <c r="AT424" s="213" t="s">
        <v>77</v>
      </c>
      <c r="AU424" s="213" t="s">
        <v>85</v>
      </c>
      <c r="AY424" s="212" t="s">
        <v>191</v>
      </c>
      <c r="BK424" s="214">
        <f>SUM(BK425:BK442)</f>
        <v>0</v>
      </c>
    </row>
    <row r="425" s="2" customFormat="1" ht="21.75" customHeight="1">
      <c r="A425" s="42"/>
      <c r="B425" s="43"/>
      <c r="C425" s="217" t="s">
        <v>1981</v>
      </c>
      <c r="D425" s="217" t="s">
        <v>194</v>
      </c>
      <c r="E425" s="218" t="s">
        <v>2211</v>
      </c>
      <c r="F425" s="219" t="s">
        <v>2212</v>
      </c>
      <c r="G425" s="220" t="s">
        <v>411</v>
      </c>
      <c r="H425" s="221">
        <v>63.560000000000002</v>
      </c>
      <c r="I425" s="222"/>
      <c r="J425" s="223">
        <f>ROUND(I425*H425,2)</f>
        <v>0</v>
      </c>
      <c r="K425" s="219" t="s">
        <v>515</v>
      </c>
      <c r="L425" s="48"/>
      <c r="M425" s="224" t="s">
        <v>32</v>
      </c>
      <c r="N425" s="225" t="s">
        <v>49</v>
      </c>
      <c r="O425" s="88"/>
      <c r="P425" s="226">
        <f>O425*H425</f>
        <v>0</v>
      </c>
      <c r="Q425" s="226">
        <v>0</v>
      </c>
      <c r="R425" s="226">
        <f>Q425*H425</f>
        <v>0</v>
      </c>
      <c r="S425" s="226">
        <v>0</v>
      </c>
      <c r="T425" s="227">
        <f>S425*H425</f>
        <v>0</v>
      </c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R425" s="228" t="s">
        <v>274</v>
      </c>
      <c r="AT425" s="228" t="s">
        <v>194</v>
      </c>
      <c r="AU425" s="228" t="s">
        <v>87</v>
      </c>
      <c r="AY425" s="20" t="s">
        <v>191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20" t="s">
        <v>85</v>
      </c>
      <c r="BK425" s="229">
        <f>ROUND(I425*H425,2)</f>
        <v>0</v>
      </c>
      <c r="BL425" s="20" t="s">
        <v>274</v>
      </c>
      <c r="BM425" s="228" t="s">
        <v>2437</v>
      </c>
    </row>
    <row r="426" s="2" customFormat="1">
      <c r="A426" s="42"/>
      <c r="B426" s="43"/>
      <c r="C426" s="44"/>
      <c r="D426" s="283" t="s">
        <v>517</v>
      </c>
      <c r="E426" s="44"/>
      <c r="F426" s="284" t="s">
        <v>2214</v>
      </c>
      <c r="G426" s="44"/>
      <c r="H426" s="44"/>
      <c r="I426" s="280"/>
      <c r="J426" s="44"/>
      <c r="K426" s="44"/>
      <c r="L426" s="48"/>
      <c r="M426" s="281"/>
      <c r="N426" s="282"/>
      <c r="O426" s="88"/>
      <c r="P426" s="88"/>
      <c r="Q426" s="88"/>
      <c r="R426" s="88"/>
      <c r="S426" s="88"/>
      <c r="T426" s="89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T426" s="20" t="s">
        <v>517</v>
      </c>
      <c r="AU426" s="20" t="s">
        <v>87</v>
      </c>
    </row>
    <row r="427" s="13" customFormat="1">
      <c r="A427" s="13"/>
      <c r="B427" s="230"/>
      <c r="C427" s="231"/>
      <c r="D427" s="232" t="s">
        <v>201</v>
      </c>
      <c r="E427" s="233" t="s">
        <v>32</v>
      </c>
      <c r="F427" s="234" t="s">
        <v>2438</v>
      </c>
      <c r="G427" s="231"/>
      <c r="H427" s="235">
        <v>36.859999999999999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201</v>
      </c>
      <c r="AU427" s="241" t="s">
        <v>87</v>
      </c>
      <c r="AV427" s="13" t="s">
        <v>87</v>
      </c>
      <c r="AW427" s="13" t="s">
        <v>39</v>
      </c>
      <c r="AX427" s="13" t="s">
        <v>78</v>
      </c>
      <c r="AY427" s="241" t="s">
        <v>191</v>
      </c>
    </row>
    <row r="428" s="13" customFormat="1">
      <c r="A428" s="13"/>
      <c r="B428" s="230"/>
      <c r="C428" s="231"/>
      <c r="D428" s="232" t="s">
        <v>201</v>
      </c>
      <c r="E428" s="233" t="s">
        <v>32</v>
      </c>
      <c r="F428" s="234" t="s">
        <v>2439</v>
      </c>
      <c r="G428" s="231"/>
      <c r="H428" s="235">
        <v>26.699999999999999</v>
      </c>
      <c r="I428" s="236"/>
      <c r="J428" s="231"/>
      <c r="K428" s="231"/>
      <c r="L428" s="237"/>
      <c r="M428" s="238"/>
      <c r="N428" s="239"/>
      <c r="O428" s="239"/>
      <c r="P428" s="239"/>
      <c r="Q428" s="239"/>
      <c r="R428" s="239"/>
      <c r="S428" s="239"/>
      <c r="T428" s="24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1" t="s">
        <v>201</v>
      </c>
      <c r="AU428" s="241" t="s">
        <v>87</v>
      </c>
      <c r="AV428" s="13" t="s">
        <v>87</v>
      </c>
      <c r="AW428" s="13" t="s">
        <v>39</v>
      </c>
      <c r="AX428" s="13" t="s">
        <v>78</v>
      </c>
      <c r="AY428" s="241" t="s">
        <v>191</v>
      </c>
    </row>
    <row r="429" s="14" customFormat="1">
      <c r="A429" s="14"/>
      <c r="B429" s="242"/>
      <c r="C429" s="243"/>
      <c r="D429" s="232" t="s">
        <v>201</v>
      </c>
      <c r="E429" s="244" t="s">
        <v>32</v>
      </c>
      <c r="F429" s="245" t="s">
        <v>203</v>
      </c>
      <c r="G429" s="243"/>
      <c r="H429" s="246">
        <v>63.560000000000002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2" t="s">
        <v>201</v>
      </c>
      <c r="AU429" s="252" t="s">
        <v>87</v>
      </c>
      <c r="AV429" s="14" t="s">
        <v>199</v>
      </c>
      <c r="AW429" s="14" t="s">
        <v>39</v>
      </c>
      <c r="AX429" s="14" t="s">
        <v>85</v>
      </c>
      <c r="AY429" s="252" t="s">
        <v>191</v>
      </c>
    </row>
    <row r="430" s="2" customFormat="1" ht="16.5" customHeight="1">
      <c r="A430" s="42"/>
      <c r="B430" s="43"/>
      <c r="C430" s="253" t="s">
        <v>1983</v>
      </c>
      <c r="D430" s="253" t="s">
        <v>218</v>
      </c>
      <c r="E430" s="254" t="s">
        <v>2216</v>
      </c>
      <c r="F430" s="255" t="s">
        <v>2217</v>
      </c>
      <c r="G430" s="256" t="s">
        <v>221</v>
      </c>
      <c r="H430" s="257">
        <v>0.021999999999999999</v>
      </c>
      <c r="I430" s="258"/>
      <c r="J430" s="259">
        <f>ROUND(I430*H430,2)</f>
        <v>0</v>
      </c>
      <c r="K430" s="255" t="s">
        <v>515</v>
      </c>
      <c r="L430" s="260"/>
      <c r="M430" s="261" t="s">
        <v>32</v>
      </c>
      <c r="N430" s="262" t="s">
        <v>49</v>
      </c>
      <c r="O430" s="88"/>
      <c r="P430" s="226">
        <f>O430*H430</f>
        <v>0</v>
      </c>
      <c r="Q430" s="226">
        <v>1</v>
      </c>
      <c r="R430" s="226">
        <f>Q430*H430</f>
        <v>0.021999999999999999</v>
      </c>
      <c r="S430" s="226">
        <v>0</v>
      </c>
      <c r="T430" s="227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8" t="s">
        <v>360</v>
      </c>
      <c r="AT430" s="228" t="s">
        <v>218</v>
      </c>
      <c r="AU430" s="228" t="s">
        <v>87</v>
      </c>
      <c r="AY430" s="20" t="s">
        <v>191</v>
      </c>
      <c r="BE430" s="229">
        <f>IF(N430="základní",J430,0)</f>
        <v>0</v>
      </c>
      <c r="BF430" s="229">
        <f>IF(N430="snížená",J430,0)</f>
        <v>0</v>
      </c>
      <c r="BG430" s="229">
        <f>IF(N430="zákl. přenesená",J430,0)</f>
        <v>0</v>
      </c>
      <c r="BH430" s="229">
        <f>IF(N430="sníž. přenesená",J430,0)</f>
        <v>0</v>
      </c>
      <c r="BI430" s="229">
        <f>IF(N430="nulová",J430,0)</f>
        <v>0</v>
      </c>
      <c r="BJ430" s="20" t="s">
        <v>85</v>
      </c>
      <c r="BK430" s="229">
        <f>ROUND(I430*H430,2)</f>
        <v>0</v>
      </c>
      <c r="BL430" s="20" t="s">
        <v>274</v>
      </c>
      <c r="BM430" s="228" t="s">
        <v>2440</v>
      </c>
    </row>
    <row r="431" s="2" customFormat="1">
      <c r="A431" s="42"/>
      <c r="B431" s="43"/>
      <c r="C431" s="44"/>
      <c r="D431" s="232" t="s">
        <v>427</v>
      </c>
      <c r="E431" s="44"/>
      <c r="F431" s="279" t="s">
        <v>2219</v>
      </c>
      <c r="G431" s="44"/>
      <c r="H431" s="44"/>
      <c r="I431" s="280"/>
      <c r="J431" s="44"/>
      <c r="K431" s="44"/>
      <c r="L431" s="48"/>
      <c r="M431" s="281"/>
      <c r="N431" s="282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427</v>
      </c>
      <c r="AU431" s="20" t="s">
        <v>87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2441</v>
      </c>
      <c r="G432" s="231"/>
      <c r="H432" s="235">
        <v>0.021999999999999999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1985</v>
      </c>
      <c r="D433" s="217" t="s">
        <v>194</v>
      </c>
      <c r="E433" s="218" t="s">
        <v>2221</v>
      </c>
      <c r="F433" s="219" t="s">
        <v>2222</v>
      </c>
      <c r="G433" s="220" t="s">
        <v>411</v>
      </c>
      <c r="H433" s="221">
        <v>63.560000000000002</v>
      </c>
      <c r="I433" s="222"/>
      <c r="J433" s="223">
        <f>ROUND(I433*H433,2)</f>
        <v>0</v>
      </c>
      <c r="K433" s="219" t="s">
        <v>515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274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274</v>
      </c>
      <c r="BM433" s="228" t="s">
        <v>2442</v>
      </c>
    </row>
    <row r="434" s="2" customFormat="1">
      <c r="A434" s="42"/>
      <c r="B434" s="43"/>
      <c r="C434" s="44"/>
      <c r="D434" s="283" t="s">
        <v>517</v>
      </c>
      <c r="E434" s="44"/>
      <c r="F434" s="284" t="s">
        <v>2224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517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2438</v>
      </c>
      <c r="G435" s="231"/>
      <c r="H435" s="235">
        <v>36.859999999999999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2439</v>
      </c>
      <c r="G436" s="231"/>
      <c r="H436" s="235">
        <v>26.699999999999999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63.560000000000002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2" customFormat="1" ht="16.5" customHeight="1">
      <c r="A438" s="42"/>
      <c r="B438" s="43"/>
      <c r="C438" s="253" t="s">
        <v>1987</v>
      </c>
      <c r="D438" s="253" t="s">
        <v>218</v>
      </c>
      <c r="E438" s="254" t="s">
        <v>2225</v>
      </c>
      <c r="F438" s="255" t="s">
        <v>2226</v>
      </c>
      <c r="G438" s="256" t="s">
        <v>221</v>
      </c>
      <c r="H438" s="257">
        <v>0.025999999999999999</v>
      </c>
      <c r="I438" s="258"/>
      <c r="J438" s="259">
        <f>ROUND(I438*H438,2)</f>
        <v>0</v>
      </c>
      <c r="K438" s="255" t="s">
        <v>515</v>
      </c>
      <c r="L438" s="260"/>
      <c r="M438" s="261" t="s">
        <v>32</v>
      </c>
      <c r="N438" s="262" t="s">
        <v>49</v>
      </c>
      <c r="O438" s="88"/>
      <c r="P438" s="226">
        <f>O438*H438</f>
        <v>0</v>
      </c>
      <c r="Q438" s="226">
        <v>1</v>
      </c>
      <c r="R438" s="226">
        <f>Q438*H438</f>
        <v>0.025999999999999999</v>
      </c>
      <c r="S438" s="226">
        <v>0</v>
      </c>
      <c r="T438" s="227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8" t="s">
        <v>360</v>
      </c>
      <c r="AT438" s="228" t="s">
        <v>218</v>
      </c>
      <c r="AU438" s="228" t="s">
        <v>87</v>
      </c>
      <c r="AY438" s="20" t="s">
        <v>191</v>
      </c>
      <c r="BE438" s="229">
        <f>IF(N438="základní",J438,0)</f>
        <v>0</v>
      </c>
      <c r="BF438" s="229">
        <f>IF(N438="snížená",J438,0)</f>
        <v>0</v>
      </c>
      <c r="BG438" s="229">
        <f>IF(N438="zákl. přenesená",J438,0)</f>
        <v>0</v>
      </c>
      <c r="BH438" s="229">
        <f>IF(N438="sníž. přenesená",J438,0)</f>
        <v>0</v>
      </c>
      <c r="BI438" s="229">
        <f>IF(N438="nulová",J438,0)</f>
        <v>0</v>
      </c>
      <c r="BJ438" s="20" t="s">
        <v>85</v>
      </c>
      <c r="BK438" s="229">
        <f>ROUND(I438*H438,2)</f>
        <v>0</v>
      </c>
      <c r="BL438" s="20" t="s">
        <v>274</v>
      </c>
      <c r="BM438" s="228" t="s">
        <v>2443</v>
      </c>
    </row>
    <row r="439" s="2" customFormat="1">
      <c r="A439" s="42"/>
      <c r="B439" s="43"/>
      <c r="C439" s="44"/>
      <c r="D439" s="232" t="s">
        <v>427</v>
      </c>
      <c r="E439" s="44"/>
      <c r="F439" s="279" t="s">
        <v>2228</v>
      </c>
      <c r="G439" s="44"/>
      <c r="H439" s="44"/>
      <c r="I439" s="280"/>
      <c r="J439" s="44"/>
      <c r="K439" s="44"/>
      <c r="L439" s="48"/>
      <c r="M439" s="281"/>
      <c r="N439" s="282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427</v>
      </c>
      <c r="AU439" s="20" t="s">
        <v>87</v>
      </c>
    </row>
    <row r="440" s="13" customFormat="1">
      <c r="A440" s="13"/>
      <c r="B440" s="230"/>
      <c r="C440" s="231"/>
      <c r="D440" s="232" t="s">
        <v>201</v>
      </c>
      <c r="E440" s="233" t="s">
        <v>32</v>
      </c>
      <c r="F440" s="234" t="s">
        <v>2444</v>
      </c>
      <c r="G440" s="231"/>
      <c r="H440" s="235">
        <v>0.025999999999999999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201</v>
      </c>
      <c r="AU440" s="241" t="s">
        <v>87</v>
      </c>
      <c r="AV440" s="13" t="s">
        <v>87</v>
      </c>
      <c r="AW440" s="13" t="s">
        <v>39</v>
      </c>
      <c r="AX440" s="13" t="s">
        <v>85</v>
      </c>
      <c r="AY440" s="241" t="s">
        <v>191</v>
      </c>
    </row>
    <row r="441" s="2" customFormat="1" ht="24.15" customHeight="1">
      <c r="A441" s="42"/>
      <c r="B441" s="43"/>
      <c r="C441" s="217" t="s">
        <v>2445</v>
      </c>
      <c r="D441" s="217" t="s">
        <v>194</v>
      </c>
      <c r="E441" s="218" t="s">
        <v>2230</v>
      </c>
      <c r="F441" s="219" t="s">
        <v>2231</v>
      </c>
      <c r="G441" s="220" t="s">
        <v>221</v>
      </c>
      <c r="H441" s="221">
        <v>0.048000000000000001</v>
      </c>
      <c r="I441" s="222"/>
      <c r="J441" s="223">
        <f>ROUND(I441*H441,2)</f>
        <v>0</v>
      </c>
      <c r="K441" s="219" t="s">
        <v>515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274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274</v>
      </c>
      <c r="BM441" s="228" t="s">
        <v>2446</v>
      </c>
    </row>
    <row r="442" s="2" customFormat="1">
      <c r="A442" s="42"/>
      <c r="B442" s="43"/>
      <c r="C442" s="44"/>
      <c r="D442" s="283" t="s">
        <v>517</v>
      </c>
      <c r="E442" s="44"/>
      <c r="F442" s="284" t="s">
        <v>2233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517</v>
      </c>
      <c r="AU442" s="20" t="s">
        <v>87</v>
      </c>
    </row>
    <row r="443" s="12" customFormat="1" ht="22.8" customHeight="1">
      <c r="A443" s="12"/>
      <c r="B443" s="201"/>
      <c r="C443" s="202"/>
      <c r="D443" s="203" t="s">
        <v>77</v>
      </c>
      <c r="E443" s="215" t="s">
        <v>2447</v>
      </c>
      <c r="F443" s="215" t="s">
        <v>2448</v>
      </c>
      <c r="G443" s="202"/>
      <c r="H443" s="202"/>
      <c r="I443" s="205"/>
      <c r="J443" s="216">
        <f>BK443</f>
        <v>0</v>
      </c>
      <c r="K443" s="202"/>
      <c r="L443" s="207"/>
      <c r="M443" s="208"/>
      <c r="N443" s="209"/>
      <c r="O443" s="209"/>
      <c r="P443" s="210">
        <f>SUM(P444:P466)</f>
        <v>0</v>
      </c>
      <c r="Q443" s="209"/>
      <c r="R443" s="210">
        <f>SUM(R444:R466)</f>
        <v>0.24227139000000003</v>
      </c>
      <c r="S443" s="209"/>
      <c r="T443" s="211">
        <f>SUM(T444:T466)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87</v>
      </c>
      <c r="AT443" s="213" t="s">
        <v>77</v>
      </c>
      <c r="AU443" s="213" t="s">
        <v>85</v>
      </c>
      <c r="AY443" s="212" t="s">
        <v>191</v>
      </c>
      <c r="BK443" s="214">
        <f>SUM(BK444:BK466)</f>
        <v>0</v>
      </c>
    </row>
    <row r="444" s="2" customFormat="1" ht="21.75" customHeight="1">
      <c r="A444" s="42"/>
      <c r="B444" s="43"/>
      <c r="C444" s="217" t="s">
        <v>2449</v>
      </c>
      <c r="D444" s="217" t="s">
        <v>194</v>
      </c>
      <c r="E444" s="218" t="s">
        <v>2450</v>
      </c>
      <c r="F444" s="219" t="s">
        <v>2451</v>
      </c>
      <c r="G444" s="220" t="s">
        <v>411</v>
      </c>
      <c r="H444" s="221">
        <v>3.0169999999999999</v>
      </c>
      <c r="I444" s="222"/>
      <c r="J444" s="223">
        <f>ROUND(I444*H444,2)</f>
        <v>0</v>
      </c>
      <c r="K444" s="219" t="s">
        <v>515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0.00067000000000000002</v>
      </c>
      <c r="R444" s="226">
        <f>Q444*H444</f>
        <v>0.0020213900000000001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274</v>
      </c>
      <c r="AT444" s="228" t="s">
        <v>194</v>
      </c>
      <c r="AU444" s="228" t="s">
        <v>87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274</v>
      </c>
      <c r="BM444" s="228" t="s">
        <v>2452</v>
      </c>
    </row>
    <row r="445" s="2" customFormat="1">
      <c r="A445" s="42"/>
      <c r="B445" s="43"/>
      <c r="C445" s="44"/>
      <c r="D445" s="283" t="s">
        <v>517</v>
      </c>
      <c r="E445" s="44"/>
      <c r="F445" s="284" t="s">
        <v>2453</v>
      </c>
      <c r="G445" s="44"/>
      <c r="H445" s="44"/>
      <c r="I445" s="280"/>
      <c r="J445" s="44"/>
      <c r="K445" s="44"/>
      <c r="L445" s="48"/>
      <c r="M445" s="281"/>
      <c r="N445" s="282"/>
      <c r="O445" s="88"/>
      <c r="P445" s="88"/>
      <c r="Q445" s="88"/>
      <c r="R445" s="88"/>
      <c r="S445" s="88"/>
      <c r="T445" s="89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T445" s="20" t="s">
        <v>517</v>
      </c>
      <c r="AU445" s="20" t="s">
        <v>87</v>
      </c>
    </row>
    <row r="446" s="13" customFormat="1">
      <c r="A446" s="13"/>
      <c r="B446" s="230"/>
      <c r="C446" s="231"/>
      <c r="D446" s="232" t="s">
        <v>201</v>
      </c>
      <c r="E446" s="233" t="s">
        <v>32</v>
      </c>
      <c r="F446" s="234" t="s">
        <v>2454</v>
      </c>
      <c r="G446" s="231"/>
      <c r="H446" s="235">
        <v>3.0169999999999999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201</v>
      </c>
      <c r="AU446" s="241" t="s">
        <v>87</v>
      </c>
      <c r="AV446" s="13" t="s">
        <v>87</v>
      </c>
      <c r="AW446" s="13" t="s">
        <v>39</v>
      </c>
      <c r="AX446" s="13" t="s">
        <v>78</v>
      </c>
      <c r="AY446" s="241" t="s">
        <v>191</v>
      </c>
    </row>
    <row r="447" s="14" customFormat="1">
      <c r="A447" s="14"/>
      <c r="B447" s="242"/>
      <c r="C447" s="243"/>
      <c r="D447" s="232" t="s">
        <v>201</v>
      </c>
      <c r="E447" s="244" t="s">
        <v>32</v>
      </c>
      <c r="F447" s="245" t="s">
        <v>203</v>
      </c>
      <c r="G447" s="243"/>
      <c r="H447" s="246">
        <v>3.0169999999999999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2" t="s">
        <v>201</v>
      </c>
      <c r="AU447" s="252" t="s">
        <v>87</v>
      </c>
      <c r="AV447" s="14" t="s">
        <v>199</v>
      </c>
      <c r="AW447" s="14" t="s">
        <v>39</v>
      </c>
      <c r="AX447" s="14" t="s">
        <v>85</v>
      </c>
      <c r="AY447" s="252" t="s">
        <v>191</v>
      </c>
    </row>
    <row r="448" s="2" customFormat="1" ht="16.5" customHeight="1">
      <c r="A448" s="42"/>
      <c r="B448" s="43"/>
      <c r="C448" s="253" t="s">
        <v>2455</v>
      </c>
      <c r="D448" s="253" t="s">
        <v>218</v>
      </c>
      <c r="E448" s="254" t="s">
        <v>2456</v>
      </c>
      <c r="F448" s="255" t="s">
        <v>2457</v>
      </c>
      <c r="G448" s="256" t="s">
        <v>411</v>
      </c>
      <c r="H448" s="257">
        <v>4.0730000000000004</v>
      </c>
      <c r="I448" s="258"/>
      <c r="J448" s="259">
        <f>ROUND(I448*H448,2)</f>
        <v>0</v>
      </c>
      <c r="K448" s="255" t="s">
        <v>515</v>
      </c>
      <c r="L448" s="260"/>
      <c r="M448" s="261" t="s">
        <v>32</v>
      </c>
      <c r="N448" s="262" t="s">
        <v>49</v>
      </c>
      <c r="O448" s="88"/>
      <c r="P448" s="226">
        <f>O448*H448</f>
        <v>0</v>
      </c>
      <c r="Q448" s="226">
        <v>0.050000000000000003</v>
      </c>
      <c r="R448" s="226">
        <f>Q448*H448</f>
        <v>0.20365000000000003</v>
      </c>
      <c r="S448" s="226">
        <v>0</v>
      </c>
      <c r="T448" s="227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8" t="s">
        <v>360</v>
      </c>
      <c r="AT448" s="228" t="s">
        <v>218</v>
      </c>
      <c r="AU448" s="228" t="s">
        <v>87</v>
      </c>
      <c r="AY448" s="20" t="s">
        <v>191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20" t="s">
        <v>85</v>
      </c>
      <c r="BK448" s="229">
        <f>ROUND(I448*H448,2)</f>
        <v>0</v>
      </c>
      <c r="BL448" s="20" t="s">
        <v>274</v>
      </c>
      <c r="BM448" s="228" t="s">
        <v>2458</v>
      </c>
    </row>
    <row r="449" s="13" customFormat="1">
      <c r="A449" s="13"/>
      <c r="B449" s="230"/>
      <c r="C449" s="231"/>
      <c r="D449" s="232" t="s">
        <v>201</v>
      </c>
      <c r="E449" s="233" t="s">
        <v>32</v>
      </c>
      <c r="F449" s="234" t="s">
        <v>2459</v>
      </c>
      <c r="G449" s="231"/>
      <c r="H449" s="235">
        <v>4.0730000000000004</v>
      </c>
      <c r="I449" s="236"/>
      <c r="J449" s="231"/>
      <c r="K449" s="231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201</v>
      </c>
      <c r="AU449" s="241" t="s">
        <v>87</v>
      </c>
      <c r="AV449" s="13" t="s">
        <v>87</v>
      </c>
      <c r="AW449" s="13" t="s">
        <v>39</v>
      </c>
      <c r="AX449" s="13" t="s">
        <v>78</v>
      </c>
      <c r="AY449" s="241" t="s">
        <v>191</v>
      </c>
    </row>
    <row r="450" s="14" customFormat="1">
      <c r="A450" s="14"/>
      <c r="B450" s="242"/>
      <c r="C450" s="243"/>
      <c r="D450" s="232" t="s">
        <v>201</v>
      </c>
      <c r="E450" s="244" t="s">
        <v>32</v>
      </c>
      <c r="F450" s="245" t="s">
        <v>203</v>
      </c>
      <c r="G450" s="243"/>
      <c r="H450" s="246">
        <v>4.0730000000000004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201</v>
      </c>
      <c r="AU450" s="252" t="s">
        <v>87</v>
      </c>
      <c r="AV450" s="14" t="s">
        <v>199</v>
      </c>
      <c r="AW450" s="14" t="s">
        <v>39</v>
      </c>
      <c r="AX450" s="14" t="s">
        <v>85</v>
      </c>
      <c r="AY450" s="252" t="s">
        <v>191</v>
      </c>
    </row>
    <row r="451" s="2" customFormat="1" ht="16.5" customHeight="1">
      <c r="A451" s="42"/>
      <c r="B451" s="43"/>
      <c r="C451" s="217" t="s">
        <v>2460</v>
      </c>
      <c r="D451" s="217" t="s">
        <v>194</v>
      </c>
      <c r="E451" s="218" t="s">
        <v>2461</v>
      </c>
      <c r="F451" s="219" t="s">
        <v>2462</v>
      </c>
      <c r="G451" s="220" t="s">
        <v>239</v>
      </c>
      <c r="H451" s="221">
        <v>3.8969999999999998</v>
      </c>
      <c r="I451" s="222"/>
      <c r="J451" s="223">
        <f>ROUND(I451*H451,2)</f>
        <v>0</v>
      </c>
      <c r="K451" s="219" t="s">
        <v>515</v>
      </c>
      <c r="L451" s="48"/>
      <c r="M451" s="224" t="s">
        <v>32</v>
      </c>
      <c r="N451" s="225" t="s">
        <v>49</v>
      </c>
      <c r="O451" s="88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8" t="s">
        <v>274</v>
      </c>
      <c r="AT451" s="228" t="s">
        <v>194</v>
      </c>
      <c r="AU451" s="228" t="s">
        <v>87</v>
      </c>
      <c r="AY451" s="20" t="s">
        <v>191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20" t="s">
        <v>85</v>
      </c>
      <c r="BK451" s="229">
        <f>ROUND(I451*H451,2)</f>
        <v>0</v>
      </c>
      <c r="BL451" s="20" t="s">
        <v>274</v>
      </c>
      <c r="BM451" s="228" t="s">
        <v>2463</v>
      </c>
    </row>
    <row r="452" s="2" customFormat="1">
      <c r="A452" s="42"/>
      <c r="B452" s="43"/>
      <c r="C452" s="44"/>
      <c r="D452" s="283" t="s">
        <v>517</v>
      </c>
      <c r="E452" s="44"/>
      <c r="F452" s="284" t="s">
        <v>2464</v>
      </c>
      <c r="G452" s="44"/>
      <c r="H452" s="44"/>
      <c r="I452" s="280"/>
      <c r="J452" s="44"/>
      <c r="K452" s="44"/>
      <c r="L452" s="48"/>
      <c r="M452" s="281"/>
      <c r="N452" s="282"/>
      <c r="O452" s="88"/>
      <c r="P452" s="88"/>
      <c r="Q452" s="88"/>
      <c r="R452" s="88"/>
      <c r="S452" s="88"/>
      <c r="T452" s="89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T452" s="20" t="s">
        <v>517</v>
      </c>
      <c r="AU452" s="20" t="s">
        <v>87</v>
      </c>
    </row>
    <row r="453" s="13" customFormat="1">
      <c r="A453" s="13"/>
      <c r="B453" s="230"/>
      <c r="C453" s="231"/>
      <c r="D453" s="232" t="s">
        <v>201</v>
      </c>
      <c r="E453" s="233" t="s">
        <v>32</v>
      </c>
      <c r="F453" s="234" t="s">
        <v>2465</v>
      </c>
      <c r="G453" s="231"/>
      <c r="H453" s="235">
        <v>3.8969999999999998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201</v>
      </c>
      <c r="AU453" s="241" t="s">
        <v>87</v>
      </c>
      <c r="AV453" s="13" t="s">
        <v>87</v>
      </c>
      <c r="AW453" s="13" t="s">
        <v>39</v>
      </c>
      <c r="AX453" s="13" t="s">
        <v>78</v>
      </c>
      <c r="AY453" s="241" t="s">
        <v>191</v>
      </c>
    </row>
    <row r="454" s="14" customFormat="1">
      <c r="A454" s="14"/>
      <c r="B454" s="242"/>
      <c r="C454" s="243"/>
      <c r="D454" s="232" t="s">
        <v>201</v>
      </c>
      <c r="E454" s="244" t="s">
        <v>32</v>
      </c>
      <c r="F454" s="245" t="s">
        <v>203</v>
      </c>
      <c r="G454" s="243"/>
      <c r="H454" s="246">
        <v>3.8969999999999998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201</v>
      </c>
      <c r="AU454" s="252" t="s">
        <v>87</v>
      </c>
      <c r="AV454" s="14" t="s">
        <v>199</v>
      </c>
      <c r="AW454" s="14" t="s">
        <v>39</v>
      </c>
      <c r="AX454" s="14" t="s">
        <v>85</v>
      </c>
      <c r="AY454" s="252" t="s">
        <v>191</v>
      </c>
    </row>
    <row r="455" s="2" customFormat="1" ht="16.5" customHeight="1">
      <c r="A455" s="42"/>
      <c r="B455" s="43"/>
      <c r="C455" s="217" t="s">
        <v>2466</v>
      </c>
      <c r="D455" s="217" t="s">
        <v>194</v>
      </c>
      <c r="E455" s="218" t="s">
        <v>2467</v>
      </c>
      <c r="F455" s="219" t="s">
        <v>2468</v>
      </c>
      <c r="G455" s="220" t="s">
        <v>541</v>
      </c>
      <c r="H455" s="221">
        <v>32</v>
      </c>
      <c r="I455" s="222"/>
      <c r="J455" s="223">
        <f>ROUND(I455*H455,2)</f>
        <v>0</v>
      </c>
      <c r="K455" s="219" t="s">
        <v>515</v>
      </c>
      <c r="L455" s="48"/>
      <c r="M455" s="224" t="s">
        <v>32</v>
      </c>
      <c r="N455" s="225" t="s">
        <v>49</v>
      </c>
      <c r="O455" s="88"/>
      <c r="P455" s="226">
        <f>O455*H455</f>
        <v>0</v>
      </c>
      <c r="Q455" s="226">
        <v>5.0000000000000002E-05</v>
      </c>
      <c r="R455" s="226">
        <f>Q455*H455</f>
        <v>0.0016000000000000001</v>
      </c>
      <c r="S455" s="226">
        <v>0</v>
      </c>
      <c r="T455" s="227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8" t="s">
        <v>274</v>
      </c>
      <c r="AT455" s="228" t="s">
        <v>194</v>
      </c>
      <c r="AU455" s="228" t="s">
        <v>87</v>
      </c>
      <c r="AY455" s="20" t="s">
        <v>191</v>
      </c>
      <c r="BE455" s="229">
        <f>IF(N455="základní",J455,0)</f>
        <v>0</v>
      </c>
      <c r="BF455" s="229">
        <f>IF(N455="snížená",J455,0)</f>
        <v>0</v>
      </c>
      <c r="BG455" s="229">
        <f>IF(N455="zákl. přenesená",J455,0)</f>
        <v>0</v>
      </c>
      <c r="BH455" s="229">
        <f>IF(N455="sníž. přenesená",J455,0)</f>
        <v>0</v>
      </c>
      <c r="BI455" s="229">
        <f>IF(N455="nulová",J455,0)</f>
        <v>0</v>
      </c>
      <c r="BJ455" s="20" t="s">
        <v>85</v>
      </c>
      <c r="BK455" s="229">
        <f>ROUND(I455*H455,2)</f>
        <v>0</v>
      </c>
      <c r="BL455" s="20" t="s">
        <v>274</v>
      </c>
      <c r="BM455" s="228" t="s">
        <v>2469</v>
      </c>
    </row>
    <row r="456" s="2" customFormat="1">
      <c r="A456" s="42"/>
      <c r="B456" s="43"/>
      <c r="C456" s="44"/>
      <c r="D456" s="283" t="s">
        <v>517</v>
      </c>
      <c r="E456" s="44"/>
      <c r="F456" s="284" t="s">
        <v>2470</v>
      </c>
      <c r="G456" s="44"/>
      <c r="H456" s="44"/>
      <c r="I456" s="280"/>
      <c r="J456" s="44"/>
      <c r="K456" s="44"/>
      <c r="L456" s="48"/>
      <c r="M456" s="281"/>
      <c r="N456" s="282"/>
      <c r="O456" s="88"/>
      <c r="P456" s="88"/>
      <c r="Q456" s="88"/>
      <c r="R456" s="88"/>
      <c r="S456" s="88"/>
      <c r="T456" s="89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T456" s="20" t="s">
        <v>517</v>
      </c>
      <c r="AU456" s="20" t="s">
        <v>87</v>
      </c>
    </row>
    <row r="457" s="13" customFormat="1">
      <c r="A457" s="13"/>
      <c r="B457" s="230"/>
      <c r="C457" s="231"/>
      <c r="D457" s="232" t="s">
        <v>201</v>
      </c>
      <c r="E457" s="233" t="s">
        <v>32</v>
      </c>
      <c r="F457" s="234" t="s">
        <v>2471</v>
      </c>
      <c r="G457" s="231"/>
      <c r="H457" s="235">
        <v>32</v>
      </c>
      <c r="I457" s="236"/>
      <c r="J457" s="231"/>
      <c r="K457" s="231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201</v>
      </c>
      <c r="AU457" s="241" t="s">
        <v>87</v>
      </c>
      <c r="AV457" s="13" t="s">
        <v>87</v>
      </c>
      <c r="AW457" s="13" t="s">
        <v>39</v>
      </c>
      <c r="AX457" s="13" t="s">
        <v>78</v>
      </c>
      <c r="AY457" s="241" t="s">
        <v>191</v>
      </c>
    </row>
    <row r="458" s="14" customFormat="1">
      <c r="A458" s="14"/>
      <c r="B458" s="242"/>
      <c r="C458" s="243"/>
      <c r="D458" s="232" t="s">
        <v>201</v>
      </c>
      <c r="E458" s="244" t="s">
        <v>32</v>
      </c>
      <c r="F458" s="245" t="s">
        <v>203</v>
      </c>
      <c r="G458" s="243"/>
      <c r="H458" s="246">
        <v>32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201</v>
      </c>
      <c r="AU458" s="252" t="s">
        <v>87</v>
      </c>
      <c r="AV458" s="14" t="s">
        <v>199</v>
      </c>
      <c r="AW458" s="14" t="s">
        <v>39</v>
      </c>
      <c r="AX458" s="14" t="s">
        <v>85</v>
      </c>
      <c r="AY458" s="252" t="s">
        <v>191</v>
      </c>
    </row>
    <row r="459" s="2" customFormat="1" ht="16.5" customHeight="1">
      <c r="A459" s="42"/>
      <c r="B459" s="43"/>
      <c r="C459" s="253" t="s">
        <v>2472</v>
      </c>
      <c r="D459" s="253" t="s">
        <v>218</v>
      </c>
      <c r="E459" s="254" t="s">
        <v>2473</v>
      </c>
      <c r="F459" s="255" t="s">
        <v>2474</v>
      </c>
      <c r="G459" s="256" t="s">
        <v>221</v>
      </c>
      <c r="H459" s="257">
        <v>0.029999999999999999</v>
      </c>
      <c r="I459" s="258"/>
      <c r="J459" s="259">
        <f>ROUND(I459*H459,2)</f>
        <v>0</v>
      </c>
      <c r="K459" s="255" t="s">
        <v>515</v>
      </c>
      <c r="L459" s="260"/>
      <c r="M459" s="261" t="s">
        <v>32</v>
      </c>
      <c r="N459" s="262" t="s">
        <v>49</v>
      </c>
      <c r="O459" s="88"/>
      <c r="P459" s="226">
        <f>O459*H459</f>
        <v>0</v>
      </c>
      <c r="Q459" s="226">
        <v>1</v>
      </c>
      <c r="R459" s="226">
        <f>Q459*H459</f>
        <v>0.029999999999999999</v>
      </c>
      <c r="S459" s="226">
        <v>0</v>
      </c>
      <c r="T459" s="227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8" t="s">
        <v>360</v>
      </c>
      <c r="AT459" s="228" t="s">
        <v>218</v>
      </c>
      <c r="AU459" s="228" t="s">
        <v>87</v>
      </c>
      <c r="AY459" s="20" t="s">
        <v>191</v>
      </c>
      <c r="BE459" s="229">
        <f>IF(N459="základní",J459,0)</f>
        <v>0</v>
      </c>
      <c r="BF459" s="229">
        <f>IF(N459="snížená",J459,0)</f>
        <v>0</v>
      </c>
      <c r="BG459" s="229">
        <f>IF(N459="zákl. přenesená",J459,0)</f>
        <v>0</v>
      </c>
      <c r="BH459" s="229">
        <f>IF(N459="sníž. přenesená",J459,0)</f>
        <v>0</v>
      </c>
      <c r="BI459" s="229">
        <f>IF(N459="nulová",J459,0)</f>
        <v>0</v>
      </c>
      <c r="BJ459" s="20" t="s">
        <v>85</v>
      </c>
      <c r="BK459" s="229">
        <f>ROUND(I459*H459,2)</f>
        <v>0</v>
      </c>
      <c r="BL459" s="20" t="s">
        <v>274</v>
      </c>
      <c r="BM459" s="228" t="s">
        <v>2475</v>
      </c>
    </row>
    <row r="460" s="2" customFormat="1">
      <c r="A460" s="42"/>
      <c r="B460" s="43"/>
      <c r="C460" s="44"/>
      <c r="D460" s="232" t="s">
        <v>427</v>
      </c>
      <c r="E460" s="44"/>
      <c r="F460" s="279" t="s">
        <v>2476</v>
      </c>
      <c r="G460" s="44"/>
      <c r="H460" s="44"/>
      <c r="I460" s="280"/>
      <c r="J460" s="44"/>
      <c r="K460" s="44"/>
      <c r="L460" s="48"/>
      <c r="M460" s="281"/>
      <c r="N460" s="282"/>
      <c r="O460" s="88"/>
      <c r="P460" s="88"/>
      <c r="Q460" s="88"/>
      <c r="R460" s="88"/>
      <c r="S460" s="88"/>
      <c r="T460" s="89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T460" s="20" t="s">
        <v>427</v>
      </c>
      <c r="AU460" s="20" t="s">
        <v>87</v>
      </c>
    </row>
    <row r="461" s="13" customFormat="1">
      <c r="A461" s="13"/>
      <c r="B461" s="230"/>
      <c r="C461" s="231"/>
      <c r="D461" s="232" t="s">
        <v>201</v>
      </c>
      <c r="E461" s="233" t="s">
        <v>32</v>
      </c>
      <c r="F461" s="234" t="s">
        <v>2477</v>
      </c>
      <c r="G461" s="231"/>
      <c r="H461" s="235">
        <v>0.029999999999999999</v>
      </c>
      <c r="I461" s="236"/>
      <c r="J461" s="231"/>
      <c r="K461" s="231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201</v>
      </c>
      <c r="AU461" s="241" t="s">
        <v>87</v>
      </c>
      <c r="AV461" s="13" t="s">
        <v>87</v>
      </c>
      <c r="AW461" s="13" t="s">
        <v>39</v>
      </c>
      <c r="AX461" s="13" t="s">
        <v>78</v>
      </c>
      <c r="AY461" s="241" t="s">
        <v>191</v>
      </c>
    </row>
    <row r="462" s="14" customFormat="1">
      <c r="A462" s="14"/>
      <c r="B462" s="242"/>
      <c r="C462" s="243"/>
      <c r="D462" s="232" t="s">
        <v>201</v>
      </c>
      <c r="E462" s="244" t="s">
        <v>32</v>
      </c>
      <c r="F462" s="245" t="s">
        <v>203</v>
      </c>
      <c r="G462" s="243"/>
      <c r="H462" s="246">
        <v>0.029999999999999999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201</v>
      </c>
      <c r="AU462" s="252" t="s">
        <v>87</v>
      </c>
      <c r="AV462" s="14" t="s">
        <v>199</v>
      </c>
      <c r="AW462" s="14" t="s">
        <v>39</v>
      </c>
      <c r="AX462" s="14" t="s">
        <v>85</v>
      </c>
      <c r="AY462" s="252" t="s">
        <v>191</v>
      </c>
    </row>
    <row r="463" s="2" customFormat="1" ht="16.5" customHeight="1">
      <c r="A463" s="42"/>
      <c r="B463" s="43"/>
      <c r="C463" s="253" t="s">
        <v>2478</v>
      </c>
      <c r="D463" s="253" t="s">
        <v>218</v>
      </c>
      <c r="E463" s="254" t="s">
        <v>2479</v>
      </c>
      <c r="F463" s="255" t="s">
        <v>2480</v>
      </c>
      <c r="G463" s="256" t="s">
        <v>221</v>
      </c>
      <c r="H463" s="257">
        <v>0.0050000000000000001</v>
      </c>
      <c r="I463" s="258"/>
      <c r="J463" s="259">
        <f>ROUND(I463*H463,2)</f>
        <v>0</v>
      </c>
      <c r="K463" s="255" t="s">
        <v>515</v>
      </c>
      <c r="L463" s="260"/>
      <c r="M463" s="261" t="s">
        <v>32</v>
      </c>
      <c r="N463" s="262" t="s">
        <v>49</v>
      </c>
      <c r="O463" s="88"/>
      <c r="P463" s="226">
        <f>O463*H463</f>
        <v>0</v>
      </c>
      <c r="Q463" s="226">
        <v>1</v>
      </c>
      <c r="R463" s="226">
        <f>Q463*H463</f>
        <v>0.0050000000000000001</v>
      </c>
      <c r="S463" s="226">
        <v>0</v>
      </c>
      <c r="T463" s="227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8" t="s">
        <v>360</v>
      </c>
      <c r="AT463" s="228" t="s">
        <v>218</v>
      </c>
      <c r="AU463" s="228" t="s">
        <v>87</v>
      </c>
      <c r="AY463" s="20" t="s">
        <v>191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20" t="s">
        <v>85</v>
      </c>
      <c r="BK463" s="229">
        <f>ROUND(I463*H463,2)</f>
        <v>0</v>
      </c>
      <c r="BL463" s="20" t="s">
        <v>274</v>
      </c>
      <c r="BM463" s="228" t="s">
        <v>2481</v>
      </c>
    </row>
    <row r="464" s="2" customFormat="1">
      <c r="A464" s="42"/>
      <c r="B464" s="43"/>
      <c r="C464" s="44"/>
      <c r="D464" s="232" t="s">
        <v>427</v>
      </c>
      <c r="E464" s="44"/>
      <c r="F464" s="279" t="s">
        <v>2482</v>
      </c>
      <c r="G464" s="44"/>
      <c r="H464" s="44"/>
      <c r="I464" s="280"/>
      <c r="J464" s="44"/>
      <c r="K464" s="44"/>
      <c r="L464" s="48"/>
      <c r="M464" s="281"/>
      <c r="N464" s="282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427</v>
      </c>
      <c r="AU464" s="20" t="s">
        <v>87</v>
      </c>
    </row>
    <row r="465" s="13" customFormat="1">
      <c r="A465" s="13"/>
      <c r="B465" s="230"/>
      <c r="C465" s="231"/>
      <c r="D465" s="232" t="s">
        <v>201</v>
      </c>
      <c r="E465" s="233" t="s">
        <v>32</v>
      </c>
      <c r="F465" s="234" t="s">
        <v>2483</v>
      </c>
      <c r="G465" s="231"/>
      <c r="H465" s="235">
        <v>0.0050000000000000001</v>
      </c>
      <c r="I465" s="236"/>
      <c r="J465" s="231"/>
      <c r="K465" s="231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201</v>
      </c>
      <c r="AU465" s="241" t="s">
        <v>87</v>
      </c>
      <c r="AV465" s="13" t="s">
        <v>87</v>
      </c>
      <c r="AW465" s="13" t="s">
        <v>39</v>
      </c>
      <c r="AX465" s="13" t="s">
        <v>78</v>
      </c>
      <c r="AY465" s="241" t="s">
        <v>191</v>
      </c>
    </row>
    <row r="466" s="14" customFormat="1">
      <c r="A466" s="14"/>
      <c r="B466" s="242"/>
      <c r="C466" s="243"/>
      <c r="D466" s="232" t="s">
        <v>201</v>
      </c>
      <c r="E466" s="244" t="s">
        <v>32</v>
      </c>
      <c r="F466" s="245" t="s">
        <v>203</v>
      </c>
      <c r="G466" s="243"/>
      <c r="H466" s="246">
        <v>0.0050000000000000001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2" t="s">
        <v>201</v>
      </c>
      <c r="AU466" s="252" t="s">
        <v>87</v>
      </c>
      <c r="AV466" s="14" t="s">
        <v>199</v>
      </c>
      <c r="AW466" s="14" t="s">
        <v>39</v>
      </c>
      <c r="AX466" s="14" t="s">
        <v>85</v>
      </c>
      <c r="AY466" s="252" t="s">
        <v>191</v>
      </c>
    </row>
    <row r="467" s="12" customFormat="1" ht="25.92" customHeight="1">
      <c r="A467" s="12"/>
      <c r="B467" s="201"/>
      <c r="C467" s="202"/>
      <c r="D467" s="203" t="s">
        <v>77</v>
      </c>
      <c r="E467" s="204" t="s">
        <v>218</v>
      </c>
      <c r="F467" s="204" t="s">
        <v>2484</v>
      </c>
      <c r="G467" s="202"/>
      <c r="H467" s="202"/>
      <c r="I467" s="205"/>
      <c r="J467" s="206">
        <f>BK467</f>
        <v>0</v>
      </c>
      <c r="K467" s="202"/>
      <c r="L467" s="207"/>
      <c r="M467" s="208"/>
      <c r="N467" s="209"/>
      <c r="O467" s="209"/>
      <c r="P467" s="210">
        <f>P468</f>
        <v>0</v>
      </c>
      <c r="Q467" s="209"/>
      <c r="R467" s="210">
        <f>R468</f>
        <v>0</v>
      </c>
      <c r="S467" s="209"/>
      <c r="T467" s="211">
        <f>T468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2" t="s">
        <v>102</v>
      </c>
      <c r="AT467" s="213" t="s">
        <v>77</v>
      </c>
      <c r="AU467" s="213" t="s">
        <v>78</v>
      </c>
      <c r="AY467" s="212" t="s">
        <v>191</v>
      </c>
      <c r="BK467" s="214">
        <f>BK468</f>
        <v>0</v>
      </c>
    </row>
    <row r="468" s="12" customFormat="1" ht="22.8" customHeight="1">
      <c r="A468" s="12"/>
      <c r="B468" s="201"/>
      <c r="C468" s="202"/>
      <c r="D468" s="203" t="s">
        <v>77</v>
      </c>
      <c r="E468" s="215" t="s">
        <v>2485</v>
      </c>
      <c r="F468" s="215" t="s">
        <v>2486</v>
      </c>
      <c r="G468" s="202"/>
      <c r="H468" s="202"/>
      <c r="I468" s="205"/>
      <c r="J468" s="216">
        <f>BK468</f>
        <v>0</v>
      </c>
      <c r="K468" s="202"/>
      <c r="L468" s="207"/>
      <c r="M468" s="208"/>
      <c r="N468" s="209"/>
      <c r="O468" s="209"/>
      <c r="P468" s="210">
        <f>SUM(P469:P473)</f>
        <v>0</v>
      </c>
      <c r="Q468" s="209"/>
      <c r="R468" s="210">
        <f>SUM(R469:R473)</f>
        <v>0</v>
      </c>
      <c r="S468" s="209"/>
      <c r="T468" s="211">
        <f>SUM(T469:T473)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2" t="s">
        <v>102</v>
      </c>
      <c r="AT468" s="213" t="s">
        <v>77</v>
      </c>
      <c r="AU468" s="213" t="s">
        <v>85</v>
      </c>
      <c r="AY468" s="212" t="s">
        <v>191</v>
      </c>
      <c r="BK468" s="214">
        <f>SUM(BK469:BK473)</f>
        <v>0</v>
      </c>
    </row>
    <row r="469" s="2" customFormat="1" ht="24.15" customHeight="1">
      <c r="A469" s="42"/>
      <c r="B469" s="43"/>
      <c r="C469" s="217" t="s">
        <v>2487</v>
      </c>
      <c r="D469" s="217" t="s">
        <v>194</v>
      </c>
      <c r="E469" s="218" t="s">
        <v>2488</v>
      </c>
      <c r="F469" s="219" t="s">
        <v>2489</v>
      </c>
      <c r="G469" s="220" t="s">
        <v>221</v>
      </c>
      <c r="H469" s="221">
        <v>0.41999999999999998</v>
      </c>
      <c r="I469" s="222"/>
      <c r="J469" s="223">
        <f>ROUND(I469*H469,2)</f>
        <v>0</v>
      </c>
      <c r="K469" s="219" t="s">
        <v>515</v>
      </c>
      <c r="L469" s="48"/>
      <c r="M469" s="224" t="s">
        <v>32</v>
      </c>
      <c r="N469" s="225" t="s">
        <v>49</v>
      </c>
      <c r="O469" s="88"/>
      <c r="P469" s="226">
        <f>O469*H469</f>
        <v>0</v>
      </c>
      <c r="Q469" s="226">
        <v>0</v>
      </c>
      <c r="R469" s="226">
        <f>Q469*H469</f>
        <v>0</v>
      </c>
      <c r="S469" s="226">
        <v>0</v>
      </c>
      <c r="T469" s="227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8" t="s">
        <v>1171</v>
      </c>
      <c r="AT469" s="228" t="s">
        <v>194</v>
      </c>
      <c r="AU469" s="228" t="s">
        <v>87</v>
      </c>
      <c r="AY469" s="20" t="s">
        <v>191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20" t="s">
        <v>85</v>
      </c>
      <c r="BK469" s="229">
        <f>ROUND(I469*H469,2)</f>
        <v>0</v>
      </c>
      <c r="BL469" s="20" t="s">
        <v>1171</v>
      </c>
      <c r="BM469" s="228" t="s">
        <v>2490</v>
      </c>
    </row>
    <row r="470" s="2" customFormat="1">
      <c r="A470" s="42"/>
      <c r="B470" s="43"/>
      <c r="C470" s="44"/>
      <c r="D470" s="283" t="s">
        <v>517</v>
      </c>
      <c r="E470" s="44"/>
      <c r="F470" s="284" t="s">
        <v>2491</v>
      </c>
      <c r="G470" s="44"/>
      <c r="H470" s="44"/>
      <c r="I470" s="280"/>
      <c r="J470" s="44"/>
      <c r="K470" s="44"/>
      <c r="L470" s="48"/>
      <c r="M470" s="281"/>
      <c r="N470" s="282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517</v>
      </c>
      <c r="AU470" s="20" t="s">
        <v>87</v>
      </c>
    </row>
    <row r="471" s="15" customFormat="1">
      <c r="A471" s="15"/>
      <c r="B471" s="263"/>
      <c r="C471" s="264"/>
      <c r="D471" s="232" t="s">
        <v>201</v>
      </c>
      <c r="E471" s="265" t="s">
        <v>32</v>
      </c>
      <c r="F471" s="266" t="s">
        <v>358</v>
      </c>
      <c r="G471" s="264"/>
      <c r="H471" s="265" t="s">
        <v>32</v>
      </c>
      <c r="I471" s="267"/>
      <c r="J471" s="264"/>
      <c r="K471" s="264"/>
      <c r="L471" s="268"/>
      <c r="M471" s="269"/>
      <c r="N471" s="270"/>
      <c r="O471" s="270"/>
      <c r="P471" s="270"/>
      <c r="Q471" s="270"/>
      <c r="R471" s="270"/>
      <c r="S471" s="270"/>
      <c r="T471" s="27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2" t="s">
        <v>201</v>
      </c>
      <c r="AU471" s="272" t="s">
        <v>87</v>
      </c>
      <c r="AV471" s="15" t="s">
        <v>85</v>
      </c>
      <c r="AW471" s="15" t="s">
        <v>39</v>
      </c>
      <c r="AX471" s="15" t="s">
        <v>78</v>
      </c>
      <c r="AY471" s="272" t="s">
        <v>191</v>
      </c>
    </row>
    <row r="472" s="13" customFormat="1">
      <c r="A472" s="13"/>
      <c r="B472" s="230"/>
      <c r="C472" s="231"/>
      <c r="D472" s="232" t="s">
        <v>201</v>
      </c>
      <c r="E472" s="233" t="s">
        <v>32</v>
      </c>
      <c r="F472" s="234" t="s">
        <v>2427</v>
      </c>
      <c r="G472" s="231"/>
      <c r="H472" s="235">
        <v>0.41999999999999998</v>
      </c>
      <c r="I472" s="236"/>
      <c r="J472" s="231"/>
      <c r="K472" s="231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201</v>
      </c>
      <c r="AU472" s="241" t="s">
        <v>87</v>
      </c>
      <c r="AV472" s="13" t="s">
        <v>87</v>
      </c>
      <c r="AW472" s="13" t="s">
        <v>39</v>
      </c>
      <c r="AX472" s="13" t="s">
        <v>78</v>
      </c>
      <c r="AY472" s="241" t="s">
        <v>191</v>
      </c>
    </row>
    <row r="473" s="14" customFormat="1">
      <c r="A473" s="14"/>
      <c r="B473" s="242"/>
      <c r="C473" s="243"/>
      <c r="D473" s="232" t="s">
        <v>201</v>
      </c>
      <c r="E473" s="244" t="s">
        <v>32</v>
      </c>
      <c r="F473" s="245" t="s">
        <v>203</v>
      </c>
      <c r="G473" s="243"/>
      <c r="H473" s="246">
        <v>0.41999999999999998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201</v>
      </c>
      <c r="AU473" s="252" t="s">
        <v>87</v>
      </c>
      <c r="AV473" s="14" t="s">
        <v>199</v>
      </c>
      <c r="AW473" s="14" t="s">
        <v>39</v>
      </c>
      <c r="AX473" s="14" t="s">
        <v>85</v>
      </c>
      <c r="AY473" s="252" t="s">
        <v>191</v>
      </c>
    </row>
    <row r="474" s="12" customFormat="1" ht="25.92" customHeight="1">
      <c r="A474" s="12"/>
      <c r="B474" s="201"/>
      <c r="C474" s="202"/>
      <c r="D474" s="203" t="s">
        <v>77</v>
      </c>
      <c r="E474" s="204" t="s">
        <v>315</v>
      </c>
      <c r="F474" s="204" t="s">
        <v>316</v>
      </c>
      <c r="G474" s="202"/>
      <c r="H474" s="202"/>
      <c r="I474" s="205"/>
      <c r="J474" s="206">
        <f>BK474</f>
        <v>0</v>
      </c>
      <c r="K474" s="202"/>
      <c r="L474" s="207"/>
      <c r="M474" s="208"/>
      <c r="N474" s="209"/>
      <c r="O474" s="209"/>
      <c r="P474" s="210">
        <f>SUM(P475:P477)</f>
        <v>0</v>
      </c>
      <c r="Q474" s="209"/>
      <c r="R474" s="210">
        <f>SUM(R475:R477)</f>
        <v>0</v>
      </c>
      <c r="S474" s="209"/>
      <c r="T474" s="211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2" t="s">
        <v>199</v>
      </c>
      <c r="AT474" s="213" t="s">
        <v>77</v>
      </c>
      <c r="AU474" s="213" t="s">
        <v>78</v>
      </c>
      <c r="AY474" s="212" t="s">
        <v>191</v>
      </c>
      <c r="BK474" s="214">
        <f>SUM(BK475:BK477)</f>
        <v>0</v>
      </c>
    </row>
    <row r="475" s="2" customFormat="1" ht="37.8" customHeight="1">
      <c r="A475" s="42"/>
      <c r="B475" s="43"/>
      <c r="C475" s="217" t="s">
        <v>2492</v>
      </c>
      <c r="D475" s="217" t="s">
        <v>194</v>
      </c>
      <c r="E475" s="218" t="s">
        <v>324</v>
      </c>
      <c r="F475" s="219" t="s">
        <v>858</v>
      </c>
      <c r="G475" s="220" t="s">
        <v>221</v>
      </c>
      <c r="H475" s="221">
        <v>678.23900000000003</v>
      </c>
      <c r="I475" s="222"/>
      <c r="J475" s="223">
        <f>ROUND(I475*H475,2)</f>
        <v>0</v>
      </c>
      <c r="K475" s="219" t="s">
        <v>198</v>
      </c>
      <c r="L475" s="48"/>
      <c r="M475" s="224" t="s">
        <v>32</v>
      </c>
      <c r="N475" s="225" t="s">
        <v>49</v>
      </c>
      <c r="O475" s="88"/>
      <c r="P475" s="226">
        <f>O475*H475</f>
        <v>0</v>
      </c>
      <c r="Q475" s="226">
        <v>0</v>
      </c>
      <c r="R475" s="226">
        <f>Q475*H475</f>
        <v>0</v>
      </c>
      <c r="S475" s="226">
        <v>0</v>
      </c>
      <c r="T475" s="227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8" t="s">
        <v>320</v>
      </c>
      <c r="AT475" s="228" t="s">
        <v>194</v>
      </c>
      <c r="AU475" s="228" t="s">
        <v>85</v>
      </c>
      <c r="AY475" s="20" t="s">
        <v>191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20" t="s">
        <v>85</v>
      </c>
      <c r="BK475" s="229">
        <f>ROUND(I475*H475,2)</f>
        <v>0</v>
      </c>
      <c r="BL475" s="20" t="s">
        <v>320</v>
      </c>
      <c r="BM475" s="228" t="s">
        <v>2493</v>
      </c>
    </row>
    <row r="476" s="13" customFormat="1">
      <c r="A476" s="13"/>
      <c r="B476" s="230"/>
      <c r="C476" s="231"/>
      <c r="D476" s="232" t="s">
        <v>201</v>
      </c>
      <c r="E476" s="233" t="s">
        <v>32</v>
      </c>
      <c r="F476" s="234" t="s">
        <v>2494</v>
      </c>
      <c r="G476" s="231"/>
      <c r="H476" s="235">
        <v>678.23900000000003</v>
      </c>
      <c r="I476" s="236"/>
      <c r="J476" s="231"/>
      <c r="K476" s="231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201</v>
      </c>
      <c r="AU476" s="241" t="s">
        <v>85</v>
      </c>
      <c r="AV476" s="13" t="s">
        <v>87</v>
      </c>
      <c r="AW476" s="13" t="s">
        <v>39</v>
      </c>
      <c r="AX476" s="13" t="s">
        <v>78</v>
      </c>
      <c r="AY476" s="241" t="s">
        <v>191</v>
      </c>
    </row>
    <row r="477" s="14" customFormat="1">
      <c r="A477" s="14"/>
      <c r="B477" s="242"/>
      <c r="C477" s="243"/>
      <c r="D477" s="232" t="s">
        <v>201</v>
      </c>
      <c r="E477" s="244" t="s">
        <v>32</v>
      </c>
      <c r="F477" s="245" t="s">
        <v>203</v>
      </c>
      <c r="G477" s="243"/>
      <c r="H477" s="246">
        <v>678.23900000000003</v>
      </c>
      <c r="I477" s="247"/>
      <c r="J477" s="243"/>
      <c r="K477" s="243"/>
      <c r="L477" s="248"/>
      <c r="M477" s="273"/>
      <c r="N477" s="274"/>
      <c r="O477" s="274"/>
      <c r="P477" s="274"/>
      <c r="Q477" s="274"/>
      <c r="R477" s="274"/>
      <c r="S477" s="274"/>
      <c r="T477" s="27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201</v>
      </c>
      <c r="AU477" s="252" t="s">
        <v>85</v>
      </c>
      <c r="AV477" s="14" t="s">
        <v>199</v>
      </c>
      <c r="AW477" s="14" t="s">
        <v>39</v>
      </c>
      <c r="AX477" s="14" t="s">
        <v>85</v>
      </c>
      <c r="AY477" s="252" t="s">
        <v>191</v>
      </c>
    </row>
    <row r="478" s="2" customFormat="1" ht="6.96" customHeight="1">
      <c r="A478" s="42"/>
      <c r="B478" s="63"/>
      <c r="C478" s="64"/>
      <c r="D478" s="64"/>
      <c r="E478" s="64"/>
      <c r="F478" s="64"/>
      <c r="G478" s="64"/>
      <c r="H478" s="64"/>
      <c r="I478" s="64"/>
      <c r="J478" s="64"/>
      <c r="K478" s="64"/>
      <c r="L478" s="48"/>
      <c r="M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</row>
  </sheetData>
  <sheetProtection sheet="1" autoFilter="0" formatColumns="0" formatRows="0" objects="1" scenarios="1" spinCount="100000" saltValue="cgWAvMrZrEqCIhBoZGUGDZWFAWpZdYxZ3EARptqwRt1aKuHv9CykkGcJbwb1NXxYz3dSfKs3J9UovUMMBhkVvg==" hashValue="lvNNG+RXnX5jY67lI13mL16nwvne0GePi6UPTo5PYYYQwdREjxQjy4EC03anWtM0vpazEo5DDrrXNeoAW5WV0g==" algorithmName="SHA-512" password="CC35"/>
  <autoFilter ref="C100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6_01/112101102"/>
    <hyperlink ref="F110" r:id="rId2" display="https://podminky.urs.cz/item/CS_URS_2026_01/112155311"/>
    <hyperlink ref="F114" r:id="rId3" display="https://podminky.urs.cz/item/CS_URS_2026_01/112251102"/>
    <hyperlink ref="F119" r:id="rId4" display="https://podminky.urs.cz/item/CS_URS_2026_01/113105113"/>
    <hyperlink ref="F123" r:id="rId5" display="https://podminky.urs.cz/item/CS_URS_2026_01/115001106"/>
    <hyperlink ref="F127" r:id="rId6" display="https://podminky.urs.cz/item/CS_URS_2026_01/115101202"/>
    <hyperlink ref="F130" r:id="rId7" display="https://podminky.urs.cz/item/CS_URS_2026_01/119001421"/>
    <hyperlink ref="F134" r:id="rId8" display="https://podminky.urs.cz/item/CS_URS_2026_01/121151103"/>
    <hyperlink ref="F139" r:id="rId9" display="https://podminky.urs.cz/item/CS_URS_2026_01/122311101"/>
    <hyperlink ref="F143" r:id="rId10" display="https://podminky.urs.cz/item/CS_URS_2026_01/122352501"/>
    <hyperlink ref="F152" r:id="rId11" display="https://podminky.urs.cz/item/CS_URS_2026_01/122352508"/>
    <hyperlink ref="F156" r:id="rId12" display="https://podminky.urs.cz/item/CS_URS_2026_01/129253101"/>
    <hyperlink ref="F160" r:id="rId13" display="https://podminky.urs.cz/item/CS_URS_2026_01/153191121"/>
    <hyperlink ref="F164" r:id="rId14" display="https://podminky.urs.cz/item/CS_URS_2026_01/153191131"/>
    <hyperlink ref="F170" r:id="rId15" display="https://podminky.urs.cz/item/CS_URS_2026_01/162751137"/>
    <hyperlink ref="F174" r:id="rId16" display="https://podminky.urs.cz/item/CS_URS_2026_01/167151102"/>
    <hyperlink ref="F178" r:id="rId17" display="https://podminky.urs.cz/item/CS_URS_2026_01/167151122"/>
    <hyperlink ref="F189" r:id="rId18" display="https://podminky.urs.cz/item/CS_URS_2026_01/171251201"/>
    <hyperlink ref="F195" r:id="rId19" display="https://podminky.urs.cz/item/CS_URS_2026_01/175151201"/>
    <hyperlink ref="F205" r:id="rId20" display="https://podminky.urs.cz/item/CS_URS_2026_01/181351003"/>
    <hyperlink ref="F212" r:id="rId21" display="https://podminky.urs.cz/item/CS_URS_2026_01/181951114"/>
    <hyperlink ref="F216" r:id="rId22" display="https://podminky.urs.cz/item/CS_URS_2026_01/183405212"/>
    <hyperlink ref="F225" r:id="rId23" display="https://podminky.urs.cz/item/CS_URS_2026_01/938121111"/>
    <hyperlink ref="F231" r:id="rId24" display="https://podminky.urs.cz/item/CS_URS_2026_01/273321117"/>
    <hyperlink ref="F235" r:id="rId25" display="https://podminky.urs.cz/item/CS_URS_2026_01/273321191"/>
    <hyperlink ref="F239" r:id="rId26" display="https://podminky.urs.cz/item/CS_URS_2026_01/273354111"/>
    <hyperlink ref="F243" r:id="rId27" display="https://podminky.urs.cz/item/CS_URS_2026_01/273354211"/>
    <hyperlink ref="F247" r:id="rId28" display="https://podminky.urs.cz/item/CS_URS_2026_01/273361116"/>
    <hyperlink ref="F251" r:id="rId29" display="https://podminky.urs.cz/item/CS_URS_2026_01/274321117"/>
    <hyperlink ref="F256" r:id="rId30" display="https://podminky.urs.cz/item/CS_URS_2026_01/274321191"/>
    <hyperlink ref="F261" r:id="rId31" display="https://podminky.urs.cz/item/CS_URS_2026_01/274354111"/>
    <hyperlink ref="F266" r:id="rId32" display="https://podminky.urs.cz/item/CS_URS_2026_01/274354211"/>
    <hyperlink ref="F271" r:id="rId33" display="https://podminky.urs.cz/item/CS_URS_2026_01/274361116"/>
    <hyperlink ref="F276" r:id="rId34" display="https://podminky.urs.cz/item/CS_URS_2026_01/451315124"/>
    <hyperlink ref="F281" r:id="rId35" display="https://podminky.urs.cz/item/CS_URS_2026_01/463211111"/>
    <hyperlink ref="F285" r:id="rId36" display="https://podminky.urs.cz/item/CS_URS_2026_01/465513256"/>
    <hyperlink ref="F292" r:id="rId37" display="https://podminky.urs.cz/item/CS_URS_2026_01/511501111"/>
    <hyperlink ref="F297" r:id="rId38" display="https://podminky.urs.cz/item/CS_URS_2026_01/628613611"/>
    <hyperlink ref="F302" r:id="rId39" display="https://podminky.urs.cz/item/CS_URS_2026_01/894302171R"/>
    <hyperlink ref="F309" r:id="rId40" display="https://podminky.urs.cz/item/CS_URS_2026_01/894501111"/>
    <hyperlink ref="F313" r:id="rId41" display="https://podminky.urs.cz/item/CS_URS_2026_01/894501112"/>
    <hyperlink ref="F317" r:id="rId42" display="https://podminky.urs.cz/item/CS_URS_2026_01/894608112"/>
    <hyperlink ref="F321" r:id="rId43" display="https://podminky.urs.cz/item/CS_URS_2026_01/894608211"/>
    <hyperlink ref="F325" r:id="rId44" display="https://podminky.urs.cz/item/CS_URS_2026_01/899511111"/>
    <hyperlink ref="F331" r:id="rId45" display="https://podminky.urs.cz/item/CS_URS_2026_01/916231213"/>
    <hyperlink ref="F338" r:id="rId46" display="https://podminky.urs.cz/item/CS_URS_2026_01/927111133"/>
    <hyperlink ref="F351" r:id="rId47" display="https://podminky.urs.cz/item/CS_URS_2026_01/931994142"/>
    <hyperlink ref="F355" r:id="rId48" display="https://podminky.urs.cz/item/CS_URS_2026_01/936942211"/>
    <hyperlink ref="F359" r:id="rId49" display="https://podminky.urs.cz/item/CS_URS_2026_01/961044111"/>
    <hyperlink ref="F363" r:id="rId50" display="https://podminky.urs.cz/item/CS_URS_2026_01/962022490"/>
    <hyperlink ref="F369" r:id="rId51" display="https://podminky.urs.cz/item/CS_URS_2026_01/962042321"/>
    <hyperlink ref="F374" r:id="rId52" display="https://podminky.urs.cz/item/CS_URS_2026_01/963065512"/>
    <hyperlink ref="F385" r:id="rId53" display="https://podminky.urs.cz/item/CS_URS_2026_01/997211521"/>
    <hyperlink ref="F396" r:id="rId54" display="https://podminky.urs.cz/item/CS_URS_2026_01/997211529"/>
    <hyperlink ref="F408" r:id="rId55" display="https://podminky.urs.cz/item/CS_URS_2026_01/997211612"/>
    <hyperlink ref="F420" r:id="rId56" display="https://podminky.urs.cz/item/CS_URS_2026_01/998212111"/>
    <hyperlink ref="F422" r:id="rId57" display="https://podminky.urs.cz/item/CS_URS_2026_01/998212191"/>
    <hyperlink ref="F426" r:id="rId58" display="https://podminky.urs.cz/item/CS_URS_2026_01/711112001"/>
    <hyperlink ref="F434" r:id="rId59" display="https://podminky.urs.cz/item/CS_URS_2026_01/711112002"/>
    <hyperlink ref="F442" r:id="rId60" display="https://podminky.urs.cz/item/CS_URS_2026_01/998711101"/>
    <hyperlink ref="F445" r:id="rId61" display="https://podminky.urs.cz/item/CS_URS_2026_01/767591003"/>
    <hyperlink ref="F452" r:id="rId62" display="https://podminky.urs.cz/item/CS_URS_2026_01/767591021"/>
    <hyperlink ref="F456" r:id="rId63" display="https://podminky.urs.cz/item/CS_URS_2026_01/767995114"/>
    <hyperlink ref="F470" r:id="rId64" display="https://podminky.urs.cz/item/CS_URS_2026_01/469973133R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2495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ROUND((SUM(BE95:BE362)),  2)</f>
        <v>0</v>
      </c>
      <c r="G35" s="42"/>
      <c r="H35" s="42"/>
      <c r="I35" s="162">
        <v>0.20999999999999999</v>
      </c>
      <c r="J35" s="161">
        <f>ROUND(((SUM(BE95:BE362))*I35),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ROUND((SUM(BF95:BF362)),  2)</f>
        <v>0</v>
      </c>
      <c r="G36" s="42"/>
      <c r="H36" s="42"/>
      <c r="I36" s="162">
        <v>0.12</v>
      </c>
      <c r="J36" s="161">
        <f>ROUND(((SUM(BF95:BF362))*I36),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ROUND((SUM(BG95:BG362)),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ROUND((SUM(BH95:BH362)),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ROUND((SUM(BI95:BI362)),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1697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142-11-04-04 - Lázně Bělohrad - Nová Paka, propustek v km 65,555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1699</v>
      </c>
      <c r="E66" s="187"/>
      <c r="F66" s="187"/>
      <c r="G66" s="187"/>
      <c r="H66" s="187"/>
      <c r="I66" s="187"/>
      <c r="J66" s="188">
        <f>J178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508</v>
      </c>
      <c r="E67" s="187"/>
      <c r="F67" s="187"/>
      <c r="G67" s="187"/>
      <c r="H67" s="187"/>
      <c r="I67" s="187"/>
      <c r="J67" s="188">
        <f>J251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588</v>
      </c>
      <c r="E68" s="187"/>
      <c r="F68" s="187"/>
      <c r="G68" s="187"/>
      <c r="H68" s="187"/>
      <c r="I68" s="187"/>
      <c r="J68" s="188">
        <f>J264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510</v>
      </c>
      <c r="E69" s="187"/>
      <c r="F69" s="187"/>
      <c r="G69" s="187"/>
      <c r="H69" s="187"/>
      <c r="I69" s="187"/>
      <c r="J69" s="188">
        <f>J278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511</v>
      </c>
      <c r="E70" s="187"/>
      <c r="F70" s="187"/>
      <c r="G70" s="187"/>
      <c r="H70" s="187"/>
      <c r="I70" s="187"/>
      <c r="J70" s="188">
        <f>J283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589</v>
      </c>
      <c r="E71" s="187"/>
      <c r="F71" s="187"/>
      <c r="G71" s="187"/>
      <c r="H71" s="187"/>
      <c r="I71" s="187"/>
      <c r="J71" s="188">
        <f>J324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590</v>
      </c>
      <c r="E72" s="187"/>
      <c r="F72" s="187"/>
      <c r="G72" s="187"/>
      <c r="H72" s="187"/>
      <c r="I72" s="187"/>
      <c r="J72" s="188">
        <f>J346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J359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1697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142-11-04-04 - Lázně Bělohrad - Nová Paka, propustek v km 65,555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P96+P359</f>
        <v>0</v>
      </c>
      <c r="Q95" s="100"/>
      <c r="R95" s="198">
        <f>R96+R359</f>
        <v>208.94813470000003</v>
      </c>
      <c r="S95" s="100"/>
      <c r="T95" s="199">
        <f>T96+T359</f>
        <v>71.134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BK96+BK359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P97+P178+P251+P264+P278+P283+P324+P346</f>
        <v>0</v>
      </c>
      <c r="Q96" s="209"/>
      <c r="R96" s="210">
        <f>R97+R178+R251+R264+R278+R283+R324+R346</f>
        <v>208.94813470000003</v>
      </c>
      <c r="S96" s="209"/>
      <c r="T96" s="211">
        <f>T97+T178+T251+T264+T278+T283+T324+T346</f>
        <v>71.134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BK97+BK178+BK251+BK264+BK278+BK283+BK324+BK346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512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SUM(P98:P177)</f>
        <v>0</v>
      </c>
      <c r="Q97" s="209"/>
      <c r="R97" s="210">
        <f>SUM(R98:R177)</f>
        <v>48.42895</v>
      </c>
      <c r="S97" s="209"/>
      <c r="T97" s="211">
        <f>SUM(T98:T177)</f>
        <v>63.949999999999996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SUM(BK98:BK177)</f>
        <v>0</v>
      </c>
    </row>
    <row r="98" s="2" customFormat="1" ht="24.15" customHeight="1">
      <c r="A98" s="42"/>
      <c r="B98" s="43"/>
      <c r="C98" s="217" t="s">
        <v>85</v>
      </c>
      <c r="D98" s="217" t="s">
        <v>194</v>
      </c>
      <c r="E98" s="218" t="s">
        <v>2496</v>
      </c>
      <c r="F98" s="219" t="s">
        <v>2497</v>
      </c>
      <c r="G98" s="220" t="s">
        <v>411</v>
      </c>
      <c r="H98" s="221">
        <v>180</v>
      </c>
      <c r="I98" s="222"/>
      <c r="J98" s="223">
        <f>ROUND(I98*H98,2)</f>
        <v>0</v>
      </c>
      <c r="K98" s="219" t="s">
        <v>515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0.35499999999999998</v>
      </c>
      <c r="T98" s="227">
        <f>S98*H98</f>
        <v>63.899999999999999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2498</v>
      </c>
    </row>
    <row r="99" s="2" customFormat="1">
      <c r="A99" s="42"/>
      <c r="B99" s="43"/>
      <c r="C99" s="44"/>
      <c r="D99" s="283" t="s">
        <v>517</v>
      </c>
      <c r="E99" s="44"/>
      <c r="F99" s="284" t="s">
        <v>2499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517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2500</v>
      </c>
      <c r="G100" s="231"/>
      <c r="H100" s="235">
        <v>144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2501</v>
      </c>
      <c r="G101" s="231"/>
      <c r="H101" s="235">
        <v>36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180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24.15" customHeight="1">
      <c r="A103" s="42"/>
      <c r="B103" s="43"/>
      <c r="C103" s="217" t="s">
        <v>87</v>
      </c>
      <c r="D103" s="217" t="s">
        <v>194</v>
      </c>
      <c r="E103" s="218" t="s">
        <v>2502</v>
      </c>
      <c r="F103" s="219" t="s">
        <v>2503</v>
      </c>
      <c r="G103" s="220" t="s">
        <v>197</v>
      </c>
      <c r="H103" s="221">
        <v>270</v>
      </c>
      <c r="I103" s="222"/>
      <c r="J103" s="223">
        <f>ROUND(I103*H103,2)</f>
        <v>0</v>
      </c>
      <c r="K103" s="219" t="s">
        <v>515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2504</v>
      </c>
    </row>
    <row r="104" s="2" customFormat="1">
      <c r="A104" s="42"/>
      <c r="B104" s="43"/>
      <c r="C104" s="44"/>
      <c r="D104" s="283" t="s">
        <v>517</v>
      </c>
      <c r="E104" s="44"/>
      <c r="F104" s="284" t="s">
        <v>2505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517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2506</v>
      </c>
      <c r="G105" s="231"/>
      <c r="H105" s="235">
        <v>250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2507</v>
      </c>
      <c r="G106" s="231"/>
      <c r="H106" s="235">
        <v>20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270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37.8" customHeight="1">
      <c r="A108" s="42"/>
      <c r="B108" s="43"/>
      <c r="C108" s="217" t="s">
        <v>102</v>
      </c>
      <c r="D108" s="217" t="s">
        <v>194</v>
      </c>
      <c r="E108" s="218" t="s">
        <v>513</v>
      </c>
      <c r="F108" s="219" t="s">
        <v>514</v>
      </c>
      <c r="G108" s="220" t="s">
        <v>197</v>
      </c>
      <c r="H108" s="221">
        <v>20</v>
      </c>
      <c r="I108" s="222"/>
      <c r="J108" s="223">
        <f>ROUND(I108*H108,2)</f>
        <v>0</v>
      </c>
      <c r="K108" s="219" t="s">
        <v>515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2508</v>
      </c>
    </row>
    <row r="109" s="2" customFormat="1">
      <c r="A109" s="42"/>
      <c r="B109" s="43"/>
      <c r="C109" s="44"/>
      <c r="D109" s="283" t="s">
        <v>517</v>
      </c>
      <c r="E109" s="44"/>
      <c r="F109" s="284" t="s">
        <v>518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517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2509</v>
      </c>
      <c r="G110" s="231"/>
      <c r="H110" s="235">
        <v>20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20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650</v>
      </c>
      <c r="F112" s="219" t="s">
        <v>651</v>
      </c>
      <c r="G112" s="220" t="s">
        <v>197</v>
      </c>
      <c r="H112" s="221">
        <v>30.600000000000001</v>
      </c>
      <c r="I112" s="222"/>
      <c r="J112" s="223">
        <f>ROUND(I112*H112,2)</f>
        <v>0</v>
      </c>
      <c r="K112" s="219" t="s">
        <v>515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2510</v>
      </c>
    </row>
    <row r="113" s="2" customFormat="1">
      <c r="A113" s="42"/>
      <c r="B113" s="43"/>
      <c r="C113" s="44"/>
      <c r="D113" s="283" t="s">
        <v>517</v>
      </c>
      <c r="E113" s="44"/>
      <c r="F113" s="284" t="s">
        <v>653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517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2511</v>
      </c>
      <c r="G114" s="231"/>
      <c r="H114" s="235">
        <v>15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2512</v>
      </c>
      <c r="G115" s="231"/>
      <c r="H115" s="235">
        <v>15.6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30.600000000000001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656</v>
      </c>
      <c r="F117" s="219" t="s">
        <v>657</v>
      </c>
      <c r="G117" s="220" t="s">
        <v>197</v>
      </c>
      <c r="H117" s="221">
        <v>30.600000000000001</v>
      </c>
      <c r="I117" s="222"/>
      <c r="J117" s="223">
        <f>ROUND(I117*H117,2)</f>
        <v>0</v>
      </c>
      <c r="K117" s="219" t="s">
        <v>515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2513</v>
      </c>
    </row>
    <row r="118" s="2" customFormat="1">
      <c r="A118" s="42"/>
      <c r="B118" s="43"/>
      <c r="C118" s="44"/>
      <c r="D118" s="283" t="s">
        <v>517</v>
      </c>
      <c r="E118" s="44"/>
      <c r="F118" s="284" t="s">
        <v>659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2511</v>
      </c>
      <c r="G119" s="231"/>
      <c r="H119" s="235">
        <v>15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2512</v>
      </c>
      <c r="G120" s="231"/>
      <c r="H120" s="235">
        <v>15.6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30.600000000000001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660</v>
      </c>
      <c r="F122" s="219" t="s">
        <v>661</v>
      </c>
      <c r="G122" s="220" t="s">
        <v>197</v>
      </c>
      <c r="H122" s="221">
        <v>30.600000000000001</v>
      </c>
      <c r="I122" s="222"/>
      <c r="J122" s="223">
        <f>ROUND(I122*H122,2)</f>
        <v>0</v>
      </c>
      <c r="K122" s="219" t="s">
        <v>515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2514</v>
      </c>
    </row>
    <row r="123" s="2" customFormat="1">
      <c r="A123" s="42"/>
      <c r="B123" s="43"/>
      <c r="C123" s="44"/>
      <c r="D123" s="283" t="s">
        <v>517</v>
      </c>
      <c r="E123" s="44"/>
      <c r="F123" s="284" t="s">
        <v>663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2511</v>
      </c>
      <c r="G124" s="231"/>
      <c r="H124" s="235">
        <v>15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2512</v>
      </c>
      <c r="G125" s="231"/>
      <c r="H125" s="235">
        <v>15.6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30.600000000000001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668</v>
      </c>
      <c r="F127" s="219" t="s">
        <v>669</v>
      </c>
      <c r="G127" s="220" t="s">
        <v>221</v>
      </c>
      <c r="H127" s="221">
        <v>61.200000000000003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2515</v>
      </c>
    </row>
    <row r="128" s="15" customFormat="1">
      <c r="A128" s="15"/>
      <c r="B128" s="263"/>
      <c r="C128" s="264"/>
      <c r="D128" s="232" t="s">
        <v>201</v>
      </c>
      <c r="E128" s="265" t="s">
        <v>32</v>
      </c>
      <c r="F128" s="266" t="s">
        <v>358</v>
      </c>
      <c r="G128" s="264"/>
      <c r="H128" s="265" t="s">
        <v>32</v>
      </c>
      <c r="I128" s="267"/>
      <c r="J128" s="264"/>
      <c r="K128" s="264"/>
      <c r="L128" s="268"/>
      <c r="M128" s="269"/>
      <c r="N128" s="270"/>
      <c r="O128" s="270"/>
      <c r="P128" s="270"/>
      <c r="Q128" s="270"/>
      <c r="R128" s="270"/>
      <c r="S128" s="270"/>
      <c r="T128" s="27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2" t="s">
        <v>201</v>
      </c>
      <c r="AU128" s="272" t="s">
        <v>87</v>
      </c>
      <c r="AV128" s="15" t="s">
        <v>85</v>
      </c>
      <c r="AW128" s="15" t="s">
        <v>39</v>
      </c>
      <c r="AX128" s="15" t="s">
        <v>78</v>
      </c>
      <c r="AY128" s="272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2516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2517</v>
      </c>
      <c r="G130" s="231"/>
      <c r="H130" s="235">
        <v>31.199999999999999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61.200000000000003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664</v>
      </c>
      <c r="F132" s="219" t="s">
        <v>665</v>
      </c>
      <c r="G132" s="220" t="s">
        <v>197</v>
      </c>
      <c r="H132" s="221">
        <v>285.60000000000002</v>
      </c>
      <c r="I132" s="222"/>
      <c r="J132" s="223">
        <f>ROUND(I132*H132,2)</f>
        <v>0</v>
      </c>
      <c r="K132" s="219" t="s">
        <v>515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2518</v>
      </c>
    </row>
    <row r="133" s="2" customFormat="1">
      <c r="A133" s="42"/>
      <c r="B133" s="43"/>
      <c r="C133" s="44"/>
      <c r="D133" s="283" t="s">
        <v>517</v>
      </c>
      <c r="E133" s="44"/>
      <c r="F133" s="284" t="s">
        <v>667</v>
      </c>
      <c r="G133" s="44"/>
      <c r="H133" s="44"/>
      <c r="I133" s="280"/>
      <c r="J133" s="44"/>
      <c r="K133" s="44"/>
      <c r="L133" s="48"/>
      <c r="M133" s="281"/>
      <c r="N133" s="282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517</v>
      </c>
      <c r="AU133" s="20" t="s">
        <v>87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2506</v>
      </c>
      <c r="G134" s="231"/>
      <c r="H134" s="235">
        <v>250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2507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2512</v>
      </c>
      <c r="G136" s="231"/>
      <c r="H136" s="235">
        <v>15.6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285.60000000000002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2519</v>
      </c>
      <c r="F138" s="219" t="s">
        <v>2520</v>
      </c>
      <c r="G138" s="220" t="s">
        <v>197</v>
      </c>
      <c r="H138" s="221">
        <v>255</v>
      </c>
      <c r="I138" s="222"/>
      <c r="J138" s="223">
        <f>ROUND(I138*H138,2)</f>
        <v>0</v>
      </c>
      <c r="K138" s="219" t="s">
        <v>515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2521</v>
      </c>
    </row>
    <row r="139" s="2" customFormat="1">
      <c r="A139" s="42"/>
      <c r="B139" s="43"/>
      <c r="C139" s="44"/>
      <c r="D139" s="283" t="s">
        <v>517</v>
      </c>
      <c r="E139" s="44"/>
      <c r="F139" s="284" t="s">
        <v>2522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2506</v>
      </c>
      <c r="G140" s="231"/>
      <c r="H140" s="235">
        <v>250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2523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255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1.75" customHeight="1">
      <c r="A143" s="42"/>
      <c r="B143" s="43"/>
      <c r="C143" s="217" t="s">
        <v>247</v>
      </c>
      <c r="D143" s="217" t="s">
        <v>194</v>
      </c>
      <c r="E143" s="218" t="s">
        <v>596</v>
      </c>
      <c r="F143" s="219" t="s">
        <v>597</v>
      </c>
      <c r="G143" s="220" t="s">
        <v>411</v>
      </c>
      <c r="H143" s="221">
        <v>100</v>
      </c>
      <c r="I143" s="222"/>
      <c r="J143" s="223">
        <f>ROUND(I143*H143,2)</f>
        <v>0</v>
      </c>
      <c r="K143" s="219" t="s">
        <v>515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0.00050000000000000001</v>
      </c>
      <c r="T143" s="227">
        <f>S143*H143</f>
        <v>0.050000000000000003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2524</v>
      </c>
    </row>
    <row r="144" s="2" customFormat="1">
      <c r="A144" s="42"/>
      <c r="B144" s="43"/>
      <c r="C144" s="44"/>
      <c r="D144" s="283" t="s">
        <v>517</v>
      </c>
      <c r="E144" s="44"/>
      <c r="F144" s="284" t="s">
        <v>599</v>
      </c>
      <c r="G144" s="44"/>
      <c r="H144" s="44"/>
      <c r="I144" s="280"/>
      <c r="J144" s="44"/>
      <c r="K144" s="44"/>
      <c r="L144" s="48"/>
      <c r="M144" s="281"/>
      <c r="N144" s="282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517</v>
      </c>
      <c r="AU144" s="20" t="s">
        <v>87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1701</v>
      </c>
      <c r="G145" s="231"/>
      <c r="H145" s="235">
        <v>100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100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591</v>
      </c>
      <c r="F147" s="219" t="s">
        <v>592</v>
      </c>
      <c r="G147" s="220" t="s">
        <v>411</v>
      </c>
      <c r="H147" s="221">
        <v>100</v>
      </c>
      <c r="I147" s="222"/>
      <c r="J147" s="223">
        <f>ROUND(I147*H147,2)</f>
        <v>0</v>
      </c>
      <c r="K147" s="219" t="s">
        <v>515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2525</v>
      </c>
    </row>
    <row r="148" s="2" customFormat="1">
      <c r="A148" s="42"/>
      <c r="B148" s="43"/>
      <c r="C148" s="44"/>
      <c r="D148" s="283" t="s">
        <v>517</v>
      </c>
      <c r="E148" s="44"/>
      <c r="F148" s="284" t="s">
        <v>594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517</v>
      </c>
      <c r="AU148" s="20" t="s">
        <v>87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1701</v>
      </c>
      <c r="G149" s="231"/>
      <c r="H149" s="235">
        <v>100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100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17" t="s">
        <v>8</v>
      </c>
      <c r="D151" s="217" t="s">
        <v>194</v>
      </c>
      <c r="E151" s="218" t="s">
        <v>2014</v>
      </c>
      <c r="F151" s="219" t="s">
        <v>2015</v>
      </c>
      <c r="G151" s="220" t="s">
        <v>197</v>
      </c>
      <c r="H151" s="221">
        <v>5</v>
      </c>
      <c r="I151" s="222"/>
      <c r="J151" s="223">
        <f>ROUND(I151*H151,2)</f>
        <v>0</v>
      </c>
      <c r="K151" s="219" t="s">
        <v>515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2526</v>
      </c>
    </row>
    <row r="152" s="2" customFormat="1">
      <c r="A152" s="42"/>
      <c r="B152" s="43"/>
      <c r="C152" s="44"/>
      <c r="D152" s="283" t="s">
        <v>517</v>
      </c>
      <c r="E152" s="44"/>
      <c r="F152" s="284" t="s">
        <v>2017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2527</v>
      </c>
      <c r="G153" s="231"/>
      <c r="H153" s="235">
        <v>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2528</v>
      </c>
      <c r="F155" s="219" t="s">
        <v>2529</v>
      </c>
      <c r="G155" s="220" t="s">
        <v>239</v>
      </c>
      <c r="H155" s="221">
        <v>20</v>
      </c>
      <c r="I155" s="222"/>
      <c r="J155" s="223">
        <f>ROUND(I155*H155,2)</f>
        <v>0</v>
      </c>
      <c r="K155" s="219" t="s">
        <v>32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0.017000000000000001</v>
      </c>
      <c r="R155" s="226">
        <f>Q155*H155</f>
        <v>0.34000000000000002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2530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291</v>
      </c>
      <c r="G156" s="231"/>
      <c r="H156" s="235">
        <v>20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20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24.15" customHeight="1">
      <c r="A158" s="42"/>
      <c r="B158" s="43"/>
      <c r="C158" s="217" t="s">
        <v>265</v>
      </c>
      <c r="D158" s="217" t="s">
        <v>194</v>
      </c>
      <c r="E158" s="218" t="s">
        <v>2531</v>
      </c>
      <c r="F158" s="219" t="s">
        <v>2532</v>
      </c>
      <c r="G158" s="220" t="s">
        <v>411</v>
      </c>
      <c r="H158" s="221">
        <v>350</v>
      </c>
      <c r="I158" s="222"/>
      <c r="J158" s="223">
        <f>ROUND(I158*H158,2)</f>
        <v>0</v>
      </c>
      <c r="K158" s="219" t="s">
        <v>515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2533</v>
      </c>
    </row>
    <row r="159" s="2" customFormat="1">
      <c r="A159" s="42"/>
      <c r="B159" s="43"/>
      <c r="C159" s="44"/>
      <c r="D159" s="283" t="s">
        <v>517</v>
      </c>
      <c r="E159" s="44"/>
      <c r="F159" s="284" t="s">
        <v>2534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2535</v>
      </c>
      <c r="G160" s="231"/>
      <c r="H160" s="235">
        <v>350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350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270</v>
      </c>
      <c r="D162" s="217" t="s">
        <v>194</v>
      </c>
      <c r="E162" s="218" t="s">
        <v>2063</v>
      </c>
      <c r="F162" s="219" t="s">
        <v>2064</v>
      </c>
      <c r="G162" s="220" t="s">
        <v>411</v>
      </c>
      <c r="H162" s="221">
        <v>210</v>
      </c>
      <c r="I162" s="222"/>
      <c r="J162" s="223">
        <f>ROUND(I162*H162,2)</f>
        <v>0</v>
      </c>
      <c r="K162" s="219" t="s">
        <v>515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2536</v>
      </c>
    </row>
    <row r="163" s="2" customFormat="1">
      <c r="A163" s="42"/>
      <c r="B163" s="43"/>
      <c r="C163" s="44"/>
      <c r="D163" s="283" t="s">
        <v>517</v>
      </c>
      <c r="E163" s="44"/>
      <c r="F163" s="284" t="s">
        <v>2066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517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2537</v>
      </c>
      <c r="G164" s="231"/>
      <c r="H164" s="235">
        <v>110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2538</v>
      </c>
      <c r="G165" s="231"/>
      <c r="H165" s="235">
        <v>100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210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274</v>
      </c>
      <c r="D167" s="253" t="s">
        <v>218</v>
      </c>
      <c r="E167" s="254" t="s">
        <v>2539</v>
      </c>
      <c r="F167" s="255" t="s">
        <v>2540</v>
      </c>
      <c r="G167" s="256" t="s">
        <v>221</v>
      </c>
      <c r="H167" s="257">
        <v>47.25</v>
      </c>
      <c r="I167" s="258"/>
      <c r="J167" s="259">
        <f>ROUND(I167*H167,2)</f>
        <v>0</v>
      </c>
      <c r="K167" s="255" t="s">
        <v>515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47.25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2541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2542</v>
      </c>
      <c r="G168" s="231"/>
      <c r="H168" s="235">
        <v>24.75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2543</v>
      </c>
      <c r="G169" s="231"/>
      <c r="H169" s="235">
        <v>22.5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47.25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16.5" customHeight="1">
      <c r="A171" s="42"/>
      <c r="B171" s="43"/>
      <c r="C171" s="217" t="s">
        <v>278</v>
      </c>
      <c r="D171" s="217" t="s">
        <v>194</v>
      </c>
      <c r="E171" s="218" t="s">
        <v>2076</v>
      </c>
      <c r="F171" s="219" t="s">
        <v>2077</v>
      </c>
      <c r="G171" s="220" t="s">
        <v>411</v>
      </c>
      <c r="H171" s="221">
        <v>210</v>
      </c>
      <c r="I171" s="222"/>
      <c r="J171" s="223">
        <f>ROUND(I171*H171,2)</f>
        <v>0</v>
      </c>
      <c r="K171" s="219" t="s">
        <v>515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0.0039699999999999996</v>
      </c>
      <c r="R171" s="226">
        <f>Q171*H171</f>
        <v>0.83369999999999989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2544</v>
      </c>
    </row>
    <row r="172" s="2" customFormat="1">
      <c r="A172" s="42"/>
      <c r="B172" s="43"/>
      <c r="C172" s="44"/>
      <c r="D172" s="283" t="s">
        <v>517</v>
      </c>
      <c r="E172" s="44"/>
      <c r="F172" s="284" t="s">
        <v>2079</v>
      </c>
      <c r="G172" s="44"/>
      <c r="H172" s="44"/>
      <c r="I172" s="280"/>
      <c r="J172" s="44"/>
      <c r="K172" s="44"/>
      <c r="L172" s="48"/>
      <c r="M172" s="281"/>
      <c r="N172" s="282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517</v>
      </c>
      <c r="AU172" s="20" t="s">
        <v>87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2537</v>
      </c>
      <c r="G173" s="231"/>
      <c r="H173" s="235">
        <v>110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2538</v>
      </c>
      <c r="G174" s="231"/>
      <c r="H174" s="235">
        <v>100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210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282</v>
      </c>
      <c r="D176" s="253" t="s">
        <v>218</v>
      </c>
      <c r="E176" s="254" t="s">
        <v>2080</v>
      </c>
      <c r="F176" s="255" t="s">
        <v>2081</v>
      </c>
      <c r="G176" s="256" t="s">
        <v>541</v>
      </c>
      <c r="H176" s="257">
        <v>5.25</v>
      </c>
      <c r="I176" s="258"/>
      <c r="J176" s="259">
        <f>ROUND(I176*H176,2)</f>
        <v>0</v>
      </c>
      <c r="K176" s="255" t="s">
        <v>515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0.001</v>
      </c>
      <c r="R176" s="226">
        <f>Q176*H176</f>
        <v>0.0052500000000000003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2545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2546</v>
      </c>
      <c r="G177" s="231"/>
      <c r="H177" s="235">
        <v>5.25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85</v>
      </c>
      <c r="AY177" s="241" t="s">
        <v>191</v>
      </c>
    </row>
    <row r="178" s="12" customFormat="1" ht="22.8" customHeight="1">
      <c r="A178" s="12"/>
      <c r="B178" s="201"/>
      <c r="C178" s="202"/>
      <c r="D178" s="203" t="s">
        <v>77</v>
      </c>
      <c r="E178" s="215" t="s">
        <v>87</v>
      </c>
      <c r="F178" s="215" t="s">
        <v>1734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SUM(P179:P250)</f>
        <v>0</v>
      </c>
      <c r="Q178" s="209"/>
      <c r="R178" s="210">
        <f>SUM(R179:R250)</f>
        <v>111.0299179</v>
      </c>
      <c r="S178" s="209"/>
      <c r="T178" s="211">
        <f>SUM(T179:T250)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85</v>
      </c>
      <c r="AT178" s="213" t="s">
        <v>77</v>
      </c>
      <c r="AU178" s="213" t="s">
        <v>85</v>
      </c>
      <c r="AY178" s="212" t="s">
        <v>191</v>
      </c>
      <c r="BK178" s="214">
        <f>SUM(BK179:BK250)</f>
        <v>0</v>
      </c>
    </row>
    <row r="179" s="2" customFormat="1" ht="16.5" customHeight="1">
      <c r="A179" s="42"/>
      <c r="B179" s="43"/>
      <c r="C179" s="217" t="s">
        <v>286</v>
      </c>
      <c r="D179" s="217" t="s">
        <v>194</v>
      </c>
      <c r="E179" s="218" t="s">
        <v>2087</v>
      </c>
      <c r="F179" s="219" t="s">
        <v>2088</v>
      </c>
      <c r="G179" s="220" t="s">
        <v>197</v>
      </c>
      <c r="H179" s="221">
        <v>3.6749999999999998</v>
      </c>
      <c r="I179" s="222"/>
      <c r="J179" s="223">
        <f>ROUND(I179*H179,2)</f>
        <v>0</v>
      </c>
      <c r="K179" s="219" t="s">
        <v>515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2547</v>
      </c>
    </row>
    <row r="180" s="2" customFormat="1">
      <c r="A180" s="42"/>
      <c r="B180" s="43"/>
      <c r="C180" s="44"/>
      <c r="D180" s="283" t="s">
        <v>517</v>
      </c>
      <c r="E180" s="44"/>
      <c r="F180" s="284" t="s">
        <v>2090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2548</v>
      </c>
      <c r="G181" s="231"/>
      <c r="H181" s="235">
        <v>1.125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2549</v>
      </c>
      <c r="G182" s="231"/>
      <c r="H182" s="235">
        <v>2.5499999999999998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3.6749999999999998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21.75" customHeight="1">
      <c r="A184" s="42"/>
      <c r="B184" s="43"/>
      <c r="C184" s="217" t="s">
        <v>291</v>
      </c>
      <c r="D184" s="217" t="s">
        <v>194</v>
      </c>
      <c r="E184" s="218" t="s">
        <v>2092</v>
      </c>
      <c r="F184" s="219" t="s">
        <v>2093</v>
      </c>
      <c r="G184" s="220" t="s">
        <v>197</v>
      </c>
      <c r="H184" s="221">
        <v>3.6749999999999998</v>
      </c>
      <c r="I184" s="222"/>
      <c r="J184" s="223">
        <f>ROUND(I184*H184,2)</f>
        <v>0</v>
      </c>
      <c r="K184" s="219" t="s">
        <v>515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2550</v>
      </c>
    </row>
    <row r="185" s="2" customFormat="1">
      <c r="A185" s="42"/>
      <c r="B185" s="43"/>
      <c r="C185" s="44"/>
      <c r="D185" s="283" t="s">
        <v>517</v>
      </c>
      <c r="E185" s="44"/>
      <c r="F185" s="284" t="s">
        <v>2095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2548</v>
      </c>
      <c r="G186" s="231"/>
      <c r="H186" s="235">
        <v>1.125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2549</v>
      </c>
      <c r="G187" s="231"/>
      <c r="H187" s="235">
        <v>2.5499999999999998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3.6749999999999998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7</v>
      </c>
      <c r="D189" s="217" t="s">
        <v>194</v>
      </c>
      <c r="E189" s="218" t="s">
        <v>2096</v>
      </c>
      <c r="F189" s="219" t="s">
        <v>2097</v>
      </c>
      <c r="G189" s="220" t="s">
        <v>411</v>
      </c>
      <c r="H189" s="221">
        <v>3.9500000000000002</v>
      </c>
      <c r="I189" s="222"/>
      <c r="J189" s="223">
        <f>ROUND(I189*H189,2)</f>
        <v>0</v>
      </c>
      <c r="K189" s="219" t="s">
        <v>515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0.0012999999999999999</v>
      </c>
      <c r="R189" s="226">
        <f>Q189*H189</f>
        <v>0.0051349999999999998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2551</v>
      </c>
    </row>
    <row r="190" s="2" customFormat="1">
      <c r="A190" s="42"/>
      <c r="B190" s="43"/>
      <c r="C190" s="44"/>
      <c r="D190" s="283" t="s">
        <v>517</v>
      </c>
      <c r="E190" s="44"/>
      <c r="F190" s="284" t="s">
        <v>2099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517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2552</v>
      </c>
      <c r="G191" s="231"/>
      <c r="H191" s="235">
        <v>1.5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2553</v>
      </c>
      <c r="G192" s="231"/>
      <c r="H192" s="235">
        <v>2.4500000000000002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3.9500000000000002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299</v>
      </c>
      <c r="D194" s="217" t="s">
        <v>194</v>
      </c>
      <c r="E194" s="218" t="s">
        <v>2101</v>
      </c>
      <c r="F194" s="219" t="s">
        <v>2102</v>
      </c>
      <c r="G194" s="220" t="s">
        <v>411</v>
      </c>
      <c r="H194" s="221">
        <v>3.9500000000000002</v>
      </c>
      <c r="I194" s="222"/>
      <c r="J194" s="223">
        <f>ROUND(I194*H194,2)</f>
        <v>0</v>
      </c>
      <c r="K194" s="219" t="s">
        <v>515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4.0000000000000003E-05</v>
      </c>
      <c r="R194" s="226">
        <f>Q194*H194</f>
        <v>0.00015800000000000002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2554</v>
      </c>
    </row>
    <row r="195" s="2" customFormat="1">
      <c r="A195" s="42"/>
      <c r="B195" s="43"/>
      <c r="C195" s="44"/>
      <c r="D195" s="283" t="s">
        <v>517</v>
      </c>
      <c r="E195" s="44"/>
      <c r="F195" s="284" t="s">
        <v>2104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2552</v>
      </c>
      <c r="G196" s="231"/>
      <c r="H196" s="235">
        <v>1.5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2553</v>
      </c>
      <c r="G197" s="231"/>
      <c r="H197" s="235">
        <v>2.4500000000000002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3.9500000000000002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87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16.5" customHeight="1">
      <c r="A199" s="42"/>
      <c r="B199" s="43"/>
      <c r="C199" s="217" t="s">
        <v>304</v>
      </c>
      <c r="D199" s="217" t="s">
        <v>194</v>
      </c>
      <c r="E199" s="218" t="s">
        <v>2105</v>
      </c>
      <c r="F199" s="219" t="s">
        <v>2106</v>
      </c>
      <c r="G199" s="220" t="s">
        <v>221</v>
      </c>
      <c r="H199" s="221">
        <v>0.36699999999999999</v>
      </c>
      <c r="I199" s="222"/>
      <c r="J199" s="223">
        <f>ROUND(I199*H199,2)</f>
        <v>0</v>
      </c>
      <c r="K199" s="219" t="s">
        <v>515</v>
      </c>
      <c r="L199" s="48"/>
      <c r="M199" s="224" t="s">
        <v>32</v>
      </c>
      <c r="N199" s="225" t="s">
        <v>49</v>
      </c>
      <c r="O199" s="88"/>
      <c r="P199" s="226">
        <f>O199*H199</f>
        <v>0</v>
      </c>
      <c r="Q199" s="226">
        <v>1.0383</v>
      </c>
      <c r="R199" s="226">
        <f>Q199*H199</f>
        <v>0.38105610000000001</v>
      </c>
      <c r="S199" s="226">
        <v>0</v>
      </c>
      <c r="T199" s="227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8" t="s">
        <v>199</v>
      </c>
      <c r="AT199" s="228" t="s">
        <v>194</v>
      </c>
      <c r="AU199" s="228" t="s">
        <v>87</v>
      </c>
      <c r="AY199" s="20" t="s">
        <v>191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85</v>
      </c>
      <c r="BK199" s="229">
        <f>ROUND(I199*H199,2)</f>
        <v>0</v>
      </c>
      <c r="BL199" s="20" t="s">
        <v>199</v>
      </c>
      <c r="BM199" s="228" t="s">
        <v>2555</v>
      </c>
    </row>
    <row r="200" s="2" customFormat="1">
      <c r="A200" s="42"/>
      <c r="B200" s="43"/>
      <c r="C200" s="44"/>
      <c r="D200" s="283" t="s">
        <v>517</v>
      </c>
      <c r="E200" s="44"/>
      <c r="F200" s="284" t="s">
        <v>2108</v>
      </c>
      <c r="G200" s="44"/>
      <c r="H200" s="44"/>
      <c r="I200" s="280"/>
      <c r="J200" s="44"/>
      <c r="K200" s="44"/>
      <c r="L200" s="48"/>
      <c r="M200" s="281"/>
      <c r="N200" s="282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517</v>
      </c>
      <c r="AU200" s="20" t="s">
        <v>87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2556</v>
      </c>
      <c r="G201" s="231"/>
      <c r="H201" s="235">
        <v>0.36699999999999999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0.36699999999999999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21.75" customHeight="1">
      <c r="A203" s="42"/>
      <c r="B203" s="43"/>
      <c r="C203" s="217" t="s">
        <v>310</v>
      </c>
      <c r="D203" s="217" t="s">
        <v>194</v>
      </c>
      <c r="E203" s="218" t="s">
        <v>1735</v>
      </c>
      <c r="F203" s="219" t="s">
        <v>1736</v>
      </c>
      <c r="G203" s="220" t="s">
        <v>197</v>
      </c>
      <c r="H203" s="221">
        <v>1.44</v>
      </c>
      <c r="I203" s="222"/>
      <c r="J203" s="223">
        <f>ROUND(I203*H203,2)</f>
        <v>0</v>
      </c>
      <c r="K203" s="219" t="s">
        <v>515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2557</v>
      </c>
    </row>
    <row r="204" s="2" customFormat="1">
      <c r="A204" s="42"/>
      <c r="B204" s="43"/>
      <c r="C204" s="44"/>
      <c r="D204" s="283" t="s">
        <v>517</v>
      </c>
      <c r="E204" s="44"/>
      <c r="F204" s="284" t="s">
        <v>1738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517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2558</v>
      </c>
      <c r="G205" s="231"/>
      <c r="H205" s="235">
        <v>0.71999999999999997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2559</v>
      </c>
      <c r="G206" s="231"/>
      <c r="H206" s="235">
        <v>0.71999999999999997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1.44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21.75" customHeight="1">
      <c r="A208" s="42"/>
      <c r="B208" s="43"/>
      <c r="C208" s="217" t="s">
        <v>317</v>
      </c>
      <c r="D208" s="217" t="s">
        <v>194</v>
      </c>
      <c r="E208" s="218" t="s">
        <v>1742</v>
      </c>
      <c r="F208" s="219" t="s">
        <v>1743</v>
      </c>
      <c r="G208" s="220" t="s">
        <v>197</v>
      </c>
      <c r="H208" s="221">
        <v>1.44</v>
      </c>
      <c r="I208" s="222"/>
      <c r="J208" s="223">
        <f>ROUND(I208*H208,2)</f>
        <v>0</v>
      </c>
      <c r="K208" s="219" t="s">
        <v>515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2560</v>
      </c>
    </row>
    <row r="209" s="2" customFormat="1">
      <c r="A209" s="42"/>
      <c r="B209" s="43"/>
      <c r="C209" s="44"/>
      <c r="D209" s="283" t="s">
        <v>517</v>
      </c>
      <c r="E209" s="44"/>
      <c r="F209" s="284" t="s">
        <v>1745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517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2558</v>
      </c>
      <c r="G210" s="231"/>
      <c r="H210" s="235">
        <v>0.71999999999999997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2559</v>
      </c>
      <c r="G211" s="231"/>
      <c r="H211" s="235">
        <v>0.71999999999999997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1.44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24.15" customHeight="1">
      <c r="A213" s="42"/>
      <c r="B213" s="43"/>
      <c r="C213" s="217" t="s">
        <v>323</v>
      </c>
      <c r="D213" s="217" t="s">
        <v>194</v>
      </c>
      <c r="E213" s="218" t="s">
        <v>2110</v>
      </c>
      <c r="F213" s="219" t="s">
        <v>2111</v>
      </c>
      <c r="G213" s="220" t="s">
        <v>197</v>
      </c>
      <c r="H213" s="221">
        <v>2.1600000000000001</v>
      </c>
      <c r="I213" s="222"/>
      <c r="J213" s="223">
        <f>ROUND(I213*H213,2)</f>
        <v>0</v>
      </c>
      <c r="K213" s="219" t="s">
        <v>515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2561</v>
      </c>
    </row>
    <row r="214" s="2" customFormat="1">
      <c r="A214" s="42"/>
      <c r="B214" s="43"/>
      <c r="C214" s="44"/>
      <c r="D214" s="283" t="s">
        <v>517</v>
      </c>
      <c r="E214" s="44"/>
      <c r="F214" s="284" t="s">
        <v>2113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517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2562</v>
      </c>
      <c r="G215" s="231"/>
      <c r="H215" s="235">
        <v>0.71999999999999997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2563</v>
      </c>
      <c r="G216" s="231"/>
      <c r="H216" s="235">
        <v>1.44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2.1600000000000001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21.75" customHeight="1">
      <c r="A218" s="42"/>
      <c r="B218" s="43"/>
      <c r="C218" s="217" t="s">
        <v>329</v>
      </c>
      <c r="D218" s="217" t="s">
        <v>194</v>
      </c>
      <c r="E218" s="218" t="s">
        <v>2116</v>
      </c>
      <c r="F218" s="219" t="s">
        <v>2093</v>
      </c>
      <c r="G218" s="220" t="s">
        <v>197</v>
      </c>
      <c r="H218" s="221">
        <v>2.1600000000000001</v>
      </c>
      <c r="I218" s="222"/>
      <c r="J218" s="223">
        <f>ROUND(I218*H218,2)</f>
        <v>0</v>
      </c>
      <c r="K218" s="219" t="s">
        <v>515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2564</v>
      </c>
    </row>
    <row r="219" s="2" customFormat="1">
      <c r="A219" s="42"/>
      <c r="B219" s="43"/>
      <c r="C219" s="44"/>
      <c r="D219" s="283" t="s">
        <v>517</v>
      </c>
      <c r="E219" s="44"/>
      <c r="F219" s="284" t="s">
        <v>2118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517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2562</v>
      </c>
      <c r="G220" s="231"/>
      <c r="H220" s="235">
        <v>0.71999999999999997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2563</v>
      </c>
      <c r="G221" s="231"/>
      <c r="H221" s="235">
        <v>1.44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4" customFormat="1">
      <c r="A222" s="14"/>
      <c r="B222" s="242"/>
      <c r="C222" s="243"/>
      <c r="D222" s="232" t="s">
        <v>201</v>
      </c>
      <c r="E222" s="244" t="s">
        <v>32</v>
      </c>
      <c r="F222" s="245" t="s">
        <v>203</v>
      </c>
      <c r="G222" s="243"/>
      <c r="H222" s="246">
        <v>2.1600000000000001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201</v>
      </c>
      <c r="AU222" s="252" t="s">
        <v>87</v>
      </c>
      <c r="AV222" s="14" t="s">
        <v>199</v>
      </c>
      <c r="AW222" s="14" t="s">
        <v>39</v>
      </c>
      <c r="AX222" s="14" t="s">
        <v>85</v>
      </c>
      <c r="AY222" s="252" t="s">
        <v>191</v>
      </c>
    </row>
    <row r="223" s="2" customFormat="1" ht="16.5" customHeight="1">
      <c r="A223" s="42"/>
      <c r="B223" s="43"/>
      <c r="C223" s="217" t="s">
        <v>334</v>
      </c>
      <c r="D223" s="217" t="s">
        <v>194</v>
      </c>
      <c r="E223" s="218" t="s">
        <v>1746</v>
      </c>
      <c r="F223" s="219" t="s">
        <v>1747</v>
      </c>
      <c r="G223" s="220" t="s">
        <v>411</v>
      </c>
      <c r="H223" s="221">
        <v>14.4</v>
      </c>
      <c r="I223" s="222"/>
      <c r="J223" s="223">
        <f>ROUND(I223*H223,2)</f>
        <v>0</v>
      </c>
      <c r="K223" s="219" t="s">
        <v>515</v>
      </c>
      <c r="L223" s="48"/>
      <c r="M223" s="224" t="s">
        <v>32</v>
      </c>
      <c r="N223" s="225" t="s">
        <v>49</v>
      </c>
      <c r="O223" s="88"/>
      <c r="P223" s="226">
        <f>O223*H223</f>
        <v>0</v>
      </c>
      <c r="Q223" s="226">
        <v>0.0012999999999999999</v>
      </c>
      <c r="R223" s="226">
        <f>Q223*H223</f>
        <v>0.018720000000000001</v>
      </c>
      <c r="S223" s="226">
        <v>0</v>
      </c>
      <c r="T223" s="227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8" t="s">
        <v>199</v>
      </c>
      <c r="AT223" s="228" t="s">
        <v>194</v>
      </c>
      <c r="AU223" s="228" t="s">
        <v>87</v>
      </c>
      <c r="AY223" s="20" t="s">
        <v>191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20" t="s">
        <v>85</v>
      </c>
      <c r="BK223" s="229">
        <f>ROUND(I223*H223,2)</f>
        <v>0</v>
      </c>
      <c r="BL223" s="20" t="s">
        <v>199</v>
      </c>
      <c r="BM223" s="228" t="s">
        <v>2565</v>
      </c>
    </row>
    <row r="224" s="2" customFormat="1">
      <c r="A224" s="42"/>
      <c r="B224" s="43"/>
      <c r="C224" s="44"/>
      <c r="D224" s="283" t="s">
        <v>517</v>
      </c>
      <c r="E224" s="44"/>
      <c r="F224" s="284" t="s">
        <v>1749</v>
      </c>
      <c r="G224" s="44"/>
      <c r="H224" s="44"/>
      <c r="I224" s="280"/>
      <c r="J224" s="44"/>
      <c r="K224" s="44"/>
      <c r="L224" s="48"/>
      <c r="M224" s="281"/>
      <c r="N224" s="282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517</v>
      </c>
      <c r="AU224" s="20" t="s">
        <v>87</v>
      </c>
    </row>
    <row r="225" s="13" customFormat="1">
      <c r="A225" s="13"/>
      <c r="B225" s="230"/>
      <c r="C225" s="231"/>
      <c r="D225" s="232" t="s">
        <v>201</v>
      </c>
      <c r="E225" s="233" t="s">
        <v>32</v>
      </c>
      <c r="F225" s="234" t="s">
        <v>2566</v>
      </c>
      <c r="G225" s="231"/>
      <c r="H225" s="235">
        <v>2.8799999999999999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201</v>
      </c>
      <c r="AU225" s="241" t="s">
        <v>87</v>
      </c>
      <c r="AV225" s="13" t="s">
        <v>87</v>
      </c>
      <c r="AW225" s="13" t="s">
        <v>39</v>
      </c>
      <c r="AX225" s="13" t="s">
        <v>78</v>
      </c>
      <c r="AY225" s="241" t="s">
        <v>191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2567</v>
      </c>
      <c r="G226" s="231"/>
      <c r="H226" s="235">
        <v>2.8799999999999999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2568</v>
      </c>
      <c r="G227" s="231"/>
      <c r="H227" s="235">
        <v>2.8799999999999999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2569</v>
      </c>
      <c r="G228" s="231"/>
      <c r="H228" s="235">
        <v>5.7599999999999998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14.4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345</v>
      </c>
      <c r="D230" s="217" t="s">
        <v>194</v>
      </c>
      <c r="E230" s="218" t="s">
        <v>1752</v>
      </c>
      <c r="F230" s="219" t="s">
        <v>1753</v>
      </c>
      <c r="G230" s="220" t="s">
        <v>411</v>
      </c>
      <c r="H230" s="221">
        <v>14.4</v>
      </c>
      <c r="I230" s="222"/>
      <c r="J230" s="223">
        <f>ROUND(I230*H230,2)</f>
        <v>0</v>
      </c>
      <c r="K230" s="219" t="s">
        <v>515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4.0000000000000003E-05</v>
      </c>
      <c r="R230" s="226">
        <f>Q230*H230</f>
        <v>0.00057600000000000001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2570</v>
      </c>
    </row>
    <row r="231" s="2" customFormat="1">
      <c r="A231" s="42"/>
      <c r="B231" s="43"/>
      <c r="C231" s="44"/>
      <c r="D231" s="283" t="s">
        <v>517</v>
      </c>
      <c r="E231" s="44"/>
      <c r="F231" s="284" t="s">
        <v>1755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2566</v>
      </c>
      <c r="G232" s="231"/>
      <c r="H232" s="235">
        <v>2.8799999999999999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2567</v>
      </c>
      <c r="G233" s="231"/>
      <c r="H233" s="235">
        <v>2.8799999999999999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2568</v>
      </c>
      <c r="G234" s="231"/>
      <c r="H234" s="235">
        <v>2.8799999999999999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2569</v>
      </c>
      <c r="G235" s="231"/>
      <c r="H235" s="235">
        <v>5.7599999999999998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14.4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21.75" customHeight="1">
      <c r="A237" s="42"/>
      <c r="B237" s="43"/>
      <c r="C237" s="217" t="s">
        <v>349</v>
      </c>
      <c r="D237" s="217" t="s">
        <v>194</v>
      </c>
      <c r="E237" s="218" t="s">
        <v>2123</v>
      </c>
      <c r="F237" s="219" t="s">
        <v>2124</v>
      </c>
      <c r="G237" s="220" t="s">
        <v>221</v>
      </c>
      <c r="H237" s="221">
        <v>0.216</v>
      </c>
      <c r="I237" s="222"/>
      <c r="J237" s="223">
        <f>ROUND(I237*H237,2)</f>
        <v>0</v>
      </c>
      <c r="K237" s="219" t="s">
        <v>515</v>
      </c>
      <c r="L237" s="48"/>
      <c r="M237" s="224" t="s">
        <v>32</v>
      </c>
      <c r="N237" s="225" t="s">
        <v>49</v>
      </c>
      <c r="O237" s="88"/>
      <c r="P237" s="226">
        <f>O237*H237</f>
        <v>0</v>
      </c>
      <c r="Q237" s="226">
        <v>1.0383</v>
      </c>
      <c r="R237" s="226">
        <f>Q237*H237</f>
        <v>0.22427279999999999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199</v>
      </c>
      <c r="AT237" s="228" t="s">
        <v>194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2571</v>
      </c>
    </row>
    <row r="238" s="2" customFormat="1">
      <c r="A238" s="42"/>
      <c r="B238" s="43"/>
      <c r="C238" s="44"/>
      <c r="D238" s="283" t="s">
        <v>517</v>
      </c>
      <c r="E238" s="44"/>
      <c r="F238" s="284" t="s">
        <v>2126</v>
      </c>
      <c r="G238" s="44"/>
      <c r="H238" s="44"/>
      <c r="I238" s="280"/>
      <c r="J238" s="44"/>
      <c r="K238" s="44"/>
      <c r="L238" s="48"/>
      <c r="M238" s="281"/>
      <c r="N238" s="282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517</v>
      </c>
      <c r="AU238" s="20" t="s">
        <v>87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2572</v>
      </c>
      <c r="G239" s="231"/>
      <c r="H239" s="235">
        <v>0.216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0.216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16.5" customHeight="1">
      <c r="A241" s="42"/>
      <c r="B241" s="43"/>
      <c r="C241" s="217" t="s">
        <v>354</v>
      </c>
      <c r="D241" s="217" t="s">
        <v>194</v>
      </c>
      <c r="E241" s="218" t="s">
        <v>2573</v>
      </c>
      <c r="F241" s="219" t="s">
        <v>2574</v>
      </c>
      <c r="G241" s="220" t="s">
        <v>411</v>
      </c>
      <c r="H241" s="221">
        <v>180</v>
      </c>
      <c r="I241" s="222"/>
      <c r="J241" s="223">
        <f>ROUND(I241*H241,2)</f>
        <v>0</v>
      </c>
      <c r="K241" s="219" t="s">
        <v>515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0.108</v>
      </c>
      <c r="R241" s="226">
        <f>Q241*H241</f>
        <v>19.440000000000001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2575</v>
      </c>
    </row>
    <row r="242" s="2" customFormat="1">
      <c r="A242" s="42"/>
      <c r="B242" s="43"/>
      <c r="C242" s="44"/>
      <c r="D242" s="283" t="s">
        <v>517</v>
      </c>
      <c r="E242" s="44"/>
      <c r="F242" s="284" t="s">
        <v>2576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2500</v>
      </c>
      <c r="G243" s="231"/>
      <c r="H243" s="235">
        <v>144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2501</v>
      </c>
      <c r="G244" s="231"/>
      <c r="H244" s="235">
        <v>36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180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53" t="s">
        <v>360</v>
      </c>
      <c r="D246" s="253" t="s">
        <v>218</v>
      </c>
      <c r="E246" s="254" t="s">
        <v>2577</v>
      </c>
      <c r="F246" s="255" t="s">
        <v>2578</v>
      </c>
      <c r="G246" s="256" t="s">
        <v>228</v>
      </c>
      <c r="H246" s="257">
        <v>60</v>
      </c>
      <c r="I246" s="258"/>
      <c r="J246" s="259">
        <f>ROUND(I246*H246,2)</f>
        <v>0</v>
      </c>
      <c r="K246" s="255" t="s">
        <v>515</v>
      </c>
      <c r="L246" s="260"/>
      <c r="M246" s="261" t="s">
        <v>32</v>
      </c>
      <c r="N246" s="262" t="s">
        <v>49</v>
      </c>
      <c r="O246" s="88"/>
      <c r="P246" s="226">
        <f>O246*H246</f>
        <v>0</v>
      </c>
      <c r="Q246" s="226">
        <v>1.516</v>
      </c>
      <c r="R246" s="226">
        <f>Q246*H246</f>
        <v>90.960000000000008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222</v>
      </c>
      <c r="AT246" s="228" t="s">
        <v>218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2579</v>
      </c>
    </row>
    <row r="247" s="2" customFormat="1">
      <c r="A247" s="42"/>
      <c r="B247" s="43"/>
      <c r="C247" s="44"/>
      <c r="D247" s="232" t="s">
        <v>427</v>
      </c>
      <c r="E247" s="44"/>
      <c r="F247" s="279" t="s">
        <v>2580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427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2581</v>
      </c>
      <c r="G248" s="231"/>
      <c r="H248" s="235">
        <v>48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2582</v>
      </c>
      <c r="G249" s="231"/>
      <c r="H249" s="235">
        <v>12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60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12" customFormat="1" ht="22.8" customHeight="1">
      <c r="A251" s="12"/>
      <c r="B251" s="201"/>
      <c r="C251" s="202"/>
      <c r="D251" s="203" t="s">
        <v>77</v>
      </c>
      <c r="E251" s="215" t="s">
        <v>102</v>
      </c>
      <c r="F251" s="215" t="s">
        <v>544</v>
      </c>
      <c r="G251" s="202"/>
      <c r="H251" s="202"/>
      <c r="I251" s="205"/>
      <c r="J251" s="216">
        <f>BK251</f>
        <v>0</v>
      </c>
      <c r="K251" s="202"/>
      <c r="L251" s="207"/>
      <c r="M251" s="208"/>
      <c r="N251" s="209"/>
      <c r="O251" s="209"/>
      <c r="P251" s="210">
        <f>SUM(P252:P263)</f>
        <v>0</v>
      </c>
      <c r="Q251" s="209"/>
      <c r="R251" s="210">
        <f>SUM(R252:R263)</f>
        <v>0.0038752000000000005</v>
      </c>
      <c r="S251" s="209"/>
      <c r="T251" s="211">
        <f>SUM(T252:T263)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2" t="s">
        <v>85</v>
      </c>
      <c r="AT251" s="213" t="s">
        <v>77</v>
      </c>
      <c r="AU251" s="213" t="s">
        <v>85</v>
      </c>
      <c r="AY251" s="212" t="s">
        <v>191</v>
      </c>
      <c r="BK251" s="214">
        <f>SUM(BK252:BK263)</f>
        <v>0</v>
      </c>
    </row>
    <row r="252" s="2" customFormat="1" ht="16.5" customHeight="1">
      <c r="A252" s="42"/>
      <c r="B252" s="43"/>
      <c r="C252" s="217" t="s">
        <v>365</v>
      </c>
      <c r="D252" s="217" t="s">
        <v>194</v>
      </c>
      <c r="E252" s="218" t="s">
        <v>2583</v>
      </c>
      <c r="F252" s="219" t="s">
        <v>2584</v>
      </c>
      <c r="G252" s="220" t="s">
        <v>411</v>
      </c>
      <c r="H252" s="221">
        <v>1.1200000000000001</v>
      </c>
      <c r="I252" s="222"/>
      <c r="J252" s="223">
        <f>ROUND(I252*H252,2)</f>
        <v>0</v>
      </c>
      <c r="K252" s="219" t="s">
        <v>515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0.00346</v>
      </c>
      <c r="R252" s="226">
        <f>Q252*H252</f>
        <v>0.0038752000000000005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2585</v>
      </c>
    </row>
    <row r="253" s="2" customFormat="1">
      <c r="A253" s="42"/>
      <c r="B253" s="43"/>
      <c r="C253" s="44"/>
      <c r="D253" s="283" t="s">
        <v>517</v>
      </c>
      <c r="E253" s="44"/>
      <c r="F253" s="284" t="s">
        <v>2586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517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2587</v>
      </c>
      <c r="G254" s="231"/>
      <c r="H254" s="235">
        <v>1.1200000000000001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1.1200000000000001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17" t="s">
        <v>370</v>
      </c>
      <c r="D256" s="217" t="s">
        <v>194</v>
      </c>
      <c r="E256" s="218" t="s">
        <v>2588</v>
      </c>
      <c r="F256" s="219" t="s">
        <v>2589</v>
      </c>
      <c r="G256" s="220" t="s">
        <v>411</v>
      </c>
      <c r="H256" s="221">
        <v>1.1200000000000001</v>
      </c>
      <c r="I256" s="222"/>
      <c r="J256" s="223">
        <f>ROUND(I256*H256,2)</f>
        <v>0</v>
      </c>
      <c r="K256" s="219" t="s">
        <v>515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2590</v>
      </c>
    </row>
    <row r="257" s="2" customFormat="1">
      <c r="A257" s="42"/>
      <c r="B257" s="43"/>
      <c r="C257" s="44"/>
      <c r="D257" s="283" t="s">
        <v>517</v>
      </c>
      <c r="E257" s="44"/>
      <c r="F257" s="284" t="s">
        <v>2591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517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2587</v>
      </c>
      <c r="G258" s="231"/>
      <c r="H258" s="235">
        <v>1.1200000000000001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1.1200000000000001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1.75" customHeight="1">
      <c r="A260" s="42"/>
      <c r="B260" s="43"/>
      <c r="C260" s="217" t="s">
        <v>763</v>
      </c>
      <c r="D260" s="217" t="s">
        <v>194</v>
      </c>
      <c r="E260" s="218" t="s">
        <v>2592</v>
      </c>
      <c r="F260" s="219" t="s">
        <v>2593</v>
      </c>
      <c r="G260" s="220" t="s">
        <v>197</v>
      </c>
      <c r="H260" s="221">
        <v>5.5800000000000001</v>
      </c>
      <c r="I260" s="222"/>
      <c r="J260" s="223">
        <f>ROUND(I260*H260,2)</f>
        <v>0</v>
      </c>
      <c r="K260" s="219" t="s">
        <v>515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2594</v>
      </c>
    </row>
    <row r="261" s="2" customFormat="1">
      <c r="A261" s="42"/>
      <c r="B261" s="43"/>
      <c r="C261" s="44"/>
      <c r="D261" s="283" t="s">
        <v>517</v>
      </c>
      <c r="E261" s="44"/>
      <c r="F261" s="284" t="s">
        <v>2595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517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2596</v>
      </c>
      <c r="G262" s="231"/>
      <c r="H262" s="235">
        <v>5.5800000000000001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5.5800000000000001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12" customFormat="1" ht="22.8" customHeight="1">
      <c r="A264" s="12"/>
      <c r="B264" s="201"/>
      <c r="C264" s="202"/>
      <c r="D264" s="203" t="s">
        <v>77</v>
      </c>
      <c r="E264" s="215" t="s">
        <v>199</v>
      </c>
      <c r="F264" s="215" t="s">
        <v>678</v>
      </c>
      <c r="G264" s="202"/>
      <c r="H264" s="202"/>
      <c r="I264" s="205"/>
      <c r="J264" s="216">
        <f>BK264</f>
        <v>0</v>
      </c>
      <c r="K264" s="202"/>
      <c r="L264" s="207"/>
      <c r="M264" s="208"/>
      <c r="N264" s="209"/>
      <c r="O264" s="209"/>
      <c r="P264" s="210">
        <f>SUM(P265:P277)</f>
        <v>0</v>
      </c>
      <c r="Q264" s="209"/>
      <c r="R264" s="210">
        <f>SUM(R265:R277)</f>
        <v>21.427073999999994</v>
      </c>
      <c r="S264" s="209"/>
      <c r="T264" s="211">
        <f>SUM(T265:T277)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2" t="s">
        <v>85</v>
      </c>
      <c r="AT264" s="213" t="s">
        <v>77</v>
      </c>
      <c r="AU264" s="213" t="s">
        <v>85</v>
      </c>
      <c r="AY264" s="212" t="s">
        <v>191</v>
      </c>
      <c r="BK264" s="214">
        <f>SUM(BK265:BK277)</f>
        <v>0</v>
      </c>
    </row>
    <row r="265" s="2" customFormat="1" ht="16.5" customHeight="1">
      <c r="A265" s="42"/>
      <c r="B265" s="43"/>
      <c r="C265" s="217" t="s">
        <v>769</v>
      </c>
      <c r="D265" s="217" t="s">
        <v>194</v>
      </c>
      <c r="E265" s="218" t="s">
        <v>2597</v>
      </c>
      <c r="F265" s="219" t="s">
        <v>2598</v>
      </c>
      <c r="G265" s="220" t="s">
        <v>197</v>
      </c>
      <c r="H265" s="221">
        <v>3</v>
      </c>
      <c r="I265" s="222"/>
      <c r="J265" s="223">
        <f>ROUND(I265*H265,2)</f>
        <v>0</v>
      </c>
      <c r="K265" s="219" t="s">
        <v>515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0.10233</v>
      </c>
      <c r="R265" s="226">
        <f>Q265*H265</f>
        <v>0.30698999999999999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2599</v>
      </c>
    </row>
    <row r="266" s="2" customFormat="1">
      <c r="A266" s="42"/>
      <c r="B266" s="43"/>
      <c r="C266" s="44"/>
      <c r="D266" s="283" t="s">
        <v>517</v>
      </c>
      <c r="E266" s="44"/>
      <c r="F266" s="284" t="s">
        <v>2600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517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2601</v>
      </c>
      <c r="G267" s="231"/>
      <c r="H267" s="235">
        <v>3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3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16.5" customHeight="1">
      <c r="A269" s="42"/>
      <c r="B269" s="43"/>
      <c r="C269" s="217" t="s">
        <v>774</v>
      </c>
      <c r="D269" s="217" t="s">
        <v>194</v>
      </c>
      <c r="E269" s="218" t="s">
        <v>2602</v>
      </c>
      <c r="F269" s="219" t="s">
        <v>2603</v>
      </c>
      <c r="G269" s="220" t="s">
        <v>197</v>
      </c>
      <c r="H269" s="221">
        <v>3</v>
      </c>
      <c r="I269" s="222"/>
      <c r="J269" s="223">
        <f>ROUND(I269*H269,2)</f>
        <v>0</v>
      </c>
      <c r="K269" s="219" t="s">
        <v>515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2604</v>
      </c>
    </row>
    <row r="270" s="2" customFormat="1">
      <c r="A270" s="42"/>
      <c r="B270" s="43"/>
      <c r="C270" s="44"/>
      <c r="D270" s="283" t="s">
        <v>517</v>
      </c>
      <c r="E270" s="44"/>
      <c r="F270" s="284" t="s">
        <v>2605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2601</v>
      </c>
      <c r="G271" s="231"/>
      <c r="H271" s="235">
        <v>3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4" customFormat="1">
      <c r="A272" s="14"/>
      <c r="B272" s="242"/>
      <c r="C272" s="243"/>
      <c r="D272" s="232" t="s">
        <v>201</v>
      </c>
      <c r="E272" s="244" t="s">
        <v>32</v>
      </c>
      <c r="F272" s="245" t="s">
        <v>203</v>
      </c>
      <c r="G272" s="243"/>
      <c r="H272" s="246">
        <v>3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201</v>
      </c>
      <c r="AU272" s="252" t="s">
        <v>87</v>
      </c>
      <c r="AV272" s="14" t="s">
        <v>199</v>
      </c>
      <c r="AW272" s="14" t="s">
        <v>39</v>
      </c>
      <c r="AX272" s="14" t="s">
        <v>85</v>
      </c>
      <c r="AY272" s="252" t="s">
        <v>191</v>
      </c>
    </row>
    <row r="273" s="2" customFormat="1" ht="24.15" customHeight="1">
      <c r="A273" s="42"/>
      <c r="B273" s="43"/>
      <c r="C273" s="217" t="s">
        <v>781</v>
      </c>
      <c r="D273" s="217" t="s">
        <v>194</v>
      </c>
      <c r="E273" s="218" t="s">
        <v>1802</v>
      </c>
      <c r="F273" s="219" t="s">
        <v>1803</v>
      </c>
      <c r="G273" s="220" t="s">
        <v>411</v>
      </c>
      <c r="H273" s="221">
        <v>16.399999999999999</v>
      </c>
      <c r="I273" s="222"/>
      <c r="J273" s="223">
        <f>ROUND(I273*H273,2)</f>
        <v>0</v>
      </c>
      <c r="K273" s="219" t="s">
        <v>515</v>
      </c>
      <c r="L273" s="48"/>
      <c r="M273" s="224" t="s">
        <v>32</v>
      </c>
      <c r="N273" s="225" t="s">
        <v>49</v>
      </c>
      <c r="O273" s="88"/>
      <c r="P273" s="226">
        <f>O273*H273</f>
        <v>0</v>
      </c>
      <c r="Q273" s="226">
        <v>1.2878099999999999</v>
      </c>
      <c r="R273" s="226">
        <f>Q273*H273</f>
        <v>21.120083999999995</v>
      </c>
      <c r="S273" s="226">
        <v>0</v>
      </c>
      <c r="T273" s="227">
        <f>S273*H273</f>
        <v>0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R273" s="228" t="s">
        <v>199</v>
      </c>
      <c r="AT273" s="228" t="s">
        <v>194</v>
      </c>
      <c r="AU273" s="228" t="s">
        <v>87</v>
      </c>
      <c r="AY273" s="20" t="s">
        <v>191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85</v>
      </c>
      <c r="BK273" s="229">
        <f>ROUND(I273*H273,2)</f>
        <v>0</v>
      </c>
      <c r="BL273" s="20" t="s">
        <v>199</v>
      </c>
      <c r="BM273" s="228" t="s">
        <v>2606</v>
      </c>
    </row>
    <row r="274" s="2" customFormat="1">
      <c r="A274" s="42"/>
      <c r="B274" s="43"/>
      <c r="C274" s="44"/>
      <c r="D274" s="283" t="s">
        <v>517</v>
      </c>
      <c r="E274" s="44"/>
      <c r="F274" s="284" t="s">
        <v>1805</v>
      </c>
      <c r="G274" s="44"/>
      <c r="H274" s="44"/>
      <c r="I274" s="280"/>
      <c r="J274" s="44"/>
      <c r="K274" s="44"/>
      <c r="L274" s="48"/>
      <c r="M274" s="281"/>
      <c r="N274" s="282"/>
      <c r="O274" s="88"/>
      <c r="P274" s="88"/>
      <c r="Q274" s="88"/>
      <c r="R274" s="88"/>
      <c r="S274" s="88"/>
      <c r="T274" s="89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T274" s="20" t="s">
        <v>517</v>
      </c>
      <c r="AU274" s="20" t="s">
        <v>87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2607</v>
      </c>
      <c r="G275" s="231"/>
      <c r="H275" s="235">
        <v>9.5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2608</v>
      </c>
      <c r="G276" s="231"/>
      <c r="H276" s="235">
        <v>6.9000000000000004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16.399999999999999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12" customFormat="1" ht="22.8" customHeight="1">
      <c r="A278" s="12"/>
      <c r="B278" s="201"/>
      <c r="C278" s="202"/>
      <c r="D278" s="203" t="s">
        <v>77</v>
      </c>
      <c r="E278" s="215" t="s">
        <v>222</v>
      </c>
      <c r="F278" s="215" t="s">
        <v>561</v>
      </c>
      <c r="G278" s="202"/>
      <c r="H278" s="202"/>
      <c r="I278" s="205"/>
      <c r="J278" s="216">
        <f>BK278</f>
        <v>0</v>
      </c>
      <c r="K278" s="202"/>
      <c r="L278" s="207"/>
      <c r="M278" s="208"/>
      <c r="N278" s="209"/>
      <c r="O278" s="209"/>
      <c r="P278" s="210">
        <f>SUM(P279:P282)</f>
        <v>0</v>
      </c>
      <c r="Q278" s="209"/>
      <c r="R278" s="210">
        <f>SUM(R279:R282)</f>
        <v>23.010199999999998</v>
      </c>
      <c r="S278" s="209"/>
      <c r="T278" s="211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2" t="s">
        <v>85</v>
      </c>
      <c r="AT278" s="213" t="s">
        <v>77</v>
      </c>
      <c r="AU278" s="213" t="s">
        <v>85</v>
      </c>
      <c r="AY278" s="212" t="s">
        <v>191</v>
      </c>
      <c r="BK278" s="214">
        <f>SUM(BK279:BK282)</f>
        <v>0</v>
      </c>
    </row>
    <row r="279" s="2" customFormat="1" ht="16.5" customHeight="1">
      <c r="A279" s="42"/>
      <c r="B279" s="43"/>
      <c r="C279" s="217" t="s">
        <v>786</v>
      </c>
      <c r="D279" s="217" t="s">
        <v>194</v>
      </c>
      <c r="E279" s="218" t="s">
        <v>2609</v>
      </c>
      <c r="F279" s="219" t="s">
        <v>2610</v>
      </c>
      <c r="G279" s="220" t="s">
        <v>197</v>
      </c>
      <c r="H279" s="221">
        <v>10</v>
      </c>
      <c r="I279" s="222"/>
      <c r="J279" s="223">
        <f>ROUND(I279*H279,2)</f>
        <v>0</v>
      </c>
      <c r="K279" s="219" t="s">
        <v>515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2.3010199999999998</v>
      </c>
      <c r="R279" s="226">
        <f>Q279*H279</f>
        <v>23.010199999999998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2611</v>
      </c>
    </row>
    <row r="280" s="2" customFormat="1">
      <c r="A280" s="42"/>
      <c r="B280" s="43"/>
      <c r="C280" s="44"/>
      <c r="D280" s="283" t="s">
        <v>517</v>
      </c>
      <c r="E280" s="44"/>
      <c r="F280" s="284" t="s">
        <v>2612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517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2613</v>
      </c>
      <c r="G281" s="231"/>
      <c r="H281" s="235">
        <v>10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12" customFormat="1" ht="22.8" customHeight="1">
      <c r="A283" s="12"/>
      <c r="B283" s="201"/>
      <c r="C283" s="202"/>
      <c r="D283" s="203" t="s">
        <v>77</v>
      </c>
      <c r="E283" s="215" t="s">
        <v>242</v>
      </c>
      <c r="F283" s="215" t="s">
        <v>566</v>
      </c>
      <c r="G283" s="202"/>
      <c r="H283" s="202"/>
      <c r="I283" s="205"/>
      <c r="J283" s="216">
        <f>BK283</f>
        <v>0</v>
      </c>
      <c r="K283" s="202"/>
      <c r="L283" s="207"/>
      <c r="M283" s="208"/>
      <c r="N283" s="209"/>
      <c r="O283" s="209"/>
      <c r="P283" s="210">
        <f>SUM(P284:P323)</f>
        <v>0</v>
      </c>
      <c r="Q283" s="209"/>
      <c r="R283" s="210">
        <f>SUM(R284:R323)</f>
        <v>5.0481176000000003</v>
      </c>
      <c r="S283" s="209"/>
      <c r="T283" s="211">
        <f>SUM(T284:T323)</f>
        <v>7.1840000000000002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2" t="s">
        <v>85</v>
      </c>
      <c r="AT283" s="213" t="s">
        <v>77</v>
      </c>
      <c r="AU283" s="213" t="s">
        <v>85</v>
      </c>
      <c r="AY283" s="212" t="s">
        <v>191</v>
      </c>
      <c r="BK283" s="214">
        <f>SUM(BK284:BK323)</f>
        <v>0</v>
      </c>
    </row>
    <row r="284" s="2" customFormat="1" ht="24.15" customHeight="1">
      <c r="A284" s="42"/>
      <c r="B284" s="43"/>
      <c r="C284" s="217" t="s">
        <v>952</v>
      </c>
      <c r="D284" s="217" t="s">
        <v>194</v>
      </c>
      <c r="E284" s="218" t="s">
        <v>1861</v>
      </c>
      <c r="F284" s="219" t="s">
        <v>1862</v>
      </c>
      <c r="G284" s="220" t="s">
        <v>239</v>
      </c>
      <c r="H284" s="221">
        <v>22</v>
      </c>
      <c r="I284" s="222"/>
      <c r="J284" s="223">
        <f>ROUND(I284*H284,2)</f>
        <v>0</v>
      </c>
      <c r="K284" s="219" t="s">
        <v>515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0.10095</v>
      </c>
      <c r="R284" s="226">
        <f>Q284*H284</f>
        <v>2.2208999999999999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2614</v>
      </c>
    </row>
    <row r="285" s="2" customFormat="1">
      <c r="A285" s="42"/>
      <c r="B285" s="43"/>
      <c r="C285" s="44"/>
      <c r="D285" s="283" t="s">
        <v>517</v>
      </c>
      <c r="E285" s="44"/>
      <c r="F285" s="284" t="s">
        <v>1864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2615</v>
      </c>
      <c r="G286" s="231"/>
      <c r="H286" s="235">
        <v>12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2616</v>
      </c>
      <c r="G287" s="231"/>
      <c r="H287" s="235">
        <v>10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4" customFormat="1">
      <c r="A288" s="14"/>
      <c r="B288" s="242"/>
      <c r="C288" s="243"/>
      <c r="D288" s="232" t="s">
        <v>201</v>
      </c>
      <c r="E288" s="244" t="s">
        <v>32</v>
      </c>
      <c r="F288" s="245" t="s">
        <v>203</v>
      </c>
      <c r="G288" s="243"/>
      <c r="H288" s="246">
        <v>22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201</v>
      </c>
      <c r="AU288" s="252" t="s">
        <v>87</v>
      </c>
      <c r="AV288" s="14" t="s">
        <v>199</v>
      </c>
      <c r="AW288" s="14" t="s">
        <v>39</v>
      </c>
      <c r="AX288" s="14" t="s">
        <v>85</v>
      </c>
      <c r="AY288" s="252" t="s">
        <v>191</v>
      </c>
    </row>
    <row r="289" s="2" customFormat="1" ht="16.5" customHeight="1">
      <c r="A289" s="42"/>
      <c r="B289" s="43"/>
      <c r="C289" s="253" t="s">
        <v>957</v>
      </c>
      <c r="D289" s="253" t="s">
        <v>218</v>
      </c>
      <c r="E289" s="254" t="s">
        <v>2153</v>
      </c>
      <c r="F289" s="255" t="s">
        <v>2154</v>
      </c>
      <c r="G289" s="256" t="s">
        <v>239</v>
      </c>
      <c r="H289" s="257">
        <v>22</v>
      </c>
      <c r="I289" s="258"/>
      <c r="J289" s="259">
        <f>ROUND(I289*H289,2)</f>
        <v>0</v>
      </c>
      <c r="K289" s="255" t="s">
        <v>515</v>
      </c>
      <c r="L289" s="260"/>
      <c r="M289" s="261" t="s">
        <v>32</v>
      </c>
      <c r="N289" s="262" t="s">
        <v>49</v>
      </c>
      <c r="O289" s="88"/>
      <c r="P289" s="226">
        <f>O289*H289</f>
        <v>0</v>
      </c>
      <c r="Q289" s="226">
        <v>0.056120000000000003</v>
      </c>
      <c r="R289" s="226">
        <f>Q289*H289</f>
        <v>1.2346400000000002</v>
      </c>
      <c r="S289" s="226">
        <v>0</v>
      </c>
      <c r="T289" s="227">
        <f>S289*H289</f>
        <v>0</v>
      </c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R289" s="228" t="s">
        <v>222</v>
      </c>
      <c r="AT289" s="228" t="s">
        <v>218</v>
      </c>
      <c r="AU289" s="228" t="s">
        <v>87</v>
      </c>
      <c r="AY289" s="20" t="s">
        <v>191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20" t="s">
        <v>85</v>
      </c>
      <c r="BK289" s="229">
        <f>ROUND(I289*H289,2)</f>
        <v>0</v>
      </c>
      <c r="BL289" s="20" t="s">
        <v>199</v>
      </c>
      <c r="BM289" s="228" t="s">
        <v>2617</v>
      </c>
    </row>
    <row r="290" s="2" customFormat="1">
      <c r="A290" s="42"/>
      <c r="B290" s="43"/>
      <c r="C290" s="44"/>
      <c r="D290" s="232" t="s">
        <v>427</v>
      </c>
      <c r="E290" s="44"/>
      <c r="F290" s="279" t="s">
        <v>2618</v>
      </c>
      <c r="G290" s="44"/>
      <c r="H290" s="44"/>
      <c r="I290" s="280"/>
      <c r="J290" s="44"/>
      <c r="K290" s="44"/>
      <c r="L290" s="48"/>
      <c r="M290" s="281"/>
      <c r="N290" s="282"/>
      <c r="O290" s="88"/>
      <c r="P290" s="88"/>
      <c r="Q290" s="88"/>
      <c r="R290" s="88"/>
      <c r="S290" s="88"/>
      <c r="T290" s="8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T290" s="20" t="s">
        <v>427</v>
      </c>
      <c r="AU290" s="20" t="s">
        <v>87</v>
      </c>
    </row>
    <row r="291" s="2" customFormat="1" ht="24.15" customHeight="1">
      <c r="A291" s="42"/>
      <c r="B291" s="43"/>
      <c r="C291" s="217" t="s">
        <v>962</v>
      </c>
      <c r="D291" s="217" t="s">
        <v>194</v>
      </c>
      <c r="E291" s="218" t="s">
        <v>2619</v>
      </c>
      <c r="F291" s="219" t="s">
        <v>2620</v>
      </c>
      <c r="G291" s="220" t="s">
        <v>239</v>
      </c>
      <c r="H291" s="221">
        <v>23.899999999999999</v>
      </c>
      <c r="I291" s="222"/>
      <c r="J291" s="223">
        <f>ROUND(I291*H291,2)</f>
        <v>0</v>
      </c>
      <c r="K291" s="219" t="s">
        <v>515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2621</v>
      </c>
    </row>
    <row r="292" s="2" customFormat="1">
      <c r="A292" s="42"/>
      <c r="B292" s="43"/>
      <c r="C292" s="44"/>
      <c r="D292" s="283" t="s">
        <v>517</v>
      </c>
      <c r="E292" s="44"/>
      <c r="F292" s="284" t="s">
        <v>2622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2623</v>
      </c>
      <c r="G293" s="231"/>
      <c r="H293" s="235">
        <v>23.899999999999999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23.899999999999999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967</v>
      </c>
      <c r="D295" s="253" t="s">
        <v>218</v>
      </c>
      <c r="E295" s="254" t="s">
        <v>2624</v>
      </c>
      <c r="F295" s="255" t="s">
        <v>2625</v>
      </c>
      <c r="G295" s="256" t="s">
        <v>239</v>
      </c>
      <c r="H295" s="257">
        <v>23.899999999999999</v>
      </c>
      <c r="I295" s="258"/>
      <c r="J295" s="259">
        <f>ROUND(I295*H295,2)</f>
        <v>0</v>
      </c>
      <c r="K295" s="255" t="s">
        <v>515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0.060999999999999999</v>
      </c>
      <c r="R295" s="226">
        <f>Q295*H295</f>
        <v>1.4579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2626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2623</v>
      </c>
      <c r="G296" s="231"/>
      <c r="H296" s="235">
        <v>23.899999999999999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23.899999999999999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16.5" customHeight="1">
      <c r="A298" s="42"/>
      <c r="B298" s="43"/>
      <c r="C298" s="253" t="s">
        <v>971</v>
      </c>
      <c r="D298" s="253" t="s">
        <v>218</v>
      </c>
      <c r="E298" s="254" t="s">
        <v>2627</v>
      </c>
      <c r="F298" s="255" t="s">
        <v>2628</v>
      </c>
      <c r="G298" s="256" t="s">
        <v>228</v>
      </c>
      <c r="H298" s="257">
        <v>3</v>
      </c>
      <c r="I298" s="258"/>
      <c r="J298" s="259">
        <f>ROUND(I298*H298,2)</f>
        <v>0</v>
      </c>
      <c r="K298" s="255" t="s">
        <v>515</v>
      </c>
      <c r="L298" s="260"/>
      <c r="M298" s="261" t="s">
        <v>32</v>
      </c>
      <c r="N298" s="262" t="s">
        <v>49</v>
      </c>
      <c r="O298" s="88"/>
      <c r="P298" s="226">
        <f>O298*H298</f>
        <v>0</v>
      </c>
      <c r="Q298" s="226">
        <v>0.0402</v>
      </c>
      <c r="R298" s="226">
        <f>Q298*H298</f>
        <v>0.1206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222</v>
      </c>
      <c r="AT298" s="228" t="s">
        <v>218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2629</v>
      </c>
    </row>
    <row r="299" s="2" customFormat="1" ht="21.75" customHeight="1">
      <c r="A299" s="42"/>
      <c r="B299" s="43"/>
      <c r="C299" s="217" t="s">
        <v>973</v>
      </c>
      <c r="D299" s="217" t="s">
        <v>194</v>
      </c>
      <c r="E299" s="218" t="s">
        <v>2170</v>
      </c>
      <c r="F299" s="219" t="s">
        <v>2171</v>
      </c>
      <c r="G299" s="220" t="s">
        <v>239</v>
      </c>
      <c r="H299" s="221">
        <v>6.2800000000000002</v>
      </c>
      <c r="I299" s="222"/>
      <c r="J299" s="223">
        <f>ROUND(I299*H299,2)</f>
        <v>0</v>
      </c>
      <c r="K299" s="219" t="s">
        <v>515</v>
      </c>
      <c r="L299" s="48"/>
      <c r="M299" s="224" t="s">
        <v>32</v>
      </c>
      <c r="N299" s="225" t="s">
        <v>49</v>
      </c>
      <c r="O299" s="88"/>
      <c r="P299" s="226">
        <f>O299*H299</f>
        <v>0</v>
      </c>
      <c r="Q299" s="226">
        <v>0.00017000000000000001</v>
      </c>
      <c r="R299" s="226">
        <f>Q299*H299</f>
        <v>0.0010676000000000002</v>
      </c>
      <c r="S299" s="226">
        <v>0</v>
      </c>
      <c r="T299" s="227">
        <f>S299*H299</f>
        <v>0</v>
      </c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R299" s="228" t="s">
        <v>199</v>
      </c>
      <c r="AT299" s="228" t="s">
        <v>194</v>
      </c>
      <c r="AU299" s="228" t="s">
        <v>87</v>
      </c>
      <c r="AY299" s="20" t="s">
        <v>191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20" t="s">
        <v>85</v>
      </c>
      <c r="BK299" s="229">
        <f>ROUND(I299*H299,2)</f>
        <v>0</v>
      </c>
      <c r="BL299" s="20" t="s">
        <v>199</v>
      </c>
      <c r="BM299" s="228" t="s">
        <v>2630</v>
      </c>
    </row>
    <row r="300" s="2" customFormat="1">
      <c r="A300" s="42"/>
      <c r="B300" s="43"/>
      <c r="C300" s="44"/>
      <c r="D300" s="283" t="s">
        <v>517</v>
      </c>
      <c r="E300" s="44"/>
      <c r="F300" s="284" t="s">
        <v>2173</v>
      </c>
      <c r="G300" s="44"/>
      <c r="H300" s="44"/>
      <c r="I300" s="280"/>
      <c r="J300" s="44"/>
      <c r="K300" s="44"/>
      <c r="L300" s="48"/>
      <c r="M300" s="281"/>
      <c r="N300" s="282"/>
      <c r="O300" s="88"/>
      <c r="P300" s="88"/>
      <c r="Q300" s="88"/>
      <c r="R300" s="88"/>
      <c r="S300" s="88"/>
      <c r="T300" s="8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T300" s="20" t="s">
        <v>517</v>
      </c>
      <c r="AU300" s="20" t="s">
        <v>87</v>
      </c>
    </row>
    <row r="301" s="13" customFormat="1">
      <c r="A301" s="13"/>
      <c r="B301" s="230"/>
      <c r="C301" s="231"/>
      <c r="D301" s="232" t="s">
        <v>201</v>
      </c>
      <c r="E301" s="233" t="s">
        <v>32</v>
      </c>
      <c r="F301" s="234" t="s">
        <v>2631</v>
      </c>
      <c r="G301" s="231"/>
      <c r="H301" s="235">
        <v>6.2800000000000002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201</v>
      </c>
      <c r="AU301" s="241" t="s">
        <v>87</v>
      </c>
      <c r="AV301" s="13" t="s">
        <v>87</v>
      </c>
      <c r="AW301" s="13" t="s">
        <v>39</v>
      </c>
      <c r="AX301" s="13" t="s">
        <v>78</v>
      </c>
      <c r="AY301" s="241" t="s">
        <v>191</v>
      </c>
    </row>
    <row r="302" s="14" customFormat="1">
      <c r="A302" s="14"/>
      <c r="B302" s="242"/>
      <c r="C302" s="243"/>
      <c r="D302" s="232" t="s">
        <v>201</v>
      </c>
      <c r="E302" s="244" t="s">
        <v>32</v>
      </c>
      <c r="F302" s="245" t="s">
        <v>203</v>
      </c>
      <c r="G302" s="243"/>
      <c r="H302" s="246">
        <v>6.2800000000000002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201</v>
      </c>
      <c r="AU302" s="252" t="s">
        <v>87</v>
      </c>
      <c r="AV302" s="14" t="s">
        <v>199</v>
      </c>
      <c r="AW302" s="14" t="s">
        <v>39</v>
      </c>
      <c r="AX302" s="14" t="s">
        <v>85</v>
      </c>
      <c r="AY302" s="252" t="s">
        <v>191</v>
      </c>
    </row>
    <row r="303" s="2" customFormat="1" ht="16.5" customHeight="1">
      <c r="A303" s="42"/>
      <c r="B303" s="43"/>
      <c r="C303" s="217" t="s">
        <v>976</v>
      </c>
      <c r="D303" s="217" t="s">
        <v>194</v>
      </c>
      <c r="E303" s="218" t="s">
        <v>1880</v>
      </c>
      <c r="F303" s="219" t="s">
        <v>1881</v>
      </c>
      <c r="G303" s="220" t="s">
        <v>228</v>
      </c>
      <c r="H303" s="221">
        <v>2</v>
      </c>
      <c r="I303" s="222"/>
      <c r="J303" s="223">
        <f>ROUND(I303*H303,2)</f>
        <v>0</v>
      </c>
      <c r="K303" s="219" t="s">
        <v>515</v>
      </c>
      <c r="L303" s="48"/>
      <c r="M303" s="224" t="s">
        <v>32</v>
      </c>
      <c r="N303" s="225" t="s">
        <v>49</v>
      </c>
      <c r="O303" s="88"/>
      <c r="P303" s="226">
        <f>O303*H303</f>
        <v>0</v>
      </c>
      <c r="Q303" s="226">
        <v>0.0064900000000000001</v>
      </c>
      <c r="R303" s="226">
        <f>Q303*H303</f>
        <v>0.01298</v>
      </c>
      <c r="S303" s="226">
        <v>0</v>
      </c>
      <c r="T303" s="227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8" t="s">
        <v>199</v>
      </c>
      <c r="AT303" s="228" t="s">
        <v>194</v>
      </c>
      <c r="AU303" s="228" t="s">
        <v>87</v>
      </c>
      <c r="AY303" s="20" t="s">
        <v>191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20" t="s">
        <v>85</v>
      </c>
      <c r="BK303" s="229">
        <f>ROUND(I303*H303,2)</f>
        <v>0</v>
      </c>
      <c r="BL303" s="20" t="s">
        <v>199</v>
      </c>
      <c r="BM303" s="228" t="s">
        <v>2632</v>
      </c>
    </row>
    <row r="304" s="2" customFormat="1">
      <c r="A304" s="42"/>
      <c r="B304" s="43"/>
      <c r="C304" s="44"/>
      <c r="D304" s="283" t="s">
        <v>517</v>
      </c>
      <c r="E304" s="44"/>
      <c r="F304" s="284" t="s">
        <v>1883</v>
      </c>
      <c r="G304" s="44"/>
      <c r="H304" s="44"/>
      <c r="I304" s="280"/>
      <c r="J304" s="44"/>
      <c r="K304" s="44"/>
      <c r="L304" s="48"/>
      <c r="M304" s="281"/>
      <c r="N304" s="282"/>
      <c r="O304" s="88"/>
      <c r="P304" s="88"/>
      <c r="Q304" s="88"/>
      <c r="R304" s="88"/>
      <c r="S304" s="88"/>
      <c r="T304" s="8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T304" s="20" t="s">
        <v>517</v>
      </c>
      <c r="AU304" s="20" t="s">
        <v>87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1884</v>
      </c>
      <c r="G305" s="231"/>
      <c r="H305" s="235">
        <v>2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978</v>
      </c>
      <c r="D307" s="217" t="s">
        <v>194</v>
      </c>
      <c r="E307" s="218" t="s">
        <v>2633</v>
      </c>
      <c r="F307" s="219" t="s">
        <v>2634</v>
      </c>
      <c r="G307" s="220" t="s">
        <v>239</v>
      </c>
      <c r="H307" s="221">
        <v>8</v>
      </c>
      <c r="I307" s="222"/>
      <c r="J307" s="223">
        <f>ROUND(I307*H307,2)</f>
        <v>0</v>
      </c>
      <c r="K307" s="219" t="s">
        <v>515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0.14499999999999999</v>
      </c>
      <c r="T307" s="227">
        <f>S307*H307</f>
        <v>1.1599999999999999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2635</v>
      </c>
    </row>
    <row r="308" s="2" customFormat="1">
      <c r="A308" s="42"/>
      <c r="B308" s="43"/>
      <c r="C308" s="44"/>
      <c r="D308" s="283" t="s">
        <v>517</v>
      </c>
      <c r="E308" s="44"/>
      <c r="F308" s="284" t="s">
        <v>2636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2637</v>
      </c>
      <c r="G309" s="231"/>
      <c r="H309" s="235">
        <v>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4" customFormat="1">
      <c r="A310" s="14"/>
      <c r="B310" s="242"/>
      <c r="C310" s="243"/>
      <c r="D310" s="232" t="s">
        <v>201</v>
      </c>
      <c r="E310" s="244" t="s">
        <v>32</v>
      </c>
      <c r="F310" s="245" t="s">
        <v>203</v>
      </c>
      <c r="G310" s="243"/>
      <c r="H310" s="246">
        <v>8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201</v>
      </c>
      <c r="AU310" s="252" t="s">
        <v>87</v>
      </c>
      <c r="AV310" s="14" t="s">
        <v>199</v>
      </c>
      <c r="AW310" s="14" t="s">
        <v>39</v>
      </c>
      <c r="AX310" s="14" t="s">
        <v>85</v>
      </c>
      <c r="AY310" s="252" t="s">
        <v>191</v>
      </c>
    </row>
    <row r="311" s="2" customFormat="1" ht="37.8" customHeight="1">
      <c r="A311" s="42"/>
      <c r="B311" s="43"/>
      <c r="C311" s="217" t="s">
        <v>981</v>
      </c>
      <c r="D311" s="217" t="s">
        <v>194</v>
      </c>
      <c r="E311" s="218" t="s">
        <v>2638</v>
      </c>
      <c r="F311" s="219" t="s">
        <v>2639</v>
      </c>
      <c r="G311" s="220" t="s">
        <v>239</v>
      </c>
      <c r="H311" s="221">
        <v>12</v>
      </c>
      <c r="I311" s="222"/>
      <c r="J311" s="223">
        <f>ROUND(I311*H311,2)</f>
        <v>0</v>
      </c>
      <c r="K311" s="219" t="s">
        <v>515</v>
      </c>
      <c r="L311" s="48"/>
      <c r="M311" s="224" t="s">
        <v>32</v>
      </c>
      <c r="N311" s="225" t="s">
        <v>49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0.042999999999999997</v>
      </c>
      <c r="T311" s="227">
        <f>S311*H311</f>
        <v>0.51600000000000001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8" t="s">
        <v>199</v>
      </c>
      <c r="AT311" s="228" t="s">
        <v>194</v>
      </c>
      <c r="AU311" s="228" t="s">
        <v>87</v>
      </c>
      <c r="AY311" s="20" t="s">
        <v>191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20" t="s">
        <v>85</v>
      </c>
      <c r="BK311" s="229">
        <f>ROUND(I311*H311,2)</f>
        <v>0</v>
      </c>
      <c r="BL311" s="20" t="s">
        <v>199</v>
      </c>
      <c r="BM311" s="228" t="s">
        <v>2640</v>
      </c>
    </row>
    <row r="312" s="2" customFormat="1">
      <c r="A312" s="42"/>
      <c r="B312" s="43"/>
      <c r="C312" s="44"/>
      <c r="D312" s="283" t="s">
        <v>517</v>
      </c>
      <c r="E312" s="44"/>
      <c r="F312" s="284" t="s">
        <v>2641</v>
      </c>
      <c r="G312" s="44"/>
      <c r="H312" s="44"/>
      <c r="I312" s="280"/>
      <c r="J312" s="44"/>
      <c r="K312" s="44"/>
      <c r="L312" s="48"/>
      <c r="M312" s="281"/>
      <c r="N312" s="282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517</v>
      </c>
      <c r="AU312" s="20" t="s">
        <v>87</v>
      </c>
    </row>
    <row r="313" s="13" customFormat="1">
      <c r="A313" s="13"/>
      <c r="B313" s="230"/>
      <c r="C313" s="231"/>
      <c r="D313" s="232" t="s">
        <v>201</v>
      </c>
      <c r="E313" s="233" t="s">
        <v>32</v>
      </c>
      <c r="F313" s="234" t="s">
        <v>2642</v>
      </c>
      <c r="G313" s="231"/>
      <c r="H313" s="235">
        <v>12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201</v>
      </c>
      <c r="AU313" s="241" t="s">
        <v>87</v>
      </c>
      <c r="AV313" s="13" t="s">
        <v>87</v>
      </c>
      <c r="AW313" s="13" t="s">
        <v>39</v>
      </c>
      <c r="AX313" s="13" t="s">
        <v>78</v>
      </c>
      <c r="AY313" s="241" t="s">
        <v>191</v>
      </c>
    </row>
    <row r="314" s="14" customFormat="1">
      <c r="A314" s="14"/>
      <c r="B314" s="242"/>
      <c r="C314" s="243"/>
      <c r="D314" s="232" t="s">
        <v>201</v>
      </c>
      <c r="E314" s="244" t="s">
        <v>32</v>
      </c>
      <c r="F314" s="245" t="s">
        <v>203</v>
      </c>
      <c r="G314" s="243"/>
      <c r="H314" s="246">
        <v>12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201</v>
      </c>
      <c r="AU314" s="252" t="s">
        <v>87</v>
      </c>
      <c r="AV314" s="14" t="s">
        <v>199</v>
      </c>
      <c r="AW314" s="14" t="s">
        <v>39</v>
      </c>
      <c r="AX314" s="14" t="s">
        <v>85</v>
      </c>
      <c r="AY314" s="252" t="s">
        <v>191</v>
      </c>
    </row>
    <row r="315" s="2" customFormat="1" ht="16.5" customHeight="1">
      <c r="A315" s="42"/>
      <c r="B315" s="43"/>
      <c r="C315" s="217" t="s">
        <v>983</v>
      </c>
      <c r="D315" s="217" t="s">
        <v>194</v>
      </c>
      <c r="E315" s="218" t="s">
        <v>2643</v>
      </c>
      <c r="F315" s="219" t="s">
        <v>2644</v>
      </c>
      <c r="G315" s="220" t="s">
        <v>197</v>
      </c>
      <c r="H315" s="221">
        <v>2.2949999999999999</v>
      </c>
      <c r="I315" s="222"/>
      <c r="J315" s="223">
        <f>ROUND(I315*H315,2)</f>
        <v>0</v>
      </c>
      <c r="K315" s="219" t="s">
        <v>515</v>
      </c>
      <c r="L315" s="48"/>
      <c r="M315" s="224" t="s">
        <v>32</v>
      </c>
      <c r="N315" s="225" t="s">
        <v>49</v>
      </c>
      <c r="O315" s="88"/>
      <c r="P315" s="226">
        <f>O315*H315</f>
        <v>0</v>
      </c>
      <c r="Q315" s="226">
        <v>0</v>
      </c>
      <c r="R315" s="226">
        <f>Q315*H315</f>
        <v>0</v>
      </c>
      <c r="S315" s="226">
        <v>2.3999999999999999</v>
      </c>
      <c r="T315" s="227">
        <f>S315*H315</f>
        <v>5.508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8" t="s">
        <v>199</v>
      </c>
      <c r="AT315" s="228" t="s">
        <v>194</v>
      </c>
      <c r="AU315" s="228" t="s">
        <v>87</v>
      </c>
      <c r="AY315" s="20" t="s">
        <v>191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20" t="s">
        <v>85</v>
      </c>
      <c r="BK315" s="229">
        <f>ROUND(I315*H315,2)</f>
        <v>0</v>
      </c>
      <c r="BL315" s="20" t="s">
        <v>199</v>
      </c>
      <c r="BM315" s="228" t="s">
        <v>2645</v>
      </c>
    </row>
    <row r="316" s="2" customFormat="1">
      <c r="A316" s="42"/>
      <c r="B316" s="43"/>
      <c r="C316" s="44"/>
      <c r="D316" s="283" t="s">
        <v>517</v>
      </c>
      <c r="E316" s="44"/>
      <c r="F316" s="284" t="s">
        <v>2646</v>
      </c>
      <c r="G316" s="44"/>
      <c r="H316" s="44"/>
      <c r="I316" s="280"/>
      <c r="J316" s="44"/>
      <c r="K316" s="44"/>
      <c r="L316" s="48"/>
      <c r="M316" s="281"/>
      <c r="N316" s="282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517</v>
      </c>
      <c r="AU316" s="20" t="s">
        <v>87</v>
      </c>
    </row>
    <row r="317" s="13" customFormat="1">
      <c r="A317" s="13"/>
      <c r="B317" s="230"/>
      <c r="C317" s="231"/>
      <c r="D317" s="232" t="s">
        <v>201</v>
      </c>
      <c r="E317" s="233" t="s">
        <v>32</v>
      </c>
      <c r="F317" s="234" t="s">
        <v>2647</v>
      </c>
      <c r="G317" s="231"/>
      <c r="H317" s="235">
        <v>0.71999999999999997</v>
      </c>
      <c r="I317" s="236"/>
      <c r="J317" s="231"/>
      <c r="K317" s="231"/>
      <c r="L317" s="237"/>
      <c r="M317" s="238"/>
      <c r="N317" s="239"/>
      <c r="O317" s="239"/>
      <c r="P317" s="239"/>
      <c r="Q317" s="239"/>
      <c r="R317" s="239"/>
      <c r="S317" s="239"/>
      <c r="T317" s="24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1" t="s">
        <v>201</v>
      </c>
      <c r="AU317" s="241" t="s">
        <v>87</v>
      </c>
      <c r="AV317" s="13" t="s">
        <v>87</v>
      </c>
      <c r="AW317" s="13" t="s">
        <v>39</v>
      </c>
      <c r="AX317" s="13" t="s">
        <v>78</v>
      </c>
      <c r="AY317" s="241" t="s">
        <v>191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2648</v>
      </c>
      <c r="G318" s="231"/>
      <c r="H318" s="235">
        <v>1.575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2.2949999999999999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985</v>
      </c>
      <c r="D320" s="217" t="s">
        <v>194</v>
      </c>
      <c r="E320" s="218" t="s">
        <v>2649</v>
      </c>
      <c r="F320" s="219" t="s">
        <v>2650</v>
      </c>
      <c r="G320" s="220" t="s">
        <v>239</v>
      </c>
      <c r="H320" s="221">
        <v>3</v>
      </c>
      <c r="I320" s="222"/>
      <c r="J320" s="223">
        <f>ROUND(I320*H320,2)</f>
        <v>0</v>
      </c>
      <c r="K320" s="219" t="s">
        <v>515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1.0000000000000001E-05</v>
      </c>
      <c r="R320" s="226">
        <f>Q320*H320</f>
        <v>3.0000000000000004E-05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2651</v>
      </c>
    </row>
    <row r="321" s="2" customFormat="1">
      <c r="A321" s="42"/>
      <c r="B321" s="43"/>
      <c r="C321" s="44"/>
      <c r="D321" s="283" t="s">
        <v>517</v>
      </c>
      <c r="E321" s="44"/>
      <c r="F321" s="284" t="s">
        <v>2652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517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2653</v>
      </c>
      <c r="G322" s="231"/>
      <c r="H322" s="235">
        <v>3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3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12" customFormat="1" ht="22.8" customHeight="1">
      <c r="A324" s="12"/>
      <c r="B324" s="201"/>
      <c r="C324" s="202"/>
      <c r="D324" s="203" t="s">
        <v>77</v>
      </c>
      <c r="E324" s="215" t="s">
        <v>742</v>
      </c>
      <c r="F324" s="215" t="s">
        <v>743</v>
      </c>
      <c r="G324" s="202"/>
      <c r="H324" s="202"/>
      <c r="I324" s="205"/>
      <c r="J324" s="216">
        <f>BK324</f>
        <v>0</v>
      </c>
      <c r="K324" s="202"/>
      <c r="L324" s="207"/>
      <c r="M324" s="208"/>
      <c r="N324" s="209"/>
      <c r="O324" s="209"/>
      <c r="P324" s="210">
        <f>SUM(P325:P345)</f>
        <v>0</v>
      </c>
      <c r="Q324" s="209"/>
      <c r="R324" s="210">
        <f>SUM(R325:R345)</f>
        <v>0</v>
      </c>
      <c r="S324" s="209"/>
      <c r="T324" s="211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2" t="s">
        <v>85</v>
      </c>
      <c r="AT324" s="213" t="s">
        <v>77</v>
      </c>
      <c r="AU324" s="213" t="s">
        <v>85</v>
      </c>
      <c r="AY324" s="212" t="s">
        <v>191</v>
      </c>
      <c r="BK324" s="214">
        <f>SUM(BK325:BK345)</f>
        <v>0</v>
      </c>
    </row>
    <row r="325" s="2" customFormat="1" ht="24.15" customHeight="1">
      <c r="A325" s="42"/>
      <c r="B325" s="43"/>
      <c r="C325" s="217" t="s">
        <v>987</v>
      </c>
      <c r="D325" s="217" t="s">
        <v>194</v>
      </c>
      <c r="E325" s="218" t="s">
        <v>2195</v>
      </c>
      <c r="F325" s="219" t="s">
        <v>2196</v>
      </c>
      <c r="G325" s="220" t="s">
        <v>221</v>
      </c>
      <c r="H325" s="221">
        <v>5.7380000000000004</v>
      </c>
      <c r="I325" s="222"/>
      <c r="J325" s="223">
        <f>ROUND(I325*H325,2)</f>
        <v>0</v>
      </c>
      <c r="K325" s="219" t="s">
        <v>32</v>
      </c>
      <c r="L325" s="48"/>
      <c r="M325" s="224" t="s">
        <v>32</v>
      </c>
      <c r="N325" s="225" t="s">
        <v>49</v>
      </c>
      <c r="O325" s="88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8" t="s">
        <v>199</v>
      </c>
      <c r="AT325" s="228" t="s">
        <v>194</v>
      </c>
      <c r="AU325" s="228" t="s">
        <v>87</v>
      </c>
      <c r="AY325" s="20" t="s">
        <v>191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20" t="s">
        <v>85</v>
      </c>
      <c r="BK325" s="229">
        <f>ROUND(I325*H325,2)</f>
        <v>0</v>
      </c>
      <c r="BL325" s="20" t="s">
        <v>199</v>
      </c>
      <c r="BM325" s="228" t="s">
        <v>2654</v>
      </c>
    </row>
    <row r="326" s="15" customFormat="1">
      <c r="A326" s="15"/>
      <c r="B326" s="263"/>
      <c r="C326" s="264"/>
      <c r="D326" s="232" t="s">
        <v>201</v>
      </c>
      <c r="E326" s="265" t="s">
        <v>32</v>
      </c>
      <c r="F326" s="266" t="s">
        <v>358</v>
      </c>
      <c r="G326" s="264"/>
      <c r="H326" s="265" t="s">
        <v>32</v>
      </c>
      <c r="I326" s="267"/>
      <c r="J326" s="264"/>
      <c r="K326" s="264"/>
      <c r="L326" s="268"/>
      <c r="M326" s="269"/>
      <c r="N326" s="270"/>
      <c r="O326" s="270"/>
      <c r="P326" s="270"/>
      <c r="Q326" s="270"/>
      <c r="R326" s="270"/>
      <c r="S326" s="270"/>
      <c r="T326" s="27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2" t="s">
        <v>201</v>
      </c>
      <c r="AU326" s="272" t="s">
        <v>87</v>
      </c>
      <c r="AV326" s="15" t="s">
        <v>85</v>
      </c>
      <c r="AW326" s="15" t="s">
        <v>39</v>
      </c>
      <c r="AX326" s="15" t="s">
        <v>78</v>
      </c>
      <c r="AY326" s="272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2655</v>
      </c>
      <c r="G327" s="231"/>
      <c r="H327" s="235">
        <v>1.8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3" customFormat="1">
      <c r="A328" s="13"/>
      <c r="B328" s="230"/>
      <c r="C328" s="231"/>
      <c r="D328" s="232" t="s">
        <v>201</v>
      </c>
      <c r="E328" s="233" t="s">
        <v>32</v>
      </c>
      <c r="F328" s="234" t="s">
        <v>2656</v>
      </c>
      <c r="G328" s="231"/>
      <c r="H328" s="235">
        <v>3.9380000000000002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201</v>
      </c>
      <c r="AU328" s="241" t="s">
        <v>87</v>
      </c>
      <c r="AV328" s="13" t="s">
        <v>87</v>
      </c>
      <c r="AW328" s="13" t="s">
        <v>39</v>
      </c>
      <c r="AX328" s="13" t="s">
        <v>78</v>
      </c>
      <c r="AY328" s="241" t="s">
        <v>191</v>
      </c>
    </row>
    <row r="329" s="14" customFormat="1">
      <c r="A329" s="14"/>
      <c r="B329" s="242"/>
      <c r="C329" s="243"/>
      <c r="D329" s="232" t="s">
        <v>201</v>
      </c>
      <c r="E329" s="244" t="s">
        <v>32</v>
      </c>
      <c r="F329" s="245" t="s">
        <v>203</v>
      </c>
      <c r="G329" s="243"/>
      <c r="H329" s="246">
        <v>5.7380000000000004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201</v>
      </c>
      <c r="AU329" s="252" t="s">
        <v>87</v>
      </c>
      <c r="AV329" s="14" t="s">
        <v>199</v>
      </c>
      <c r="AW329" s="14" t="s">
        <v>39</v>
      </c>
      <c r="AX329" s="14" t="s">
        <v>85</v>
      </c>
      <c r="AY329" s="252" t="s">
        <v>191</v>
      </c>
    </row>
    <row r="330" s="2" customFormat="1" ht="24.15" customHeight="1">
      <c r="A330" s="42"/>
      <c r="B330" s="43"/>
      <c r="C330" s="217" t="s">
        <v>989</v>
      </c>
      <c r="D330" s="217" t="s">
        <v>194</v>
      </c>
      <c r="E330" s="218" t="s">
        <v>759</v>
      </c>
      <c r="F330" s="219" t="s">
        <v>760</v>
      </c>
      <c r="G330" s="220" t="s">
        <v>221</v>
      </c>
      <c r="H330" s="221">
        <v>5.7380000000000004</v>
      </c>
      <c r="I330" s="222"/>
      <c r="J330" s="223">
        <f>ROUND(I330*H330,2)</f>
        <v>0</v>
      </c>
      <c r="K330" s="219" t="s">
        <v>515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2657</v>
      </c>
    </row>
    <row r="331" s="2" customFormat="1">
      <c r="A331" s="42"/>
      <c r="B331" s="43"/>
      <c r="C331" s="44"/>
      <c r="D331" s="283" t="s">
        <v>517</v>
      </c>
      <c r="E331" s="44"/>
      <c r="F331" s="284" t="s">
        <v>762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517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2655</v>
      </c>
      <c r="G332" s="231"/>
      <c r="H332" s="235">
        <v>1.8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2656</v>
      </c>
      <c r="G333" s="231"/>
      <c r="H333" s="235">
        <v>3.9380000000000002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5.7380000000000004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37.8" customHeight="1">
      <c r="A335" s="42"/>
      <c r="B335" s="43"/>
      <c r="C335" s="217" t="s">
        <v>1125</v>
      </c>
      <c r="D335" s="217" t="s">
        <v>194</v>
      </c>
      <c r="E335" s="218" t="s">
        <v>764</v>
      </c>
      <c r="F335" s="219" t="s">
        <v>765</v>
      </c>
      <c r="G335" s="220" t="s">
        <v>221</v>
      </c>
      <c r="H335" s="221">
        <v>51.642000000000003</v>
      </c>
      <c r="I335" s="222"/>
      <c r="J335" s="223">
        <f>ROUND(I335*H335,2)</f>
        <v>0</v>
      </c>
      <c r="K335" s="219" t="s">
        <v>515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2658</v>
      </c>
    </row>
    <row r="336" s="2" customFormat="1">
      <c r="A336" s="42"/>
      <c r="B336" s="43"/>
      <c r="C336" s="44"/>
      <c r="D336" s="283" t="s">
        <v>517</v>
      </c>
      <c r="E336" s="44"/>
      <c r="F336" s="284" t="s">
        <v>767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517</v>
      </c>
      <c r="AU336" s="20" t="s">
        <v>87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2655</v>
      </c>
      <c r="G337" s="231"/>
      <c r="H337" s="235">
        <v>1.8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2656</v>
      </c>
      <c r="G338" s="231"/>
      <c r="H338" s="235">
        <v>3.9380000000000002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6" customFormat="1">
      <c r="A339" s="16"/>
      <c r="B339" s="290"/>
      <c r="C339" s="291"/>
      <c r="D339" s="232" t="s">
        <v>201</v>
      </c>
      <c r="E339" s="292" t="s">
        <v>32</v>
      </c>
      <c r="F339" s="293" t="s">
        <v>757</v>
      </c>
      <c r="G339" s="291"/>
      <c r="H339" s="294">
        <v>5.7380000000000004</v>
      </c>
      <c r="I339" s="295"/>
      <c r="J339" s="291"/>
      <c r="K339" s="291"/>
      <c r="L339" s="296"/>
      <c r="M339" s="297"/>
      <c r="N339" s="298"/>
      <c r="O339" s="298"/>
      <c r="P339" s="298"/>
      <c r="Q339" s="298"/>
      <c r="R339" s="298"/>
      <c r="S339" s="298"/>
      <c r="T339" s="299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300" t="s">
        <v>201</v>
      </c>
      <c r="AU339" s="300" t="s">
        <v>87</v>
      </c>
      <c r="AV339" s="16" t="s">
        <v>102</v>
      </c>
      <c r="AW339" s="16" t="s">
        <v>39</v>
      </c>
      <c r="AX339" s="16" t="s">
        <v>78</v>
      </c>
      <c r="AY339" s="300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2659</v>
      </c>
      <c r="G340" s="231"/>
      <c r="H340" s="235">
        <v>51.642000000000003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85</v>
      </c>
      <c r="AY340" s="241" t="s">
        <v>191</v>
      </c>
    </row>
    <row r="341" s="2" customFormat="1" ht="21.75" customHeight="1">
      <c r="A341" s="42"/>
      <c r="B341" s="43"/>
      <c r="C341" s="217" t="s">
        <v>1129</v>
      </c>
      <c r="D341" s="217" t="s">
        <v>194</v>
      </c>
      <c r="E341" s="218" t="s">
        <v>775</v>
      </c>
      <c r="F341" s="219" t="s">
        <v>776</v>
      </c>
      <c r="G341" s="220" t="s">
        <v>221</v>
      </c>
      <c r="H341" s="221">
        <v>5.7380000000000004</v>
      </c>
      <c r="I341" s="222"/>
      <c r="J341" s="223">
        <f>ROUND(I341*H341,2)</f>
        <v>0</v>
      </c>
      <c r="K341" s="219" t="s">
        <v>515</v>
      </c>
      <c r="L341" s="48"/>
      <c r="M341" s="224" t="s">
        <v>32</v>
      </c>
      <c r="N341" s="225" t="s">
        <v>49</v>
      </c>
      <c r="O341" s="88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199</v>
      </c>
      <c r="AT341" s="228" t="s">
        <v>194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2660</v>
      </c>
    </row>
    <row r="342" s="2" customFormat="1">
      <c r="A342" s="42"/>
      <c r="B342" s="43"/>
      <c r="C342" s="44"/>
      <c r="D342" s="283" t="s">
        <v>517</v>
      </c>
      <c r="E342" s="44"/>
      <c r="F342" s="284" t="s">
        <v>778</v>
      </c>
      <c r="G342" s="44"/>
      <c r="H342" s="44"/>
      <c r="I342" s="280"/>
      <c r="J342" s="44"/>
      <c r="K342" s="44"/>
      <c r="L342" s="48"/>
      <c r="M342" s="281"/>
      <c r="N342" s="282"/>
      <c r="O342" s="88"/>
      <c r="P342" s="88"/>
      <c r="Q342" s="88"/>
      <c r="R342" s="88"/>
      <c r="S342" s="88"/>
      <c r="T342" s="89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T342" s="20" t="s">
        <v>517</v>
      </c>
      <c r="AU342" s="20" t="s">
        <v>87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2655</v>
      </c>
      <c r="G343" s="231"/>
      <c r="H343" s="235">
        <v>1.8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2656</v>
      </c>
      <c r="G344" s="231"/>
      <c r="H344" s="235">
        <v>3.9380000000000002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4" customFormat="1">
      <c r="A345" s="14"/>
      <c r="B345" s="242"/>
      <c r="C345" s="243"/>
      <c r="D345" s="232" t="s">
        <v>201</v>
      </c>
      <c r="E345" s="244" t="s">
        <v>32</v>
      </c>
      <c r="F345" s="245" t="s">
        <v>203</v>
      </c>
      <c r="G345" s="243"/>
      <c r="H345" s="246">
        <v>5.7380000000000004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201</v>
      </c>
      <c r="AU345" s="252" t="s">
        <v>87</v>
      </c>
      <c r="AV345" s="14" t="s">
        <v>199</v>
      </c>
      <c r="AW345" s="14" t="s">
        <v>39</v>
      </c>
      <c r="AX345" s="14" t="s">
        <v>85</v>
      </c>
      <c r="AY345" s="252" t="s">
        <v>191</v>
      </c>
    </row>
    <row r="346" s="12" customFormat="1" ht="22.8" customHeight="1">
      <c r="A346" s="12"/>
      <c r="B346" s="201"/>
      <c r="C346" s="202"/>
      <c r="D346" s="203" t="s">
        <v>77</v>
      </c>
      <c r="E346" s="215" t="s">
        <v>779</v>
      </c>
      <c r="F346" s="215" t="s">
        <v>780</v>
      </c>
      <c r="G346" s="202"/>
      <c r="H346" s="202"/>
      <c r="I346" s="205"/>
      <c r="J346" s="216">
        <f>BK346</f>
        <v>0</v>
      </c>
      <c r="K346" s="202"/>
      <c r="L346" s="207"/>
      <c r="M346" s="208"/>
      <c r="N346" s="209"/>
      <c r="O346" s="209"/>
      <c r="P346" s="210">
        <f>SUM(P347:P358)</f>
        <v>0</v>
      </c>
      <c r="Q346" s="209"/>
      <c r="R346" s="210">
        <f>SUM(R347:R358)</f>
        <v>0</v>
      </c>
      <c r="S346" s="209"/>
      <c r="T346" s="211">
        <f>SUM(T347:T358)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2" t="s">
        <v>85</v>
      </c>
      <c r="AT346" s="213" t="s">
        <v>77</v>
      </c>
      <c r="AU346" s="213" t="s">
        <v>85</v>
      </c>
      <c r="AY346" s="212" t="s">
        <v>191</v>
      </c>
      <c r="BK346" s="214">
        <f>SUM(BK347:BK358)</f>
        <v>0</v>
      </c>
    </row>
    <row r="347" s="2" customFormat="1" ht="24.15" customHeight="1">
      <c r="A347" s="42"/>
      <c r="B347" s="43"/>
      <c r="C347" s="217" t="s">
        <v>1133</v>
      </c>
      <c r="D347" s="217" t="s">
        <v>194</v>
      </c>
      <c r="E347" s="218" t="s">
        <v>782</v>
      </c>
      <c r="F347" s="219" t="s">
        <v>783</v>
      </c>
      <c r="G347" s="220" t="s">
        <v>221</v>
      </c>
      <c r="H347" s="221">
        <v>208.88</v>
      </c>
      <c r="I347" s="222"/>
      <c r="J347" s="223">
        <f>ROUND(I347*H347,2)</f>
        <v>0</v>
      </c>
      <c r="K347" s="219" t="s">
        <v>515</v>
      </c>
      <c r="L347" s="48"/>
      <c r="M347" s="224" t="s">
        <v>32</v>
      </c>
      <c r="N347" s="225" t="s">
        <v>49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199</v>
      </c>
      <c r="AT347" s="228" t="s">
        <v>194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2661</v>
      </c>
    </row>
    <row r="348" s="2" customFormat="1">
      <c r="A348" s="42"/>
      <c r="B348" s="43"/>
      <c r="C348" s="44"/>
      <c r="D348" s="283" t="s">
        <v>517</v>
      </c>
      <c r="E348" s="44"/>
      <c r="F348" s="284" t="s">
        <v>785</v>
      </c>
      <c r="G348" s="44"/>
      <c r="H348" s="44"/>
      <c r="I348" s="280"/>
      <c r="J348" s="44"/>
      <c r="K348" s="44"/>
      <c r="L348" s="48"/>
      <c r="M348" s="281"/>
      <c r="N348" s="282"/>
      <c r="O348" s="88"/>
      <c r="P348" s="88"/>
      <c r="Q348" s="88"/>
      <c r="R348" s="88"/>
      <c r="S348" s="88"/>
      <c r="T348" s="89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T348" s="20" t="s">
        <v>517</v>
      </c>
      <c r="AU348" s="20" t="s">
        <v>87</v>
      </c>
    </row>
    <row r="349" s="2" customFormat="1" ht="33" customHeight="1">
      <c r="A349" s="42"/>
      <c r="B349" s="43"/>
      <c r="C349" s="217" t="s">
        <v>1137</v>
      </c>
      <c r="D349" s="217" t="s">
        <v>194</v>
      </c>
      <c r="E349" s="218" t="s">
        <v>787</v>
      </c>
      <c r="F349" s="219" t="s">
        <v>788</v>
      </c>
      <c r="G349" s="220" t="s">
        <v>221</v>
      </c>
      <c r="H349" s="221">
        <v>208.88</v>
      </c>
      <c r="I349" s="222"/>
      <c r="J349" s="223">
        <f>ROUND(I349*H349,2)</f>
        <v>0</v>
      </c>
      <c r="K349" s="219" t="s">
        <v>515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2662</v>
      </c>
    </row>
    <row r="350" s="2" customFormat="1">
      <c r="A350" s="42"/>
      <c r="B350" s="43"/>
      <c r="C350" s="44"/>
      <c r="D350" s="283" t="s">
        <v>517</v>
      </c>
      <c r="E350" s="44"/>
      <c r="F350" s="284" t="s">
        <v>790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517</v>
      </c>
      <c r="AU350" s="20" t="s">
        <v>87</v>
      </c>
    </row>
    <row r="351" s="2" customFormat="1" ht="24.15" customHeight="1">
      <c r="A351" s="42"/>
      <c r="B351" s="43"/>
      <c r="C351" s="217" t="s">
        <v>1141</v>
      </c>
      <c r="D351" s="217" t="s">
        <v>194</v>
      </c>
      <c r="E351" s="218" t="s">
        <v>2663</v>
      </c>
      <c r="F351" s="219" t="s">
        <v>2664</v>
      </c>
      <c r="G351" s="220" t="s">
        <v>221</v>
      </c>
      <c r="H351" s="221">
        <v>94.799999999999997</v>
      </c>
      <c r="I351" s="222"/>
      <c r="J351" s="223">
        <f>ROUND(I351*H351,2)</f>
        <v>0</v>
      </c>
      <c r="K351" s="219" t="s">
        <v>515</v>
      </c>
      <c r="L351" s="48"/>
      <c r="M351" s="224" t="s">
        <v>32</v>
      </c>
      <c r="N351" s="225" t="s">
        <v>49</v>
      </c>
      <c r="O351" s="88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8" t="s">
        <v>199</v>
      </c>
      <c r="AT351" s="228" t="s">
        <v>194</v>
      </c>
      <c r="AU351" s="228" t="s">
        <v>87</v>
      </c>
      <c r="AY351" s="20" t="s">
        <v>191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85</v>
      </c>
      <c r="BK351" s="229">
        <f>ROUND(I351*H351,2)</f>
        <v>0</v>
      </c>
      <c r="BL351" s="20" t="s">
        <v>199</v>
      </c>
      <c r="BM351" s="228" t="s">
        <v>2665</v>
      </c>
    </row>
    <row r="352" s="2" customFormat="1">
      <c r="A352" s="42"/>
      <c r="B352" s="43"/>
      <c r="C352" s="44"/>
      <c r="D352" s="283" t="s">
        <v>517</v>
      </c>
      <c r="E352" s="44"/>
      <c r="F352" s="284" t="s">
        <v>2666</v>
      </c>
      <c r="G352" s="44"/>
      <c r="H352" s="44"/>
      <c r="I352" s="280"/>
      <c r="J352" s="44"/>
      <c r="K352" s="44"/>
      <c r="L352" s="48"/>
      <c r="M352" s="281"/>
      <c r="N352" s="282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517</v>
      </c>
      <c r="AU352" s="20" t="s">
        <v>87</v>
      </c>
    </row>
    <row r="353" s="13" customFormat="1">
      <c r="A353" s="13"/>
      <c r="B353" s="230"/>
      <c r="C353" s="231"/>
      <c r="D353" s="232" t="s">
        <v>201</v>
      </c>
      <c r="E353" s="233" t="s">
        <v>32</v>
      </c>
      <c r="F353" s="234" t="s">
        <v>2667</v>
      </c>
      <c r="G353" s="231"/>
      <c r="H353" s="235">
        <v>94.799999999999997</v>
      </c>
      <c r="I353" s="236"/>
      <c r="J353" s="231"/>
      <c r="K353" s="231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201</v>
      </c>
      <c r="AU353" s="241" t="s">
        <v>87</v>
      </c>
      <c r="AV353" s="13" t="s">
        <v>87</v>
      </c>
      <c r="AW353" s="13" t="s">
        <v>39</v>
      </c>
      <c r="AX353" s="13" t="s">
        <v>78</v>
      </c>
      <c r="AY353" s="241" t="s">
        <v>191</v>
      </c>
    </row>
    <row r="354" s="14" customFormat="1">
      <c r="A354" s="14"/>
      <c r="B354" s="242"/>
      <c r="C354" s="243"/>
      <c r="D354" s="232" t="s">
        <v>201</v>
      </c>
      <c r="E354" s="244" t="s">
        <v>32</v>
      </c>
      <c r="F354" s="245" t="s">
        <v>203</v>
      </c>
      <c r="G354" s="243"/>
      <c r="H354" s="246">
        <v>94.799999999999997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201</v>
      </c>
      <c r="AU354" s="252" t="s">
        <v>87</v>
      </c>
      <c r="AV354" s="14" t="s">
        <v>199</v>
      </c>
      <c r="AW354" s="14" t="s">
        <v>39</v>
      </c>
      <c r="AX354" s="14" t="s">
        <v>85</v>
      </c>
      <c r="AY354" s="252" t="s">
        <v>191</v>
      </c>
    </row>
    <row r="355" s="2" customFormat="1" ht="37.8" customHeight="1">
      <c r="A355" s="42"/>
      <c r="B355" s="43"/>
      <c r="C355" s="217" t="s">
        <v>1145</v>
      </c>
      <c r="D355" s="217" t="s">
        <v>194</v>
      </c>
      <c r="E355" s="218" t="s">
        <v>2668</v>
      </c>
      <c r="F355" s="219" t="s">
        <v>2669</v>
      </c>
      <c r="G355" s="220" t="s">
        <v>221</v>
      </c>
      <c r="H355" s="221">
        <v>94.799999999999997</v>
      </c>
      <c r="I355" s="222"/>
      <c r="J355" s="223">
        <f>ROUND(I355*H355,2)</f>
        <v>0</v>
      </c>
      <c r="K355" s="219" t="s">
        <v>515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2670</v>
      </c>
    </row>
    <row r="356" s="2" customFormat="1">
      <c r="A356" s="42"/>
      <c r="B356" s="43"/>
      <c r="C356" s="44"/>
      <c r="D356" s="283" t="s">
        <v>517</v>
      </c>
      <c r="E356" s="44"/>
      <c r="F356" s="284" t="s">
        <v>2671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517</v>
      </c>
      <c r="AU356" s="20" t="s">
        <v>87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2667</v>
      </c>
      <c r="G357" s="231"/>
      <c r="H357" s="235">
        <v>94.799999999999997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4" customFormat="1">
      <c r="A358" s="14"/>
      <c r="B358" s="242"/>
      <c r="C358" s="243"/>
      <c r="D358" s="232" t="s">
        <v>201</v>
      </c>
      <c r="E358" s="244" t="s">
        <v>32</v>
      </c>
      <c r="F358" s="245" t="s">
        <v>203</v>
      </c>
      <c r="G358" s="243"/>
      <c r="H358" s="246">
        <v>94.799999999999997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2" t="s">
        <v>201</v>
      </c>
      <c r="AU358" s="252" t="s">
        <v>87</v>
      </c>
      <c r="AV358" s="14" t="s">
        <v>199</v>
      </c>
      <c r="AW358" s="14" t="s">
        <v>39</v>
      </c>
      <c r="AX358" s="14" t="s">
        <v>85</v>
      </c>
      <c r="AY358" s="252" t="s">
        <v>191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315</v>
      </c>
      <c r="F359" s="204" t="s">
        <v>316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SUM(P360:P362)</f>
        <v>0</v>
      </c>
      <c r="Q359" s="209"/>
      <c r="R359" s="210">
        <f>SUM(R360:R362)</f>
        <v>0</v>
      </c>
      <c r="S359" s="209"/>
      <c r="T359" s="211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199</v>
      </c>
      <c r="AT359" s="213" t="s">
        <v>77</v>
      </c>
      <c r="AU359" s="213" t="s">
        <v>78</v>
      </c>
      <c r="AY359" s="212" t="s">
        <v>191</v>
      </c>
      <c r="BK359" s="214">
        <f>SUM(BK360:BK362)</f>
        <v>0</v>
      </c>
    </row>
    <row r="360" s="2" customFormat="1" ht="37.8" customHeight="1">
      <c r="A360" s="42"/>
      <c r="B360" s="43"/>
      <c r="C360" s="217" t="s">
        <v>1149</v>
      </c>
      <c r="D360" s="217" t="s">
        <v>194</v>
      </c>
      <c r="E360" s="218" t="s">
        <v>324</v>
      </c>
      <c r="F360" s="219" t="s">
        <v>858</v>
      </c>
      <c r="G360" s="220" t="s">
        <v>221</v>
      </c>
      <c r="H360" s="221">
        <v>280.01400000000001</v>
      </c>
      <c r="I360" s="222"/>
      <c r="J360" s="223">
        <f>ROUND(I360*H360,2)</f>
        <v>0</v>
      </c>
      <c r="K360" s="219" t="s">
        <v>198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320</v>
      </c>
      <c r="AT360" s="228" t="s">
        <v>194</v>
      </c>
      <c r="AU360" s="228" t="s">
        <v>85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320</v>
      </c>
      <c r="BM360" s="228" t="s">
        <v>2672</v>
      </c>
    </row>
    <row r="361" s="13" customFormat="1">
      <c r="A361" s="13"/>
      <c r="B361" s="230"/>
      <c r="C361" s="231"/>
      <c r="D361" s="232" t="s">
        <v>201</v>
      </c>
      <c r="E361" s="233" t="s">
        <v>32</v>
      </c>
      <c r="F361" s="234" t="s">
        <v>2673</v>
      </c>
      <c r="G361" s="231"/>
      <c r="H361" s="235">
        <v>280.01400000000001</v>
      </c>
      <c r="I361" s="236"/>
      <c r="J361" s="231"/>
      <c r="K361" s="231"/>
      <c r="L361" s="237"/>
      <c r="M361" s="238"/>
      <c r="N361" s="239"/>
      <c r="O361" s="239"/>
      <c r="P361" s="239"/>
      <c r="Q361" s="239"/>
      <c r="R361" s="239"/>
      <c r="S361" s="239"/>
      <c r="T361" s="24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1" t="s">
        <v>201</v>
      </c>
      <c r="AU361" s="241" t="s">
        <v>85</v>
      </c>
      <c r="AV361" s="13" t="s">
        <v>87</v>
      </c>
      <c r="AW361" s="13" t="s">
        <v>39</v>
      </c>
      <c r="AX361" s="13" t="s">
        <v>78</v>
      </c>
      <c r="AY361" s="241" t="s">
        <v>191</v>
      </c>
    </row>
    <row r="362" s="14" customFormat="1">
      <c r="A362" s="14"/>
      <c r="B362" s="242"/>
      <c r="C362" s="243"/>
      <c r="D362" s="232" t="s">
        <v>201</v>
      </c>
      <c r="E362" s="244" t="s">
        <v>32</v>
      </c>
      <c r="F362" s="245" t="s">
        <v>203</v>
      </c>
      <c r="G362" s="243"/>
      <c r="H362" s="246">
        <v>280.01400000000001</v>
      </c>
      <c r="I362" s="247"/>
      <c r="J362" s="243"/>
      <c r="K362" s="243"/>
      <c r="L362" s="248"/>
      <c r="M362" s="273"/>
      <c r="N362" s="274"/>
      <c r="O362" s="274"/>
      <c r="P362" s="274"/>
      <c r="Q362" s="274"/>
      <c r="R362" s="274"/>
      <c r="S362" s="274"/>
      <c r="T362" s="27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201</v>
      </c>
      <c r="AU362" s="252" t="s">
        <v>85</v>
      </c>
      <c r="AV362" s="14" t="s">
        <v>199</v>
      </c>
      <c r="AW362" s="14" t="s">
        <v>39</v>
      </c>
      <c r="AX362" s="14" t="s">
        <v>85</v>
      </c>
      <c r="AY362" s="252" t="s">
        <v>191</v>
      </c>
    </row>
    <row r="363" s="2" customFormat="1" ht="6.96" customHeight="1">
      <c r="A363" s="42"/>
      <c r="B363" s="63"/>
      <c r="C363" s="64"/>
      <c r="D363" s="64"/>
      <c r="E363" s="64"/>
      <c r="F363" s="64"/>
      <c r="G363" s="64"/>
      <c r="H363" s="64"/>
      <c r="I363" s="64"/>
      <c r="J363" s="64"/>
      <c r="K363" s="64"/>
      <c r="L363" s="48"/>
      <c r="M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</row>
  </sheetData>
  <sheetProtection sheet="1" autoFilter="0" formatColumns="0" formatRows="0" objects="1" scenarios="1" spinCount="100000" saltValue="K0kRTdMWtonuScySE7jIIaBCKXfNbCGGd4vG4y6WBo5pCJ2DGiPzHf/JU01bpqyHJ26ZUoMvwCHRwh7O5wgSAg==" hashValue="pfGJ3449SPkHzxXhkIkzduguWcVI2G7Rib5qAPkR0RgTYwArqTMnjHe4PDfhXj+wRMyzFm4HRofEdlgOXifVcg==" algorithmName="SHA-512" password="CC35"/>
  <autoFilter ref="C94:K3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3151111"/>
    <hyperlink ref="F104" r:id="rId2" display="https://podminky.urs.cz/item/CS_URS_2026_01/122352502"/>
    <hyperlink ref="F109" r:id="rId3" display="https://podminky.urs.cz/item/CS_URS_2026_01/129153101"/>
    <hyperlink ref="F113" r:id="rId4" display="https://podminky.urs.cz/item/CS_URS_2026_01/162751137"/>
    <hyperlink ref="F118" r:id="rId5" display="https://podminky.urs.cz/item/CS_URS_2026_01/167151102"/>
    <hyperlink ref="F123" r:id="rId6" display="https://podminky.urs.cz/item/CS_URS_2026_01/167151122"/>
    <hyperlink ref="F133" r:id="rId7" display="https://podminky.urs.cz/item/CS_URS_2026_01/171251201"/>
    <hyperlink ref="F139" r:id="rId8" display="https://podminky.urs.cz/item/CS_URS_2026_01/174111311"/>
    <hyperlink ref="F144" r:id="rId9" display="https://podminky.urs.cz/item/CS_URS_2026_01/938121111"/>
    <hyperlink ref="F148" r:id="rId10" display="https://podminky.urs.cz/item/CS_URS_2026_01/112155311"/>
    <hyperlink ref="F152" r:id="rId11" display="https://podminky.urs.cz/item/CS_URS_2026_01/122311101"/>
    <hyperlink ref="F159" r:id="rId12" display="https://podminky.urs.cz/item/CS_URS_2026_01/182151111"/>
    <hyperlink ref="F163" r:id="rId13" display="https://podminky.urs.cz/item/CS_URS_2026_01/182351023"/>
    <hyperlink ref="F172" r:id="rId14" display="https://podminky.urs.cz/item/CS_URS_2026_01/183405212"/>
    <hyperlink ref="F180" r:id="rId15" display="https://podminky.urs.cz/item/CS_URS_2026_01/273321117"/>
    <hyperlink ref="F185" r:id="rId16" display="https://podminky.urs.cz/item/CS_URS_2026_01/273321191"/>
    <hyperlink ref="F190" r:id="rId17" display="https://podminky.urs.cz/item/CS_URS_2026_01/273354111"/>
    <hyperlink ref="F195" r:id="rId18" display="https://podminky.urs.cz/item/CS_URS_2026_01/273354211"/>
    <hyperlink ref="F200" r:id="rId19" display="https://podminky.urs.cz/item/CS_URS_2026_01/273361116"/>
    <hyperlink ref="F204" r:id="rId20" display="https://podminky.urs.cz/item/CS_URS_2026_01/274311126"/>
    <hyperlink ref="F209" r:id="rId21" display="https://podminky.urs.cz/item/CS_URS_2026_01/274311191"/>
    <hyperlink ref="F214" r:id="rId22" display="https://podminky.urs.cz/item/CS_URS_2026_01/274321117"/>
    <hyperlink ref="F219" r:id="rId23" display="https://podminky.urs.cz/item/CS_URS_2026_01/274321191"/>
    <hyperlink ref="F224" r:id="rId24" display="https://podminky.urs.cz/item/CS_URS_2026_01/274354111"/>
    <hyperlink ref="F231" r:id="rId25" display="https://podminky.urs.cz/item/CS_URS_2026_01/274354211"/>
    <hyperlink ref="F238" r:id="rId26" display="https://podminky.urs.cz/item/CS_URS_2026_01/274361116"/>
    <hyperlink ref="F242" r:id="rId27" display="https://podminky.urs.cz/item/CS_URS_2026_01/291211111"/>
    <hyperlink ref="F253" r:id="rId28" display="https://podminky.urs.cz/item/CS_URS_2026_01/312351311"/>
    <hyperlink ref="F257" r:id="rId29" display="https://podminky.urs.cz/item/CS_URS_2026_01/312351312"/>
    <hyperlink ref="F261" r:id="rId30" display="https://podminky.urs.cz/item/CS_URS_2026_01/377342111"/>
    <hyperlink ref="F266" r:id="rId31" display="https://podminky.urs.cz/item/CS_URS_2026_01/423951111"/>
    <hyperlink ref="F270" r:id="rId32" display="https://podminky.urs.cz/item/CS_URS_2026_01/423952111"/>
    <hyperlink ref="F274" r:id="rId33" display="https://podminky.urs.cz/item/CS_URS_2026_01/465513256"/>
    <hyperlink ref="F280" r:id="rId34" display="https://podminky.urs.cz/item/CS_URS_2026_01/899910102"/>
    <hyperlink ref="F285" r:id="rId35" display="https://podminky.urs.cz/item/CS_URS_2026_01/916331112"/>
    <hyperlink ref="F292" r:id="rId36" display="https://podminky.urs.cz/item/CS_URS_2026_01/919542112"/>
    <hyperlink ref="F300" r:id="rId37" display="https://podminky.urs.cz/item/CS_URS_2026_01/931994142"/>
    <hyperlink ref="F304" r:id="rId38" display="https://podminky.urs.cz/item/CS_URS_2026_01/936942211"/>
    <hyperlink ref="F308" r:id="rId39" display="https://podminky.urs.cz/item/CS_URS_2026_01/938902454"/>
    <hyperlink ref="F312" r:id="rId40" display="https://podminky.urs.cz/item/CS_URS_2026_01/938902499"/>
    <hyperlink ref="F316" r:id="rId41" display="https://podminky.urs.cz/item/CS_URS_2026_01/961055111"/>
    <hyperlink ref="F321" r:id="rId42" display="https://podminky.urs.cz/item/CS_URS_2026_01/977312114"/>
    <hyperlink ref="F331" r:id="rId43" display="https://podminky.urs.cz/item/CS_URS_2026_01/997211521"/>
    <hyperlink ref="F336" r:id="rId44" display="https://podminky.urs.cz/item/CS_URS_2026_01/997211529"/>
    <hyperlink ref="F342" r:id="rId45" display="https://podminky.urs.cz/item/CS_URS_2026_01/997211612"/>
    <hyperlink ref="F348" r:id="rId46" display="https://podminky.urs.cz/item/CS_URS_2026_01/998212111"/>
    <hyperlink ref="F350" r:id="rId47" display="https://podminky.urs.cz/item/CS_URS_2026_01/998212191"/>
    <hyperlink ref="F352" r:id="rId48" display="https://podminky.urs.cz/item/CS_URS_2026_01/998226011"/>
    <hyperlink ref="F356" r:id="rId49" display="https://podminky.urs.cz/item/CS_URS_2026_01/9982260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ROUND((SUM(BE88:BE192)),  2)</f>
        <v>0</v>
      </c>
      <c r="G35" s="42"/>
      <c r="H35" s="42"/>
      <c r="I35" s="162">
        <v>0.20999999999999999</v>
      </c>
      <c r="J35" s="161">
        <f>ROUND(((SUM(BE88:BE192))*I35),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ROUND((SUM(BF88:BF192)),  2)</f>
        <v>0</v>
      </c>
      <c r="G36" s="42"/>
      <c r="H36" s="42"/>
      <c r="I36" s="162">
        <v>0.12</v>
      </c>
      <c r="J36" s="161">
        <f>ROUND(((SUM(BF88:BF192))*I36),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111-11-01 - Lázně Bělohrad - Nová Paka, železniční svršek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111-11-01 - Lázně Bělohrad - Nová Paka, železniční svršek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17977.139999999999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17977.139999999999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17977.139999999999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195</v>
      </c>
      <c r="F91" s="219" t="s">
        <v>196</v>
      </c>
      <c r="G91" s="220" t="s">
        <v>197</v>
      </c>
      <c r="H91" s="221">
        <v>851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200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202</v>
      </c>
      <c r="G92" s="231"/>
      <c r="H92" s="235">
        <v>851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851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49.05" customHeight="1">
      <c r="A94" s="42"/>
      <c r="B94" s="43"/>
      <c r="C94" s="217" t="s">
        <v>87</v>
      </c>
      <c r="D94" s="217" t="s">
        <v>194</v>
      </c>
      <c r="E94" s="218" t="s">
        <v>204</v>
      </c>
      <c r="F94" s="219" t="s">
        <v>205</v>
      </c>
      <c r="G94" s="220" t="s">
        <v>197</v>
      </c>
      <c r="H94" s="221">
        <v>901.79999999999995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206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207</v>
      </c>
      <c r="G95" s="231"/>
      <c r="H95" s="235">
        <v>901.79999999999995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901.79999999999995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14.9" customHeight="1">
      <c r="A97" s="42"/>
      <c r="B97" s="43"/>
      <c r="C97" s="217" t="s">
        <v>102</v>
      </c>
      <c r="D97" s="217" t="s">
        <v>194</v>
      </c>
      <c r="E97" s="218" t="s">
        <v>208</v>
      </c>
      <c r="F97" s="219" t="s">
        <v>209</v>
      </c>
      <c r="G97" s="220" t="s">
        <v>210</v>
      </c>
      <c r="H97" s="221">
        <v>7.1970000000000001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212</v>
      </c>
      <c r="G98" s="231"/>
      <c r="H98" s="235">
        <v>7.2030000000000003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213</v>
      </c>
      <c r="G99" s="231"/>
      <c r="H99" s="235">
        <v>-0.0060000000000000001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7.1970000000000001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7.8" customHeight="1">
      <c r="A101" s="42"/>
      <c r="B101" s="43"/>
      <c r="C101" s="217" t="s">
        <v>199</v>
      </c>
      <c r="D101" s="217" t="s">
        <v>194</v>
      </c>
      <c r="E101" s="218" t="s">
        <v>214</v>
      </c>
      <c r="F101" s="219" t="s">
        <v>215</v>
      </c>
      <c r="G101" s="220" t="s">
        <v>197</v>
      </c>
      <c r="H101" s="221">
        <v>9085.5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216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217</v>
      </c>
      <c r="G102" s="231"/>
      <c r="H102" s="235">
        <v>9085.5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9085.5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16.5" customHeight="1">
      <c r="A104" s="42"/>
      <c r="B104" s="43"/>
      <c r="C104" s="253" t="s">
        <v>192</v>
      </c>
      <c r="D104" s="253" t="s">
        <v>218</v>
      </c>
      <c r="E104" s="254" t="s">
        <v>219</v>
      </c>
      <c r="F104" s="255" t="s">
        <v>220</v>
      </c>
      <c r="G104" s="256" t="s">
        <v>221</v>
      </c>
      <c r="H104" s="257">
        <v>17977.139999999999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1</v>
      </c>
      <c r="R104" s="226">
        <f>Q104*H104</f>
        <v>17977.139999999999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224</v>
      </c>
      <c r="G105" s="231"/>
      <c r="H105" s="235">
        <v>17977.139999999999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78" customHeight="1">
      <c r="A106" s="42"/>
      <c r="B106" s="43"/>
      <c r="C106" s="217" t="s">
        <v>225</v>
      </c>
      <c r="D106" s="217" t="s">
        <v>194</v>
      </c>
      <c r="E106" s="218" t="s">
        <v>226</v>
      </c>
      <c r="F106" s="219" t="s">
        <v>227</v>
      </c>
      <c r="G106" s="220" t="s">
        <v>228</v>
      </c>
      <c r="H106" s="221">
        <v>11047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229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230</v>
      </c>
      <c r="G107" s="231"/>
      <c r="H107" s="235">
        <v>2898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231</v>
      </c>
      <c r="G108" s="231"/>
      <c r="H108" s="235">
        <v>8149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11047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4.15" customHeight="1">
      <c r="A110" s="42"/>
      <c r="B110" s="43"/>
      <c r="C110" s="217" t="s">
        <v>232</v>
      </c>
      <c r="D110" s="217" t="s">
        <v>194</v>
      </c>
      <c r="E110" s="218" t="s">
        <v>233</v>
      </c>
      <c r="F110" s="219" t="s">
        <v>234</v>
      </c>
      <c r="G110" s="220" t="s">
        <v>228</v>
      </c>
      <c r="H110" s="221">
        <v>10573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235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236</v>
      </c>
      <c r="G111" s="231"/>
      <c r="H111" s="235">
        <v>10573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10573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62.7" customHeight="1">
      <c r="A113" s="42"/>
      <c r="B113" s="43"/>
      <c r="C113" s="217" t="s">
        <v>222</v>
      </c>
      <c r="D113" s="217" t="s">
        <v>194</v>
      </c>
      <c r="E113" s="218" t="s">
        <v>237</v>
      </c>
      <c r="F113" s="219" t="s">
        <v>238</v>
      </c>
      <c r="G113" s="220" t="s">
        <v>239</v>
      </c>
      <c r="H113" s="221">
        <v>14406.52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240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241</v>
      </c>
      <c r="G114" s="231"/>
      <c r="H114" s="235">
        <v>14406.52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14406.52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24.15" customHeight="1">
      <c r="A116" s="42"/>
      <c r="B116" s="43"/>
      <c r="C116" s="217" t="s">
        <v>242</v>
      </c>
      <c r="D116" s="217" t="s">
        <v>194</v>
      </c>
      <c r="E116" s="218" t="s">
        <v>243</v>
      </c>
      <c r="F116" s="219" t="s">
        <v>244</v>
      </c>
      <c r="G116" s="220" t="s">
        <v>228</v>
      </c>
      <c r="H116" s="221">
        <v>130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245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246</v>
      </c>
      <c r="G117" s="231"/>
      <c r="H117" s="235">
        <v>130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130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49.05" customHeight="1">
      <c r="A119" s="42"/>
      <c r="B119" s="43"/>
      <c r="C119" s="217" t="s">
        <v>247</v>
      </c>
      <c r="D119" s="217" t="s">
        <v>194</v>
      </c>
      <c r="E119" s="218" t="s">
        <v>248</v>
      </c>
      <c r="F119" s="219" t="s">
        <v>249</v>
      </c>
      <c r="G119" s="220" t="s">
        <v>250</v>
      </c>
      <c r="H119" s="221">
        <v>470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251</v>
      </c>
    </row>
    <row r="120" s="2" customFormat="1" ht="49.05" customHeight="1">
      <c r="A120" s="42"/>
      <c r="B120" s="43"/>
      <c r="C120" s="217" t="s">
        <v>252</v>
      </c>
      <c r="D120" s="217" t="s">
        <v>194</v>
      </c>
      <c r="E120" s="218" t="s">
        <v>253</v>
      </c>
      <c r="F120" s="219" t="s">
        <v>254</v>
      </c>
      <c r="G120" s="220" t="s">
        <v>250</v>
      </c>
      <c r="H120" s="221">
        <v>130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255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256</v>
      </c>
      <c r="G121" s="231"/>
      <c r="H121" s="235">
        <v>130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130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66.75" customHeight="1">
      <c r="A123" s="42"/>
      <c r="B123" s="43"/>
      <c r="C123" s="217" t="s">
        <v>8</v>
      </c>
      <c r="D123" s="217" t="s">
        <v>194</v>
      </c>
      <c r="E123" s="218" t="s">
        <v>257</v>
      </c>
      <c r="F123" s="219" t="s">
        <v>258</v>
      </c>
      <c r="G123" s="220" t="s">
        <v>210</v>
      </c>
      <c r="H123" s="221">
        <v>0.0060000000000000001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259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260</v>
      </c>
      <c r="G124" s="231"/>
      <c r="H124" s="235">
        <v>0.0060000000000000001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0.0060000000000000001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33" customHeight="1">
      <c r="A126" s="42"/>
      <c r="B126" s="43"/>
      <c r="C126" s="217" t="s">
        <v>261</v>
      </c>
      <c r="D126" s="217" t="s">
        <v>194</v>
      </c>
      <c r="E126" s="218" t="s">
        <v>262</v>
      </c>
      <c r="F126" s="219" t="s">
        <v>263</v>
      </c>
      <c r="G126" s="220" t="s">
        <v>210</v>
      </c>
      <c r="H126" s="221">
        <v>7.2030000000000003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264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212</v>
      </c>
      <c r="G127" s="231"/>
      <c r="H127" s="235">
        <v>7.2030000000000003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7.2030000000000003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66.75" customHeight="1">
      <c r="A129" s="42"/>
      <c r="B129" s="43"/>
      <c r="C129" s="217" t="s">
        <v>265</v>
      </c>
      <c r="D129" s="217" t="s">
        <v>194</v>
      </c>
      <c r="E129" s="218" t="s">
        <v>266</v>
      </c>
      <c r="F129" s="219" t="s">
        <v>267</v>
      </c>
      <c r="G129" s="220" t="s">
        <v>268</v>
      </c>
      <c r="H129" s="221">
        <v>88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269</v>
      </c>
    </row>
    <row r="130" s="2" customFormat="1" ht="55.5" customHeight="1">
      <c r="A130" s="42"/>
      <c r="B130" s="43"/>
      <c r="C130" s="217" t="s">
        <v>270</v>
      </c>
      <c r="D130" s="217" t="s">
        <v>194</v>
      </c>
      <c r="E130" s="218" t="s">
        <v>271</v>
      </c>
      <c r="F130" s="219" t="s">
        <v>272</v>
      </c>
      <c r="G130" s="220" t="s">
        <v>268</v>
      </c>
      <c r="H130" s="221">
        <v>42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273</v>
      </c>
    </row>
    <row r="131" s="2" customFormat="1" ht="62.7" customHeight="1">
      <c r="A131" s="42"/>
      <c r="B131" s="43"/>
      <c r="C131" s="217" t="s">
        <v>274</v>
      </c>
      <c r="D131" s="217" t="s">
        <v>194</v>
      </c>
      <c r="E131" s="218" t="s">
        <v>275</v>
      </c>
      <c r="F131" s="219" t="s">
        <v>276</v>
      </c>
      <c r="G131" s="220" t="s">
        <v>268</v>
      </c>
      <c r="H131" s="221">
        <v>14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277</v>
      </c>
    </row>
    <row r="132" s="2" customFormat="1" ht="24.15" customHeight="1">
      <c r="A132" s="42"/>
      <c r="B132" s="43"/>
      <c r="C132" s="217" t="s">
        <v>278</v>
      </c>
      <c r="D132" s="217" t="s">
        <v>194</v>
      </c>
      <c r="E132" s="218" t="s">
        <v>279</v>
      </c>
      <c r="F132" s="219" t="s">
        <v>280</v>
      </c>
      <c r="G132" s="220" t="s">
        <v>268</v>
      </c>
      <c r="H132" s="221">
        <v>14</v>
      </c>
      <c r="I132" s="222"/>
      <c r="J132" s="223">
        <f>ROUND(I132*H132,2)</f>
        <v>0</v>
      </c>
      <c r="K132" s="219" t="s">
        <v>198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281</v>
      </c>
    </row>
    <row r="133" s="2" customFormat="1" ht="49.05" customHeight="1">
      <c r="A133" s="42"/>
      <c r="B133" s="43"/>
      <c r="C133" s="217" t="s">
        <v>282</v>
      </c>
      <c r="D133" s="217" t="s">
        <v>194</v>
      </c>
      <c r="E133" s="218" t="s">
        <v>283</v>
      </c>
      <c r="F133" s="219" t="s">
        <v>284</v>
      </c>
      <c r="G133" s="220" t="s">
        <v>268</v>
      </c>
      <c r="H133" s="221">
        <v>14</v>
      </c>
      <c r="I133" s="222"/>
      <c r="J133" s="223">
        <f>ROUND(I133*H133,2)</f>
        <v>0</v>
      </c>
      <c r="K133" s="219" t="s">
        <v>198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285</v>
      </c>
    </row>
    <row r="134" s="2" customFormat="1" ht="49.05" customHeight="1">
      <c r="A134" s="42"/>
      <c r="B134" s="43"/>
      <c r="C134" s="217" t="s">
        <v>286</v>
      </c>
      <c r="D134" s="217" t="s">
        <v>194</v>
      </c>
      <c r="E134" s="218" t="s">
        <v>287</v>
      </c>
      <c r="F134" s="219" t="s">
        <v>288</v>
      </c>
      <c r="G134" s="220" t="s">
        <v>239</v>
      </c>
      <c r="H134" s="221">
        <v>14525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289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290</v>
      </c>
      <c r="G135" s="231"/>
      <c r="H135" s="235">
        <v>14525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85</v>
      </c>
      <c r="AY135" s="241" t="s">
        <v>191</v>
      </c>
    </row>
    <row r="136" s="2" customFormat="1" ht="49.05" customHeight="1">
      <c r="A136" s="42"/>
      <c r="B136" s="43"/>
      <c r="C136" s="217" t="s">
        <v>291</v>
      </c>
      <c r="D136" s="217" t="s">
        <v>194</v>
      </c>
      <c r="E136" s="218" t="s">
        <v>292</v>
      </c>
      <c r="F136" s="219" t="s">
        <v>293</v>
      </c>
      <c r="G136" s="220" t="s">
        <v>239</v>
      </c>
      <c r="H136" s="221">
        <v>14525</v>
      </c>
      <c r="I136" s="222"/>
      <c r="J136" s="223">
        <f>ROUND(I136*H136,2)</f>
        <v>0</v>
      </c>
      <c r="K136" s="219" t="s">
        <v>198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294</v>
      </c>
    </row>
    <row r="137" s="2" customFormat="1" ht="24.15" customHeight="1">
      <c r="A137" s="42"/>
      <c r="B137" s="43"/>
      <c r="C137" s="217" t="s">
        <v>7</v>
      </c>
      <c r="D137" s="217" t="s">
        <v>194</v>
      </c>
      <c r="E137" s="218" t="s">
        <v>295</v>
      </c>
      <c r="F137" s="219" t="s">
        <v>296</v>
      </c>
      <c r="G137" s="220" t="s">
        <v>239</v>
      </c>
      <c r="H137" s="221">
        <v>10.4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297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298</v>
      </c>
      <c r="G138" s="231"/>
      <c r="H138" s="235">
        <v>10.4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10.4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44.25" customHeight="1">
      <c r="A140" s="42"/>
      <c r="B140" s="43"/>
      <c r="C140" s="217" t="s">
        <v>299</v>
      </c>
      <c r="D140" s="217" t="s">
        <v>194</v>
      </c>
      <c r="E140" s="218" t="s">
        <v>300</v>
      </c>
      <c r="F140" s="219" t="s">
        <v>301</v>
      </c>
      <c r="G140" s="220" t="s">
        <v>239</v>
      </c>
      <c r="H140" s="221">
        <v>5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302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303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44.25" customHeight="1">
      <c r="A143" s="42"/>
      <c r="B143" s="43"/>
      <c r="C143" s="217" t="s">
        <v>304</v>
      </c>
      <c r="D143" s="217" t="s">
        <v>194</v>
      </c>
      <c r="E143" s="218" t="s">
        <v>305</v>
      </c>
      <c r="F143" s="219" t="s">
        <v>306</v>
      </c>
      <c r="G143" s="220" t="s">
        <v>221</v>
      </c>
      <c r="H143" s="221">
        <v>185.804</v>
      </c>
      <c r="I143" s="222"/>
      <c r="J143" s="223">
        <f>ROUND(I143*H143,2)</f>
        <v>0</v>
      </c>
      <c r="K143" s="219" t="s">
        <v>198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307</v>
      </c>
    </row>
    <row r="144" s="15" customFormat="1">
      <c r="A144" s="15"/>
      <c r="B144" s="263"/>
      <c r="C144" s="264"/>
      <c r="D144" s="232" t="s">
        <v>201</v>
      </c>
      <c r="E144" s="265" t="s">
        <v>32</v>
      </c>
      <c r="F144" s="266" t="s">
        <v>308</v>
      </c>
      <c r="G144" s="264"/>
      <c r="H144" s="265" t="s">
        <v>32</v>
      </c>
      <c r="I144" s="267"/>
      <c r="J144" s="264"/>
      <c r="K144" s="264"/>
      <c r="L144" s="268"/>
      <c r="M144" s="269"/>
      <c r="N144" s="270"/>
      <c r="O144" s="270"/>
      <c r="P144" s="270"/>
      <c r="Q144" s="270"/>
      <c r="R144" s="270"/>
      <c r="S144" s="270"/>
      <c r="T144" s="27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2" t="s">
        <v>201</v>
      </c>
      <c r="AU144" s="272" t="s">
        <v>87</v>
      </c>
      <c r="AV144" s="15" t="s">
        <v>85</v>
      </c>
      <c r="AW144" s="15" t="s">
        <v>39</v>
      </c>
      <c r="AX144" s="15" t="s">
        <v>78</v>
      </c>
      <c r="AY144" s="272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309</v>
      </c>
      <c r="G145" s="231"/>
      <c r="H145" s="235">
        <v>185.804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185.804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37.8" customHeight="1">
      <c r="A147" s="42"/>
      <c r="B147" s="43"/>
      <c r="C147" s="217" t="s">
        <v>310</v>
      </c>
      <c r="D147" s="217" t="s">
        <v>194</v>
      </c>
      <c r="E147" s="218" t="s">
        <v>311</v>
      </c>
      <c r="F147" s="219" t="s">
        <v>312</v>
      </c>
      <c r="G147" s="220" t="s">
        <v>221</v>
      </c>
      <c r="H147" s="221">
        <v>185.804</v>
      </c>
      <c r="I147" s="222"/>
      <c r="J147" s="223">
        <f>ROUND(I147*H147,2)</f>
        <v>0</v>
      </c>
      <c r="K147" s="219" t="s">
        <v>198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313</v>
      </c>
    </row>
    <row r="148" s="15" customFormat="1">
      <c r="A148" s="15"/>
      <c r="B148" s="263"/>
      <c r="C148" s="264"/>
      <c r="D148" s="232" t="s">
        <v>201</v>
      </c>
      <c r="E148" s="265" t="s">
        <v>32</v>
      </c>
      <c r="F148" s="266" t="s">
        <v>314</v>
      </c>
      <c r="G148" s="264"/>
      <c r="H148" s="265" t="s">
        <v>32</v>
      </c>
      <c r="I148" s="267"/>
      <c r="J148" s="264"/>
      <c r="K148" s="264"/>
      <c r="L148" s="268"/>
      <c r="M148" s="269"/>
      <c r="N148" s="270"/>
      <c r="O148" s="270"/>
      <c r="P148" s="270"/>
      <c r="Q148" s="270"/>
      <c r="R148" s="270"/>
      <c r="S148" s="270"/>
      <c r="T148" s="27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2" t="s">
        <v>201</v>
      </c>
      <c r="AU148" s="272" t="s">
        <v>87</v>
      </c>
      <c r="AV148" s="15" t="s">
        <v>85</v>
      </c>
      <c r="AW148" s="15" t="s">
        <v>39</v>
      </c>
      <c r="AX148" s="15" t="s">
        <v>78</v>
      </c>
      <c r="AY148" s="272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309</v>
      </c>
      <c r="G149" s="231"/>
      <c r="H149" s="235">
        <v>185.804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185.804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SUM(P152:P192)</f>
        <v>0</v>
      </c>
      <c r="Q151" s="209"/>
      <c r="R151" s="210">
        <f>SUM(R152:R192)</f>
        <v>0</v>
      </c>
      <c r="S151" s="209"/>
      <c r="T151" s="211">
        <f>SUM(T152:T192)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SUM(BK152:BK192)</f>
        <v>0</v>
      </c>
    </row>
    <row r="152" s="2" customFormat="1" ht="16.5" customHeight="1">
      <c r="A152" s="42"/>
      <c r="B152" s="43"/>
      <c r="C152" s="217" t="s">
        <v>317</v>
      </c>
      <c r="D152" s="217" t="s">
        <v>194</v>
      </c>
      <c r="E152" s="218" t="s">
        <v>318</v>
      </c>
      <c r="F152" s="219" t="s">
        <v>319</v>
      </c>
      <c r="G152" s="220" t="s">
        <v>239</v>
      </c>
      <c r="H152" s="221">
        <v>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321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322</v>
      </c>
      <c r="G153" s="231"/>
      <c r="H153" s="235">
        <v>9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323</v>
      </c>
      <c r="D155" s="217" t="s">
        <v>194</v>
      </c>
      <c r="E155" s="218" t="s">
        <v>324</v>
      </c>
      <c r="F155" s="219" t="s">
        <v>325</v>
      </c>
      <c r="G155" s="220" t="s">
        <v>221</v>
      </c>
      <c r="H155" s="221">
        <v>30798.209999999999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326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327</v>
      </c>
      <c r="G156" s="231"/>
      <c r="H156" s="235">
        <v>17977.139999999999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328</v>
      </c>
      <c r="G157" s="231"/>
      <c r="H157" s="235">
        <v>12821.07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30798.209999999999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85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55.5" customHeight="1">
      <c r="A159" s="42"/>
      <c r="B159" s="43"/>
      <c r="C159" s="217" t="s">
        <v>329</v>
      </c>
      <c r="D159" s="217" t="s">
        <v>194</v>
      </c>
      <c r="E159" s="218" t="s">
        <v>330</v>
      </c>
      <c r="F159" s="219" t="s">
        <v>331</v>
      </c>
      <c r="G159" s="220" t="s">
        <v>221</v>
      </c>
      <c r="H159" s="221">
        <v>17977.139999999999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332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333</v>
      </c>
      <c r="G160" s="231"/>
      <c r="H160" s="235">
        <v>17977.139999999999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85</v>
      </c>
      <c r="AY160" s="241" t="s">
        <v>191</v>
      </c>
    </row>
    <row r="161" s="2" customFormat="1" ht="62.7" customHeight="1">
      <c r="A161" s="42"/>
      <c r="B161" s="43"/>
      <c r="C161" s="217" t="s">
        <v>334</v>
      </c>
      <c r="D161" s="217" t="s">
        <v>194</v>
      </c>
      <c r="E161" s="218" t="s">
        <v>335</v>
      </c>
      <c r="F161" s="219" t="s">
        <v>336</v>
      </c>
      <c r="G161" s="220" t="s">
        <v>221</v>
      </c>
      <c r="H161" s="221">
        <v>12007.214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320</v>
      </c>
      <c r="BM161" s="228" t="s">
        <v>337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338</v>
      </c>
      <c r="G162" s="231"/>
      <c r="H162" s="235">
        <v>2.8599999999999999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339</v>
      </c>
      <c r="G163" s="231"/>
      <c r="H163" s="235">
        <v>0.88200000000000001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340</v>
      </c>
      <c r="G164" s="231"/>
      <c r="H164" s="235">
        <v>3928.221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341</v>
      </c>
      <c r="G165" s="231"/>
      <c r="H165" s="235">
        <v>3928.221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342</v>
      </c>
      <c r="G166" s="231"/>
      <c r="H166" s="235">
        <v>-0.60999999999999999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343</v>
      </c>
      <c r="G167" s="231"/>
      <c r="H167" s="235">
        <v>3424.5700000000002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344</v>
      </c>
      <c r="G168" s="231"/>
      <c r="H168" s="235">
        <v>723.07000000000005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4" customFormat="1">
      <c r="A169" s="14"/>
      <c r="B169" s="242"/>
      <c r="C169" s="243"/>
      <c r="D169" s="232" t="s">
        <v>201</v>
      </c>
      <c r="E169" s="244" t="s">
        <v>32</v>
      </c>
      <c r="F169" s="245" t="s">
        <v>203</v>
      </c>
      <c r="G169" s="243"/>
      <c r="H169" s="246">
        <v>12007.214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201</v>
      </c>
      <c r="AU169" s="252" t="s">
        <v>85</v>
      </c>
      <c r="AV169" s="14" t="s">
        <v>199</v>
      </c>
      <c r="AW169" s="14" t="s">
        <v>39</v>
      </c>
      <c r="AX169" s="14" t="s">
        <v>85</v>
      </c>
      <c r="AY169" s="252" t="s">
        <v>191</v>
      </c>
    </row>
    <row r="170" s="2" customFormat="1" ht="62.7" customHeight="1">
      <c r="A170" s="42"/>
      <c r="B170" s="43"/>
      <c r="C170" s="217" t="s">
        <v>345</v>
      </c>
      <c r="D170" s="217" t="s">
        <v>194</v>
      </c>
      <c r="E170" s="218" t="s">
        <v>346</v>
      </c>
      <c r="F170" s="219" t="s">
        <v>347</v>
      </c>
      <c r="G170" s="220" t="s">
        <v>221</v>
      </c>
      <c r="H170" s="221">
        <v>3927.6109999999999</v>
      </c>
      <c r="I170" s="222"/>
      <c r="J170" s="223">
        <f>ROUND(I170*H170,2)</f>
        <v>0</v>
      </c>
      <c r="K170" s="219" t="s">
        <v>198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320</v>
      </c>
      <c r="AT170" s="228" t="s">
        <v>194</v>
      </c>
      <c r="AU170" s="228" t="s">
        <v>85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320</v>
      </c>
      <c r="BM170" s="228" t="s">
        <v>348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341</v>
      </c>
      <c r="G171" s="231"/>
      <c r="H171" s="235">
        <v>3928.221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342</v>
      </c>
      <c r="G172" s="231"/>
      <c r="H172" s="235">
        <v>-0.60999999999999999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3927.6109999999999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85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44.25" customHeight="1">
      <c r="A174" s="42"/>
      <c r="B174" s="43"/>
      <c r="C174" s="217" t="s">
        <v>349</v>
      </c>
      <c r="D174" s="217" t="s">
        <v>194</v>
      </c>
      <c r="E174" s="218" t="s">
        <v>350</v>
      </c>
      <c r="F174" s="219" t="s">
        <v>351</v>
      </c>
      <c r="G174" s="220" t="s">
        <v>221</v>
      </c>
      <c r="H174" s="221">
        <v>3927.6109999999999</v>
      </c>
      <c r="I174" s="222"/>
      <c r="J174" s="223">
        <f>ROUND(I174*H174,2)</f>
        <v>0</v>
      </c>
      <c r="K174" s="219" t="s">
        <v>198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320</v>
      </c>
      <c r="AT174" s="228" t="s">
        <v>194</v>
      </c>
      <c r="AU174" s="228" t="s">
        <v>85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320</v>
      </c>
      <c r="BM174" s="228" t="s">
        <v>352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353</v>
      </c>
      <c r="G175" s="231"/>
      <c r="H175" s="235">
        <v>3928.221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342</v>
      </c>
      <c r="G176" s="231"/>
      <c r="H176" s="235">
        <v>-0.60999999999999999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3927.6109999999999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85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49.05" customHeight="1">
      <c r="A178" s="42"/>
      <c r="B178" s="43"/>
      <c r="C178" s="217" t="s">
        <v>354</v>
      </c>
      <c r="D178" s="217" t="s">
        <v>194</v>
      </c>
      <c r="E178" s="218" t="s">
        <v>355</v>
      </c>
      <c r="F178" s="219" t="s">
        <v>356</v>
      </c>
      <c r="G178" s="220" t="s">
        <v>221</v>
      </c>
      <c r="H178" s="221">
        <v>0.60999999999999999</v>
      </c>
      <c r="I178" s="222"/>
      <c r="J178" s="223">
        <f>ROUND(I178*H178,2)</f>
        <v>0</v>
      </c>
      <c r="K178" s="219" t="s">
        <v>198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320</v>
      </c>
      <c r="AT178" s="228" t="s">
        <v>194</v>
      </c>
      <c r="AU178" s="228" t="s">
        <v>85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320</v>
      </c>
      <c r="BM178" s="228" t="s">
        <v>357</v>
      </c>
    </row>
    <row r="179" s="15" customFormat="1">
      <c r="A179" s="15"/>
      <c r="B179" s="263"/>
      <c r="C179" s="264"/>
      <c r="D179" s="232" t="s">
        <v>201</v>
      </c>
      <c r="E179" s="265" t="s">
        <v>32</v>
      </c>
      <c r="F179" s="266" t="s">
        <v>358</v>
      </c>
      <c r="G179" s="264"/>
      <c r="H179" s="265" t="s">
        <v>32</v>
      </c>
      <c r="I179" s="267"/>
      <c r="J179" s="264"/>
      <c r="K179" s="264"/>
      <c r="L179" s="268"/>
      <c r="M179" s="269"/>
      <c r="N179" s="270"/>
      <c r="O179" s="270"/>
      <c r="P179" s="270"/>
      <c r="Q179" s="270"/>
      <c r="R179" s="270"/>
      <c r="S179" s="270"/>
      <c r="T179" s="27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2" t="s">
        <v>201</v>
      </c>
      <c r="AU179" s="272" t="s">
        <v>85</v>
      </c>
      <c r="AV179" s="15" t="s">
        <v>85</v>
      </c>
      <c r="AW179" s="15" t="s">
        <v>39</v>
      </c>
      <c r="AX179" s="15" t="s">
        <v>78</v>
      </c>
      <c r="AY179" s="272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359</v>
      </c>
      <c r="G180" s="231"/>
      <c r="H180" s="235">
        <v>0.60999999999999999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85</v>
      </c>
      <c r="AY180" s="241" t="s">
        <v>191</v>
      </c>
    </row>
    <row r="181" s="2" customFormat="1" ht="49.05" customHeight="1">
      <c r="A181" s="42"/>
      <c r="B181" s="43"/>
      <c r="C181" s="217" t="s">
        <v>360</v>
      </c>
      <c r="D181" s="217" t="s">
        <v>194</v>
      </c>
      <c r="E181" s="218" t="s">
        <v>361</v>
      </c>
      <c r="F181" s="219" t="s">
        <v>362</v>
      </c>
      <c r="G181" s="220" t="s">
        <v>221</v>
      </c>
      <c r="H181" s="221">
        <v>5.3230000000000004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320</v>
      </c>
      <c r="AT181" s="228" t="s">
        <v>194</v>
      </c>
      <c r="AU181" s="228" t="s">
        <v>85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320</v>
      </c>
      <c r="BM181" s="228" t="s">
        <v>363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358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85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364</v>
      </c>
      <c r="G183" s="231"/>
      <c r="H183" s="235">
        <v>5.3230000000000004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4" customFormat="1">
      <c r="A184" s="14"/>
      <c r="B184" s="242"/>
      <c r="C184" s="243"/>
      <c r="D184" s="232" t="s">
        <v>201</v>
      </c>
      <c r="E184" s="244" t="s">
        <v>32</v>
      </c>
      <c r="F184" s="245" t="s">
        <v>203</v>
      </c>
      <c r="G184" s="243"/>
      <c r="H184" s="246">
        <v>5.3230000000000004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201</v>
      </c>
      <c r="AU184" s="252" t="s">
        <v>85</v>
      </c>
      <c r="AV184" s="14" t="s">
        <v>199</v>
      </c>
      <c r="AW184" s="14" t="s">
        <v>39</v>
      </c>
      <c r="AX184" s="14" t="s">
        <v>85</v>
      </c>
      <c r="AY184" s="252" t="s">
        <v>191</v>
      </c>
    </row>
    <row r="185" s="2" customFormat="1" ht="49.05" customHeight="1">
      <c r="A185" s="42"/>
      <c r="B185" s="43"/>
      <c r="C185" s="217" t="s">
        <v>365</v>
      </c>
      <c r="D185" s="217" t="s">
        <v>194</v>
      </c>
      <c r="E185" s="218" t="s">
        <v>366</v>
      </c>
      <c r="F185" s="219" t="s">
        <v>367</v>
      </c>
      <c r="G185" s="220" t="s">
        <v>221</v>
      </c>
      <c r="H185" s="221">
        <v>2.8599999999999999</v>
      </c>
      <c r="I185" s="222"/>
      <c r="J185" s="223">
        <f>ROUND(I185*H185,2)</f>
        <v>0</v>
      </c>
      <c r="K185" s="219" t="s">
        <v>198</v>
      </c>
      <c r="L185" s="48"/>
      <c r="M185" s="224" t="s">
        <v>32</v>
      </c>
      <c r="N185" s="225" t="s">
        <v>49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8" t="s">
        <v>320</v>
      </c>
      <c r="AT185" s="228" t="s">
        <v>194</v>
      </c>
      <c r="AU185" s="228" t="s">
        <v>85</v>
      </c>
      <c r="AY185" s="20" t="s">
        <v>191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20" t="s">
        <v>85</v>
      </c>
      <c r="BK185" s="229">
        <f>ROUND(I185*H185,2)</f>
        <v>0</v>
      </c>
      <c r="BL185" s="20" t="s">
        <v>320</v>
      </c>
      <c r="BM185" s="228" t="s">
        <v>368</v>
      </c>
    </row>
    <row r="186" s="15" customFormat="1">
      <c r="A186" s="15"/>
      <c r="B186" s="263"/>
      <c r="C186" s="264"/>
      <c r="D186" s="232" t="s">
        <v>201</v>
      </c>
      <c r="E186" s="265" t="s">
        <v>32</v>
      </c>
      <c r="F186" s="266" t="s">
        <v>358</v>
      </c>
      <c r="G186" s="264"/>
      <c r="H186" s="265" t="s">
        <v>32</v>
      </c>
      <c r="I186" s="267"/>
      <c r="J186" s="264"/>
      <c r="K186" s="264"/>
      <c r="L186" s="268"/>
      <c r="M186" s="269"/>
      <c r="N186" s="270"/>
      <c r="O186" s="270"/>
      <c r="P186" s="270"/>
      <c r="Q186" s="270"/>
      <c r="R186" s="270"/>
      <c r="S186" s="270"/>
      <c r="T186" s="271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2" t="s">
        <v>201</v>
      </c>
      <c r="AU186" s="272" t="s">
        <v>85</v>
      </c>
      <c r="AV186" s="15" t="s">
        <v>85</v>
      </c>
      <c r="AW186" s="15" t="s">
        <v>39</v>
      </c>
      <c r="AX186" s="15" t="s">
        <v>78</v>
      </c>
      <c r="AY186" s="272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369</v>
      </c>
      <c r="G187" s="231"/>
      <c r="H187" s="235">
        <v>2.8599999999999999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85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2.8599999999999999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85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49.05" customHeight="1">
      <c r="A189" s="42"/>
      <c r="B189" s="43"/>
      <c r="C189" s="217" t="s">
        <v>370</v>
      </c>
      <c r="D189" s="217" t="s">
        <v>194</v>
      </c>
      <c r="E189" s="218" t="s">
        <v>371</v>
      </c>
      <c r="F189" s="219" t="s">
        <v>372</v>
      </c>
      <c r="G189" s="220" t="s">
        <v>221</v>
      </c>
      <c r="H189" s="221">
        <v>12821.07</v>
      </c>
      <c r="I189" s="222"/>
      <c r="J189" s="223">
        <f>ROUND(I189*H189,2)</f>
        <v>0</v>
      </c>
      <c r="K189" s="219" t="s">
        <v>198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320</v>
      </c>
      <c r="AT189" s="228" t="s">
        <v>194</v>
      </c>
      <c r="AU189" s="228" t="s">
        <v>85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320</v>
      </c>
      <c r="BM189" s="228" t="s">
        <v>373</v>
      </c>
    </row>
    <row r="190" s="15" customFormat="1">
      <c r="A190" s="15"/>
      <c r="B190" s="263"/>
      <c r="C190" s="264"/>
      <c r="D190" s="232" t="s">
        <v>201</v>
      </c>
      <c r="E190" s="265" t="s">
        <v>32</v>
      </c>
      <c r="F190" s="266" t="s">
        <v>358</v>
      </c>
      <c r="G190" s="264"/>
      <c r="H190" s="265" t="s">
        <v>32</v>
      </c>
      <c r="I190" s="267"/>
      <c r="J190" s="264"/>
      <c r="K190" s="264"/>
      <c r="L190" s="268"/>
      <c r="M190" s="269"/>
      <c r="N190" s="270"/>
      <c r="O190" s="270"/>
      <c r="P190" s="270"/>
      <c r="Q190" s="270"/>
      <c r="R190" s="270"/>
      <c r="S190" s="270"/>
      <c r="T190" s="271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2" t="s">
        <v>201</v>
      </c>
      <c r="AU190" s="272" t="s">
        <v>85</v>
      </c>
      <c r="AV190" s="15" t="s">
        <v>85</v>
      </c>
      <c r="AW190" s="15" t="s">
        <v>39</v>
      </c>
      <c r="AX190" s="15" t="s">
        <v>78</v>
      </c>
      <c r="AY190" s="272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374</v>
      </c>
      <c r="G191" s="231"/>
      <c r="H191" s="235">
        <v>12821.07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85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12821.07</v>
      </c>
      <c r="I192" s="247"/>
      <c r="J192" s="243"/>
      <c r="K192" s="243"/>
      <c r="L192" s="248"/>
      <c r="M192" s="273"/>
      <c r="N192" s="274"/>
      <c r="O192" s="274"/>
      <c r="P192" s="274"/>
      <c r="Q192" s="274"/>
      <c r="R192" s="274"/>
      <c r="S192" s="274"/>
      <c r="T192" s="27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85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2" customFormat="1" ht="6.96" customHeight="1">
      <c r="A193" s="42"/>
      <c r="B193" s="63"/>
      <c r="C193" s="64"/>
      <c r="D193" s="64"/>
      <c r="E193" s="64"/>
      <c r="F193" s="64"/>
      <c r="G193" s="64"/>
      <c r="H193" s="64"/>
      <c r="I193" s="64"/>
      <c r="J193" s="64"/>
      <c r="K193" s="64"/>
      <c r="L193" s="48"/>
      <c r="M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</row>
  </sheetData>
  <sheetProtection sheet="1" autoFilter="0" formatColumns="0" formatRows="0" objects="1" scenarios="1" spinCount="100000" saltValue="fo4crxD+QUzjhao0ceQPl6ZiCI0G4wqnFlDfLQNaUrWN1xr5tV6tDRjIFfdkwG9VL8mnsUNv3EZDHyiH5aXlzQ==" hashValue="6fbKNbppSQ4xwisN2RF6n+FlkLUE5SqeS0ZIPj/Is6DtpkD91/Ra6jbkT7jHDlkY7MTLt9O+uvTZAoWYM1/uqw==" algorithmName="SHA-512" password="CC35"/>
  <autoFilter ref="C87:K19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2674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ROUND(J94,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ROUND((SUM(BE94:BE326)),  2)</f>
        <v>0</v>
      </c>
      <c r="G35" s="42"/>
      <c r="H35" s="42"/>
      <c r="I35" s="162">
        <v>0.20999999999999999</v>
      </c>
      <c r="J35" s="161">
        <f>ROUND(((SUM(BE94:BE326))*I35),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ROUND((SUM(BF94:BF326)),  2)</f>
        <v>0</v>
      </c>
      <c r="G36" s="42"/>
      <c r="H36" s="42"/>
      <c r="I36" s="162">
        <v>0.12</v>
      </c>
      <c r="J36" s="161">
        <f>ROUND(((SUM(BF94:BF326))*I36),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ROUND((SUM(BG94:BG326)),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ROUND((SUM(BH94:BH326)),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ROUND((SUM(BI94:BI326)),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1697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142-11-05-05 - Lázně Bělohrad - Nová Paka, propustek v km 66,638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J94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J95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J96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1699</v>
      </c>
      <c r="E66" s="187"/>
      <c r="F66" s="187"/>
      <c r="G66" s="187"/>
      <c r="H66" s="187"/>
      <c r="I66" s="187"/>
      <c r="J66" s="188">
        <f>J169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508</v>
      </c>
      <c r="E67" s="187"/>
      <c r="F67" s="187"/>
      <c r="G67" s="187"/>
      <c r="H67" s="187"/>
      <c r="I67" s="187"/>
      <c r="J67" s="188">
        <f>J229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588</v>
      </c>
      <c r="E68" s="187"/>
      <c r="F68" s="187"/>
      <c r="G68" s="187"/>
      <c r="H68" s="187"/>
      <c r="I68" s="187"/>
      <c r="J68" s="188">
        <f>J242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511</v>
      </c>
      <c r="E69" s="187"/>
      <c r="F69" s="187"/>
      <c r="G69" s="187"/>
      <c r="H69" s="187"/>
      <c r="I69" s="187"/>
      <c r="J69" s="188">
        <f>J258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589</v>
      </c>
      <c r="E70" s="187"/>
      <c r="F70" s="187"/>
      <c r="G70" s="187"/>
      <c r="H70" s="187"/>
      <c r="I70" s="187"/>
      <c r="J70" s="188">
        <f>J297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590</v>
      </c>
      <c r="E71" s="187"/>
      <c r="F71" s="187"/>
      <c r="G71" s="187"/>
      <c r="H71" s="187"/>
      <c r="I71" s="187"/>
      <c r="J71" s="188">
        <f>J318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175</v>
      </c>
      <c r="E72" s="182"/>
      <c r="F72" s="182"/>
      <c r="G72" s="182"/>
      <c r="H72" s="182"/>
      <c r="I72" s="182"/>
      <c r="J72" s="183">
        <f>J323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8" s="2" customFormat="1" ht="6.96" customHeight="1">
      <c r="A78" s="42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4.96" customHeight="1">
      <c r="A79" s="42"/>
      <c r="B79" s="43"/>
      <c r="C79" s="26" t="s">
        <v>176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16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6.5" customHeight="1">
      <c r="A82" s="42"/>
      <c r="B82" s="43"/>
      <c r="C82" s="44"/>
      <c r="D82" s="44"/>
      <c r="E82" s="174" t="str">
        <f>E7</f>
        <v>Prostá rekonstrukce trati v úseku Lázně Bělohrad - Nová Paka – INFRASTRUKTURA</v>
      </c>
      <c r="F82" s="35"/>
      <c r="G82" s="35"/>
      <c r="H82" s="35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" customFormat="1" ht="12" customHeight="1">
      <c r="B83" s="24"/>
      <c r="C83" s="35" t="s">
        <v>165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2"/>
      <c r="B84" s="43"/>
      <c r="C84" s="44"/>
      <c r="D84" s="44"/>
      <c r="E84" s="174" t="s">
        <v>1697</v>
      </c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167</v>
      </c>
      <c r="D85" s="44"/>
      <c r="E85" s="44"/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6.5" customHeight="1">
      <c r="A86" s="42"/>
      <c r="B86" s="43"/>
      <c r="C86" s="44"/>
      <c r="D86" s="44"/>
      <c r="E86" s="73" t="str">
        <f>E11</f>
        <v>SO 142-11-05-05 - Lázně Bělohrad - Nová Paka, propustek v km 66,638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22</v>
      </c>
      <c r="D88" s="44"/>
      <c r="E88" s="44"/>
      <c r="F88" s="30" t="str">
        <f>F14</f>
        <v xml:space="preserve"> TÚ Lázně Bělohad - Nová Paka</v>
      </c>
      <c r="G88" s="44"/>
      <c r="H88" s="44"/>
      <c r="I88" s="35" t="s">
        <v>24</v>
      </c>
      <c r="J88" s="76" t="str">
        <f>IF(J14="","",J14)</f>
        <v>7. 7. 2025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5.15" customHeight="1">
      <c r="A90" s="42"/>
      <c r="B90" s="43"/>
      <c r="C90" s="35" t="s">
        <v>30</v>
      </c>
      <c r="D90" s="44"/>
      <c r="E90" s="44"/>
      <c r="F90" s="30" t="str">
        <f>E17</f>
        <v xml:space="preserve"> Správa železnic, s. o.</v>
      </c>
      <c r="G90" s="44"/>
      <c r="H90" s="44"/>
      <c r="I90" s="35" t="s">
        <v>37</v>
      </c>
      <c r="J90" s="40" t="str">
        <f>E23</f>
        <v xml:space="preserve"> Prodin a.s.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5" t="s">
        <v>35</v>
      </c>
      <c r="D91" s="44"/>
      <c r="E91" s="44"/>
      <c r="F91" s="30" t="str">
        <f>IF(E20="","",E20)</f>
        <v>Vyplň údaj</v>
      </c>
      <c r="G91" s="44"/>
      <c r="H91" s="44"/>
      <c r="I91" s="35" t="s">
        <v>40</v>
      </c>
      <c r="J91" s="40" t="str">
        <f>E26</f>
        <v>ST Hradec Králové, OŘ HKR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0.32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11" customFormat="1" ht="29.28" customHeight="1">
      <c r="A93" s="190"/>
      <c r="B93" s="191"/>
      <c r="C93" s="192" t="s">
        <v>177</v>
      </c>
      <c r="D93" s="193" t="s">
        <v>63</v>
      </c>
      <c r="E93" s="193" t="s">
        <v>59</v>
      </c>
      <c r="F93" s="193" t="s">
        <v>60</v>
      </c>
      <c r="G93" s="193" t="s">
        <v>178</v>
      </c>
      <c r="H93" s="193" t="s">
        <v>179</v>
      </c>
      <c r="I93" s="193" t="s">
        <v>180</v>
      </c>
      <c r="J93" s="193" t="s">
        <v>171</v>
      </c>
      <c r="K93" s="194" t="s">
        <v>181</v>
      </c>
      <c r="L93" s="195"/>
      <c r="M93" s="96" t="s">
        <v>32</v>
      </c>
      <c r="N93" s="97" t="s">
        <v>48</v>
      </c>
      <c r="O93" s="97" t="s">
        <v>182</v>
      </c>
      <c r="P93" s="97" t="s">
        <v>183</v>
      </c>
      <c r="Q93" s="97" t="s">
        <v>184</v>
      </c>
      <c r="R93" s="97" t="s">
        <v>185</v>
      </c>
      <c r="S93" s="97" t="s">
        <v>186</v>
      </c>
      <c r="T93" s="98" t="s">
        <v>187</v>
      </c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</row>
    <row r="94" s="2" customFormat="1" ht="22.8" customHeight="1">
      <c r="A94" s="42"/>
      <c r="B94" s="43"/>
      <c r="C94" s="103" t="s">
        <v>188</v>
      </c>
      <c r="D94" s="44"/>
      <c r="E94" s="44"/>
      <c r="F94" s="44"/>
      <c r="G94" s="44"/>
      <c r="H94" s="44"/>
      <c r="I94" s="44"/>
      <c r="J94" s="196">
        <f>BK94</f>
        <v>0</v>
      </c>
      <c r="K94" s="44"/>
      <c r="L94" s="48"/>
      <c r="M94" s="99"/>
      <c r="N94" s="197"/>
      <c r="O94" s="100"/>
      <c r="P94" s="198">
        <f>P95+P323</f>
        <v>0</v>
      </c>
      <c r="Q94" s="100"/>
      <c r="R94" s="198">
        <f>R95+R323</f>
        <v>138.02915709999999</v>
      </c>
      <c r="S94" s="100"/>
      <c r="T94" s="199">
        <f>T95+T323</f>
        <v>8.3807000000000009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77</v>
      </c>
      <c r="AU94" s="20" t="s">
        <v>172</v>
      </c>
      <c r="BK94" s="200">
        <f>BK95+BK323</f>
        <v>0</v>
      </c>
    </row>
    <row r="95" s="12" customFormat="1" ht="25.92" customHeight="1">
      <c r="A95" s="12"/>
      <c r="B95" s="201"/>
      <c r="C95" s="202"/>
      <c r="D95" s="203" t="s">
        <v>77</v>
      </c>
      <c r="E95" s="204" t="s">
        <v>189</v>
      </c>
      <c r="F95" s="204" t="s">
        <v>190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P96+P169+P229+P242+P258+P297+P318</f>
        <v>0</v>
      </c>
      <c r="Q95" s="209"/>
      <c r="R95" s="210">
        <f>R96+R169+R229+R242+R258+R297+R318</f>
        <v>138.02915709999999</v>
      </c>
      <c r="S95" s="209"/>
      <c r="T95" s="211">
        <f>T96+T169+T229+T242+T258+T297+T318</f>
        <v>8.3807000000000009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78</v>
      </c>
      <c r="AY95" s="212" t="s">
        <v>191</v>
      </c>
      <c r="BK95" s="214">
        <f>BK96+BK169+BK229+BK242+BK258+BK297+BK318</f>
        <v>0</v>
      </c>
    </row>
    <row r="96" s="12" customFormat="1" ht="22.8" customHeight="1">
      <c r="A96" s="12"/>
      <c r="B96" s="201"/>
      <c r="C96" s="202"/>
      <c r="D96" s="203" t="s">
        <v>77</v>
      </c>
      <c r="E96" s="215" t="s">
        <v>85</v>
      </c>
      <c r="F96" s="215" t="s">
        <v>512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SUM(P97:P168)</f>
        <v>0</v>
      </c>
      <c r="Q96" s="209"/>
      <c r="R96" s="210">
        <f>SUM(R97:R168)</f>
        <v>88.110430000000008</v>
      </c>
      <c r="S96" s="209"/>
      <c r="T96" s="211">
        <f>SUM(T97:T168)</f>
        <v>0.050000000000000003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85</v>
      </c>
      <c r="AY96" s="212" t="s">
        <v>191</v>
      </c>
      <c r="BK96" s="214">
        <f>SUM(BK97:BK168)</f>
        <v>0</v>
      </c>
    </row>
    <row r="97" s="2" customFormat="1" ht="21.75" customHeight="1">
      <c r="A97" s="42"/>
      <c r="B97" s="43"/>
      <c r="C97" s="217" t="s">
        <v>85</v>
      </c>
      <c r="D97" s="217" t="s">
        <v>194</v>
      </c>
      <c r="E97" s="218" t="s">
        <v>591</v>
      </c>
      <c r="F97" s="219" t="s">
        <v>592</v>
      </c>
      <c r="G97" s="220" t="s">
        <v>411</v>
      </c>
      <c r="H97" s="221">
        <v>100</v>
      </c>
      <c r="I97" s="222"/>
      <c r="J97" s="223">
        <f>ROUND(I97*H97,2)</f>
        <v>0</v>
      </c>
      <c r="K97" s="219" t="s">
        <v>515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2675</v>
      </c>
    </row>
    <row r="98" s="2" customFormat="1">
      <c r="A98" s="42"/>
      <c r="B98" s="43"/>
      <c r="C98" s="44"/>
      <c r="D98" s="283" t="s">
        <v>517</v>
      </c>
      <c r="E98" s="44"/>
      <c r="F98" s="284" t="s">
        <v>594</v>
      </c>
      <c r="G98" s="44"/>
      <c r="H98" s="44"/>
      <c r="I98" s="280"/>
      <c r="J98" s="44"/>
      <c r="K98" s="44"/>
      <c r="L98" s="48"/>
      <c r="M98" s="281"/>
      <c r="N98" s="282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517</v>
      </c>
      <c r="AU98" s="20" t="s">
        <v>87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1701</v>
      </c>
      <c r="G99" s="231"/>
      <c r="H99" s="235">
        <v>100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100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16.5" customHeight="1">
      <c r="A101" s="42"/>
      <c r="B101" s="43"/>
      <c r="C101" s="217" t="s">
        <v>87</v>
      </c>
      <c r="D101" s="217" t="s">
        <v>194</v>
      </c>
      <c r="E101" s="218" t="s">
        <v>609</v>
      </c>
      <c r="F101" s="219" t="s">
        <v>610</v>
      </c>
      <c r="G101" s="220" t="s">
        <v>239</v>
      </c>
      <c r="H101" s="221">
        <v>30</v>
      </c>
      <c r="I101" s="222"/>
      <c r="J101" s="223">
        <f>ROUND(I101*H101,2)</f>
        <v>0</v>
      </c>
      <c r="K101" s="219" t="s">
        <v>515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0.021930000000000002</v>
      </c>
      <c r="R101" s="226">
        <f>Q101*H101</f>
        <v>0.65790000000000004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2676</v>
      </c>
    </row>
    <row r="102" s="2" customFormat="1">
      <c r="A102" s="42"/>
      <c r="B102" s="43"/>
      <c r="C102" s="44"/>
      <c r="D102" s="283" t="s">
        <v>517</v>
      </c>
      <c r="E102" s="44"/>
      <c r="F102" s="284" t="s">
        <v>612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2677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102</v>
      </c>
      <c r="D105" s="217" t="s">
        <v>194</v>
      </c>
      <c r="E105" s="218" t="s">
        <v>614</v>
      </c>
      <c r="F105" s="219" t="s">
        <v>615</v>
      </c>
      <c r="G105" s="220" t="s">
        <v>616</v>
      </c>
      <c r="H105" s="221">
        <v>50</v>
      </c>
      <c r="I105" s="222"/>
      <c r="J105" s="223">
        <f>ROUND(I105*H105,2)</f>
        <v>0</v>
      </c>
      <c r="K105" s="219" t="s">
        <v>515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4.0000000000000003E-05</v>
      </c>
      <c r="R105" s="226">
        <f>Q105*H105</f>
        <v>0.002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2678</v>
      </c>
    </row>
    <row r="106" s="2" customFormat="1">
      <c r="A106" s="42"/>
      <c r="B106" s="43"/>
      <c r="C106" s="44"/>
      <c r="D106" s="283" t="s">
        <v>517</v>
      </c>
      <c r="E106" s="44"/>
      <c r="F106" s="284" t="s">
        <v>618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2679</v>
      </c>
      <c r="G107" s="231"/>
      <c r="H107" s="235">
        <v>50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50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17" t="s">
        <v>199</v>
      </c>
      <c r="D109" s="217" t="s">
        <v>194</v>
      </c>
      <c r="E109" s="218" t="s">
        <v>2014</v>
      </c>
      <c r="F109" s="219" t="s">
        <v>2015</v>
      </c>
      <c r="G109" s="220" t="s">
        <v>197</v>
      </c>
      <c r="H109" s="221">
        <v>5</v>
      </c>
      <c r="I109" s="222"/>
      <c r="J109" s="223">
        <f>ROUND(I109*H109,2)</f>
        <v>0</v>
      </c>
      <c r="K109" s="219" t="s">
        <v>515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2680</v>
      </c>
    </row>
    <row r="110" s="2" customFormat="1">
      <c r="A110" s="42"/>
      <c r="B110" s="43"/>
      <c r="C110" s="44"/>
      <c r="D110" s="283" t="s">
        <v>517</v>
      </c>
      <c r="E110" s="44"/>
      <c r="F110" s="284" t="s">
        <v>2017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2681</v>
      </c>
      <c r="G111" s="231"/>
      <c r="H111" s="235">
        <v>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192</v>
      </c>
      <c r="D113" s="217" t="s">
        <v>194</v>
      </c>
      <c r="E113" s="218" t="s">
        <v>636</v>
      </c>
      <c r="F113" s="219" t="s">
        <v>637</v>
      </c>
      <c r="G113" s="220" t="s">
        <v>197</v>
      </c>
      <c r="H113" s="221">
        <v>3</v>
      </c>
      <c r="I113" s="222"/>
      <c r="J113" s="223">
        <f>ROUND(I113*H113,2)</f>
        <v>0</v>
      </c>
      <c r="K113" s="219" t="s">
        <v>515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2682</v>
      </c>
    </row>
    <row r="114" s="2" customFormat="1">
      <c r="A114" s="42"/>
      <c r="B114" s="43"/>
      <c r="C114" s="44"/>
      <c r="D114" s="283" t="s">
        <v>517</v>
      </c>
      <c r="E114" s="44"/>
      <c r="F114" s="284" t="s">
        <v>639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517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2683</v>
      </c>
      <c r="G115" s="231"/>
      <c r="H115" s="235">
        <v>3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642</v>
      </c>
      <c r="F117" s="219" t="s">
        <v>643</v>
      </c>
      <c r="G117" s="220" t="s">
        <v>197</v>
      </c>
      <c r="H117" s="221">
        <v>3</v>
      </c>
      <c r="I117" s="222"/>
      <c r="J117" s="223">
        <f>ROUND(I117*H117,2)</f>
        <v>0</v>
      </c>
      <c r="K117" s="219" t="s">
        <v>515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2684</v>
      </c>
    </row>
    <row r="118" s="2" customFormat="1">
      <c r="A118" s="42"/>
      <c r="B118" s="43"/>
      <c r="C118" s="44"/>
      <c r="D118" s="283" t="s">
        <v>517</v>
      </c>
      <c r="E118" s="44"/>
      <c r="F118" s="284" t="s">
        <v>645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2683</v>
      </c>
      <c r="G119" s="231"/>
      <c r="H119" s="235">
        <v>3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16.5" customHeight="1">
      <c r="A121" s="42"/>
      <c r="B121" s="43"/>
      <c r="C121" s="253" t="s">
        <v>232</v>
      </c>
      <c r="D121" s="253" t="s">
        <v>218</v>
      </c>
      <c r="E121" s="254" t="s">
        <v>646</v>
      </c>
      <c r="F121" s="255" t="s">
        <v>647</v>
      </c>
      <c r="G121" s="256" t="s">
        <v>221</v>
      </c>
      <c r="H121" s="257">
        <v>6</v>
      </c>
      <c r="I121" s="258"/>
      <c r="J121" s="259">
        <f>ROUND(I121*H121,2)</f>
        <v>0</v>
      </c>
      <c r="K121" s="255" t="s">
        <v>515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6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2685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2686</v>
      </c>
      <c r="G122" s="231"/>
      <c r="H122" s="235">
        <v>6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222</v>
      </c>
      <c r="D123" s="217" t="s">
        <v>194</v>
      </c>
      <c r="E123" s="218" t="s">
        <v>650</v>
      </c>
      <c r="F123" s="219" t="s">
        <v>651</v>
      </c>
      <c r="G123" s="220" t="s">
        <v>197</v>
      </c>
      <c r="H123" s="221">
        <v>5</v>
      </c>
      <c r="I123" s="222"/>
      <c r="J123" s="223">
        <f>ROUND(I123*H123,2)</f>
        <v>0</v>
      </c>
      <c r="K123" s="219" t="s">
        <v>515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2687</v>
      </c>
    </row>
    <row r="124" s="2" customFormat="1">
      <c r="A124" s="42"/>
      <c r="B124" s="43"/>
      <c r="C124" s="44"/>
      <c r="D124" s="283" t="s">
        <v>517</v>
      </c>
      <c r="E124" s="44"/>
      <c r="F124" s="284" t="s">
        <v>653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2688</v>
      </c>
      <c r="G125" s="231"/>
      <c r="H125" s="235">
        <v>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242</v>
      </c>
      <c r="D127" s="217" t="s">
        <v>194</v>
      </c>
      <c r="E127" s="218" t="s">
        <v>656</v>
      </c>
      <c r="F127" s="219" t="s">
        <v>657</v>
      </c>
      <c r="G127" s="220" t="s">
        <v>197</v>
      </c>
      <c r="H127" s="221">
        <v>5</v>
      </c>
      <c r="I127" s="222"/>
      <c r="J127" s="223">
        <f>ROUND(I127*H127,2)</f>
        <v>0</v>
      </c>
      <c r="K127" s="219" t="s">
        <v>515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2689</v>
      </c>
    </row>
    <row r="128" s="2" customFormat="1">
      <c r="A128" s="42"/>
      <c r="B128" s="43"/>
      <c r="C128" s="44"/>
      <c r="D128" s="283" t="s">
        <v>517</v>
      </c>
      <c r="E128" s="44"/>
      <c r="F128" s="284" t="s">
        <v>659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2257</v>
      </c>
      <c r="G129" s="231"/>
      <c r="H129" s="235">
        <v>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247</v>
      </c>
      <c r="D131" s="217" t="s">
        <v>194</v>
      </c>
      <c r="E131" s="218" t="s">
        <v>660</v>
      </c>
      <c r="F131" s="219" t="s">
        <v>661</v>
      </c>
      <c r="G131" s="220" t="s">
        <v>197</v>
      </c>
      <c r="H131" s="221">
        <v>5</v>
      </c>
      <c r="I131" s="222"/>
      <c r="J131" s="223">
        <f>ROUND(I131*H131,2)</f>
        <v>0</v>
      </c>
      <c r="K131" s="219" t="s">
        <v>515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2690</v>
      </c>
    </row>
    <row r="132" s="2" customFormat="1">
      <c r="A132" s="42"/>
      <c r="B132" s="43"/>
      <c r="C132" s="44"/>
      <c r="D132" s="283" t="s">
        <v>517</v>
      </c>
      <c r="E132" s="44"/>
      <c r="F132" s="284" t="s">
        <v>663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2257</v>
      </c>
      <c r="G133" s="231"/>
      <c r="H133" s="235">
        <v>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24.15" customHeight="1">
      <c r="A135" s="42"/>
      <c r="B135" s="43"/>
      <c r="C135" s="217" t="s">
        <v>252</v>
      </c>
      <c r="D135" s="217" t="s">
        <v>194</v>
      </c>
      <c r="E135" s="218" t="s">
        <v>668</v>
      </c>
      <c r="F135" s="219" t="s">
        <v>669</v>
      </c>
      <c r="G135" s="220" t="s">
        <v>221</v>
      </c>
      <c r="H135" s="221">
        <v>11.095000000000001</v>
      </c>
      <c r="I135" s="222"/>
      <c r="J135" s="223">
        <f>ROUND(I135*H135,2)</f>
        <v>0</v>
      </c>
      <c r="K135" s="219" t="s">
        <v>32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2691</v>
      </c>
    </row>
    <row r="136" s="15" customFormat="1">
      <c r="A136" s="15"/>
      <c r="B136" s="263"/>
      <c r="C136" s="264"/>
      <c r="D136" s="232" t="s">
        <v>201</v>
      </c>
      <c r="E136" s="265" t="s">
        <v>32</v>
      </c>
      <c r="F136" s="266" t="s">
        <v>358</v>
      </c>
      <c r="G136" s="264"/>
      <c r="H136" s="265" t="s">
        <v>32</v>
      </c>
      <c r="I136" s="267"/>
      <c r="J136" s="264"/>
      <c r="K136" s="264"/>
      <c r="L136" s="268"/>
      <c r="M136" s="269"/>
      <c r="N136" s="270"/>
      <c r="O136" s="270"/>
      <c r="P136" s="270"/>
      <c r="Q136" s="270"/>
      <c r="R136" s="270"/>
      <c r="S136" s="270"/>
      <c r="T136" s="271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2" t="s">
        <v>201</v>
      </c>
      <c r="AU136" s="272" t="s">
        <v>87</v>
      </c>
      <c r="AV136" s="15" t="s">
        <v>85</v>
      </c>
      <c r="AW136" s="15" t="s">
        <v>39</v>
      </c>
      <c r="AX136" s="15" t="s">
        <v>78</v>
      </c>
      <c r="AY136" s="272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2692</v>
      </c>
      <c r="G137" s="231"/>
      <c r="H137" s="235">
        <v>5.0949999999999998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2693</v>
      </c>
      <c r="G138" s="231"/>
      <c r="H138" s="235">
        <v>6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11.094999999999999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8</v>
      </c>
      <c r="D140" s="217" t="s">
        <v>194</v>
      </c>
      <c r="E140" s="218" t="s">
        <v>664</v>
      </c>
      <c r="F140" s="219" t="s">
        <v>665</v>
      </c>
      <c r="G140" s="220" t="s">
        <v>197</v>
      </c>
      <c r="H140" s="221">
        <v>5</v>
      </c>
      <c r="I140" s="222"/>
      <c r="J140" s="223">
        <f>ROUND(I140*H140,2)</f>
        <v>0</v>
      </c>
      <c r="K140" s="219" t="s">
        <v>515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2694</v>
      </c>
    </row>
    <row r="141" s="2" customFormat="1">
      <c r="A141" s="42"/>
      <c r="B141" s="43"/>
      <c r="C141" s="44"/>
      <c r="D141" s="283" t="s">
        <v>517</v>
      </c>
      <c r="E141" s="44"/>
      <c r="F141" s="284" t="s">
        <v>667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517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2257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24.15" customHeight="1">
      <c r="A144" s="42"/>
      <c r="B144" s="43"/>
      <c r="C144" s="217" t="s">
        <v>261</v>
      </c>
      <c r="D144" s="217" t="s">
        <v>194</v>
      </c>
      <c r="E144" s="218" t="s">
        <v>2531</v>
      </c>
      <c r="F144" s="219" t="s">
        <v>2532</v>
      </c>
      <c r="G144" s="220" t="s">
        <v>411</v>
      </c>
      <c r="H144" s="221">
        <v>94</v>
      </c>
      <c r="I144" s="222"/>
      <c r="J144" s="223">
        <f>ROUND(I144*H144,2)</f>
        <v>0</v>
      </c>
      <c r="K144" s="219" t="s">
        <v>515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2695</v>
      </c>
    </row>
    <row r="145" s="2" customFormat="1">
      <c r="A145" s="42"/>
      <c r="B145" s="43"/>
      <c r="C145" s="44"/>
      <c r="D145" s="283" t="s">
        <v>517</v>
      </c>
      <c r="E145" s="44"/>
      <c r="F145" s="284" t="s">
        <v>2534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517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2696</v>
      </c>
      <c r="G146" s="231"/>
      <c r="H146" s="235">
        <v>47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2697</v>
      </c>
      <c r="G147" s="231"/>
      <c r="H147" s="235">
        <v>47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94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24.15" customHeight="1">
      <c r="A149" s="42"/>
      <c r="B149" s="43"/>
      <c r="C149" s="217" t="s">
        <v>265</v>
      </c>
      <c r="D149" s="217" t="s">
        <v>194</v>
      </c>
      <c r="E149" s="218" t="s">
        <v>2063</v>
      </c>
      <c r="F149" s="219" t="s">
        <v>2064</v>
      </c>
      <c r="G149" s="220" t="s">
        <v>411</v>
      </c>
      <c r="H149" s="221">
        <v>94</v>
      </c>
      <c r="I149" s="222"/>
      <c r="J149" s="223">
        <f>ROUND(I149*H149,2)</f>
        <v>0</v>
      </c>
      <c r="K149" s="219" t="s">
        <v>515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2698</v>
      </c>
    </row>
    <row r="150" s="2" customFormat="1">
      <c r="A150" s="42"/>
      <c r="B150" s="43"/>
      <c r="C150" s="44"/>
      <c r="D150" s="283" t="s">
        <v>517</v>
      </c>
      <c r="E150" s="44"/>
      <c r="F150" s="284" t="s">
        <v>2066</v>
      </c>
      <c r="G150" s="44"/>
      <c r="H150" s="44"/>
      <c r="I150" s="280"/>
      <c r="J150" s="44"/>
      <c r="K150" s="44"/>
      <c r="L150" s="48"/>
      <c r="M150" s="281"/>
      <c r="N150" s="282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517</v>
      </c>
      <c r="AU150" s="20" t="s">
        <v>87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2696</v>
      </c>
      <c r="G151" s="231"/>
      <c r="H151" s="235">
        <v>47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2697</v>
      </c>
      <c r="G152" s="231"/>
      <c r="H152" s="235">
        <v>47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94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16.5" customHeight="1">
      <c r="A154" s="42"/>
      <c r="B154" s="43"/>
      <c r="C154" s="253" t="s">
        <v>270</v>
      </c>
      <c r="D154" s="253" t="s">
        <v>218</v>
      </c>
      <c r="E154" s="254" t="s">
        <v>2539</v>
      </c>
      <c r="F154" s="255" t="s">
        <v>2540</v>
      </c>
      <c r="G154" s="256" t="s">
        <v>221</v>
      </c>
      <c r="H154" s="257">
        <v>81.075000000000003</v>
      </c>
      <c r="I154" s="258"/>
      <c r="J154" s="259">
        <f>ROUND(I154*H154,2)</f>
        <v>0</v>
      </c>
      <c r="K154" s="255" t="s">
        <v>515</v>
      </c>
      <c r="L154" s="260"/>
      <c r="M154" s="261" t="s">
        <v>32</v>
      </c>
      <c r="N154" s="262" t="s">
        <v>49</v>
      </c>
      <c r="O154" s="88"/>
      <c r="P154" s="226">
        <f>O154*H154</f>
        <v>0</v>
      </c>
      <c r="Q154" s="226">
        <v>1</v>
      </c>
      <c r="R154" s="226">
        <f>Q154*H154</f>
        <v>81.075000000000003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222</v>
      </c>
      <c r="AT154" s="228" t="s">
        <v>218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2699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2700</v>
      </c>
      <c r="G155" s="231"/>
      <c r="H155" s="235">
        <v>10.574999999999999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2701</v>
      </c>
      <c r="G156" s="231"/>
      <c r="H156" s="235">
        <v>70.5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81.075000000000003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16.5" customHeight="1">
      <c r="A158" s="42"/>
      <c r="B158" s="43"/>
      <c r="C158" s="217" t="s">
        <v>274</v>
      </c>
      <c r="D158" s="217" t="s">
        <v>194</v>
      </c>
      <c r="E158" s="218" t="s">
        <v>2076</v>
      </c>
      <c r="F158" s="219" t="s">
        <v>2077</v>
      </c>
      <c r="G158" s="220" t="s">
        <v>411</v>
      </c>
      <c r="H158" s="221">
        <v>94</v>
      </c>
      <c r="I158" s="222"/>
      <c r="J158" s="223">
        <f>ROUND(I158*H158,2)</f>
        <v>0</v>
      </c>
      <c r="K158" s="219" t="s">
        <v>515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0.0039699999999999996</v>
      </c>
      <c r="R158" s="226">
        <f>Q158*H158</f>
        <v>0.37317999999999996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2702</v>
      </c>
    </row>
    <row r="159" s="2" customFormat="1">
      <c r="A159" s="42"/>
      <c r="B159" s="43"/>
      <c r="C159" s="44"/>
      <c r="D159" s="283" t="s">
        <v>517</v>
      </c>
      <c r="E159" s="44"/>
      <c r="F159" s="284" t="s">
        <v>2079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2696</v>
      </c>
      <c r="G160" s="231"/>
      <c r="H160" s="235">
        <v>47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2697</v>
      </c>
      <c r="G161" s="231"/>
      <c r="H161" s="235">
        <v>47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94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16.5" customHeight="1">
      <c r="A163" s="42"/>
      <c r="B163" s="43"/>
      <c r="C163" s="253" t="s">
        <v>278</v>
      </c>
      <c r="D163" s="253" t="s">
        <v>218</v>
      </c>
      <c r="E163" s="254" t="s">
        <v>2080</v>
      </c>
      <c r="F163" s="255" t="s">
        <v>2081</v>
      </c>
      <c r="G163" s="256" t="s">
        <v>541</v>
      </c>
      <c r="H163" s="257">
        <v>2.3500000000000001</v>
      </c>
      <c r="I163" s="258"/>
      <c r="J163" s="259">
        <f>ROUND(I163*H163,2)</f>
        <v>0</v>
      </c>
      <c r="K163" s="255" t="s">
        <v>515</v>
      </c>
      <c r="L163" s="260"/>
      <c r="M163" s="261" t="s">
        <v>32</v>
      </c>
      <c r="N163" s="262" t="s">
        <v>49</v>
      </c>
      <c r="O163" s="88"/>
      <c r="P163" s="226">
        <f>O163*H163</f>
        <v>0</v>
      </c>
      <c r="Q163" s="226">
        <v>0.001</v>
      </c>
      <c r="R163" s="226">
        <f>Q163*H163</f>
        <v>0.0023500000000000001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222</v>
      </c>
      <c r="AT163" s="228" t="s">
        <v>218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2703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2704</v>
      </c>
      <c r="G164" s="231"/>
      <c r="H164" s="235">
        <v>2.3500000000000001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85</v>
      </c>
      <c r="AY164" s="241" t="s">
        <v>191</v>
      </c>
    </row>
    <row r="165" s="2" customFormat="1" ht="21.75" customHeight="1">
      <c r="A165" s="42"/>
      <c r="B165" s="43"/>
      <c r="C165" s="217" t="s">
        <v>282</v>
      </c>
      <c r="D165" s="217" t="s">
        <v>194</v>
      </c>
      <c r="E165" s="218" t="s">
        <v>596</v>
      </c>
      <c r="F165" s="219" t="s">
        <v>597</v>
      </c>
      <c r="G165" s="220" t="s">
        <v>411</v>
      </c>
      <c r="H165" s="221">
        <v>100</v>
      </c>
      <c r="I165" s="222"/>
      <c r="J165" s="223">
        <f>ROUND(I165*H165,2)</f>
        <v>0</v>
      </c>
      <c r="K165" s="219" t="s">
        <v>515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0.00050000000000000001</v>
      </c>
      <c r="T165" s="227">
        <f>S165*H165</f>
        <v>0.050000000000000003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2705</v>
      </c>
    </row>
    <row r="166" s="2" customFormat="1">
      <c r="A166" s="42"/>
      <c r="B166" s="43"/>
      <c r="C166" s="44"/>
      <c r="D166" s="283" t="s">
        <v>517</v>
      </c>
      <c r="E166" s="44"/>
      <c r="F166" s="284" t="s">
        <v>599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1701</v>
      </c>
      <c r="G167" s="231"/>
      <c r="H167" s="235">
        <v>100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100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12" customFormat="1" ht="22.8" customHeight="1">
      <c r="A169" s="12"/>
      <c r="B169" s="201"/>
      <c r="C169" s="202"/>
      <c r="D169" s="203" t="s">
        <v>77</v>
      </c>
      <c r="E169" s="215" t="s">
        <v>87</v>
      </c>
      <c r="F169" s="215" t="s">
        <v>1734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SUM(P170:P228)</f>
        <v>0</v>
      </c>
      <c r="Q169" s="209"/>
      <c r="R169" s="210">
        <f>SUM(R170:R228)</f>
        <v>0.91552960000000017</v>
      </c>
      <c r="S169" s="209"/>
      <c r="T169" s="211">
        <f>SUM(T170:T228)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2" t="s">
        <v>85</v>
      </c>
      <c r="AT169" s="213" t="s">
        <v>77</v>
      </c>
      <c r="AU169" s="213" t="s">
        <v>85</v>
      </c>
      <c r="AY169" s="212" t="s">
        <v>191</v>
      </c>
      <c r="BK169" s="214">
        <f>SUM(BK170:BK228)</f>
        <v>0</v>
      </c>
    </row>
    <row r="170" s="2" customFormat="1" ht="16.5" customHeight="1">
      <c r="A170" s="42"/>
      <c r="B170" s="43"/>
      <c r="C170" s="217" t="s">
        <v>286</v>
      </c>
      <c r="D170" s="217" t="s">
        <v>194</v>
      </c>
      <c r="E170" s="218" t="s">
        <v>2706</v>
      </c>
      <c r="F170" s="219" t="s">
        <v>2707</v>
      </c>
      <c r="G170" s="220" t="s">
        <v>197</v>
      </c>
      <c r="H170" s="221">
        <v>34</v>
      </c>
      <c r="I170" s="222"/>
      <c r="J170" s="223">
        <f>ROUND(I170*H170,2)</f>
        <v>0</v>
      </c>
      <c r="K170" s="219" t="s">
        <v>515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199</v>
      </c>
      <c r="AT170" s="228" t="s">
        <v>194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2708</v>
      </c>
    </row>
    <row r="171" s="2" customFormat="1">
      <c r="A171" s="42"/>
      <c r="B171" s="43"/>
      <c r="C171" s="44"/>
      <c r="D171" s="283" t="s">
        <v>517</v>
      </c>
      <c r="E171" s="44"/>
      <c r="F171" s="284" t="s">
        <v>2709</v>
      </c>
      <c r="G171" s="44"/>
      <c r="H171" s="44"/>
      <c r="I171" s="280"/>
      <c r="J171" s="44"/>
      <c r="K171" s="44"/>
      <c r="L171" s="48"/>
      <c r="M171" s="281"/>
      <c r="N171" s="282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517</v>
      </c>
      <c r="AU171" s="20" t="s">
        <v>87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2710</v>
      </c>
      <c r="G172" s="231"/>
      <c r="H172" s="235">
        <v>34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87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16.5" customHeight="1">
      <c r="A174" s="42"/>
      <c r="B174" s="43"/>
      <c r="C174" s="217" t="s">
        <v>291</v>
      </c>
      <c r="D174" s="217" t="s">
        <v>194</v>
      </c>
      <c r="E174" s="218" t="s">
        <v>2087</v>
      </c>
      <c r="F174" s="219" t="s">
        <v>2088</v>
      </c>
      <c r="G174" s="220" t="s">
        <v>197</v>
      </c>
      <c r="H174" s="221">
        <v>5.5199999999999996</v>
      </c>
      <c r="I174" s="222"/>
      <c r="J174" s="223">
        <f>ROUND(I174*H174,2)</f>
        <v>0</v>
      </c>
      <c r="K174" s="219" t="s">
        <v>515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199</v>
      </c>
      <c r="AT174" s="228" t="s">
        <v>194</v>
      </c>
      <c r="AU174" s="228" t="s">
        <v>87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199</v>
      </c>
      <c r="BM174" s="228" t="s">
        <v>2711</v>
      </c>
    </row>
    <row r="175" s="2" customFormat="1">
      <c r="A175" s="42"/>
      <c r="B175" s="43"/>
      <c r="C175" s="44"/>
      <c r="D175" s="283" t="s">
        <v>517</v>
      </c>
      <c r="E175" s="44"/>
      <c r="F175" s="284" t="s">
        <v>2090</v>
      </c>
      <c r="G175" s="44"/>
      <c r="H175" s="44"/>
      <c r="I175" s="280"/>
      <c r="J175" s="44"/>
      <c r="K175" s="44"/>
      <c r="L175" s="48"/>
      <c r="M175" s="281"/>
      <c r="N175" s="282"/>
      <c r="O175" s="88"/>
      <c r="P175" s="88"/>
      <c r="Q175" s="88"/>
      <c r="R175" s="88"/>
      <c r="S175" s="88"/>
      <c r="T175" s="8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T175" s="20" t="s">
        <v>517</v>
      </c>
      <c r="AU175" s="20" t="s">
        <v>87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2712</v>
      </c>
      <c r="G176" s="231"/>
      <c r="H176" s="235">
        <v>3.2999999999999998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2713</v>
      </c>
      <c r="G177" s="231"/>
      <c r="H177" s="235">
        <v>2.2200000000000002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5.5199999999999996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1.75" customHeight="1">
      <c r="A179" s="42"/>
      <c r="B179" s="43"/>
      <c r="C179" s="217" t="s">
        <v>7</v>
      </c>
      <c r="D179" s="217" t="s">
        <v>194</v>
      </c>
      <c r="E179" s="218" t="s">
        <v>2092</v>
      </c>
      <c r="F179" s="219" t="s">
        <v>2093</v>
      </c>
      <c r="G179" s="220" t="s">
        <v>197</v>
      </c>
      <c r="H179" s="221">
        <v>5.5199999999999996</v>
      </c>
      <c r="I179" s="222"/>
      <c r="J179" s="223">
        <f>ROUND(I179*H179,2)</f>
        <v>0</v>
      </c>
      <c r="K179" s="219" t="s">
        <v>515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2714</v>
      </c>
    </row>
    <row r="180" s="2" customFormat="1">
      <c r="A180" s="42"/>
      <c r="B180" s="43"/>
      <c r="C180" s="44"/>
      <c r="D180" s="283" t="s">
        <v>517</v>
      </c>
      <c r="E180" s="44"/>
      <c r="F180" s="284" t="s">
        <v>2095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2712</v>
      </c>
      <c r="G181" s="231"/>
      <c r="H181" s="235">
        <v>3.2999999999999998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2713</v>
      </c>
      <c r="G182" s="231"/>
      <c r="H182" s="235">
        <v>2.2200000000000002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5.5199999999999996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299</v>
      </c>
      <c r="D184" s="217" t="s">
        <v>194</v>
      </c>
      <c r="E184" s="218" t="s">
        <v>2096</v>
      </c>
      <c r="F184" s="219" t="s">
        <v>2097</v>
      </c>
      <c r="G184" s="220" t="s">
        <v>411</v>
      </c>
      <c r="H184" s="221">
        <v>6.7199999999999998</v>
      </c>
      <c r="I184" s="222"/>
      <c r="J184" s="223">
        <f>ROUND(I184*H184,2)</f>
        <v>0</v>
      </c>
      <c r="K184" s="219" t="s">
        <v>515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0.0012999999999999999</v>
      </c>
      <c r="R184" s="226">
        <f>Q184*H184</f>
        <v>0.008735999999999999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2715</v>
      </c>
    </row>
    <row r="185" s="2" customFormat="1">
      <c r="A185" s="42"/>
      <c r="B185" s="43"/>
      <c r="C185" s="44"/>
      <c r="D185" s="283" t="s">
        <v>517</v>
      </c>
      <c r="E185" s="44"/>
      <c r="F185" s="284" t="s">
        <v>2099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517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2716</v>
      </c>
      <c r="G186" s="231"/>
      <c r="H186" s="235">
        <v>3.8999999999999999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2717</v>
      </c>
      <c r="G187" s="231"/>
      <c r="H187" s="235">
        <v>2.8199999999999998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6.7199999999999998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304</v>
      </c>
      <c r="D189" s="217" t="s">
        <v>194</v>
      </c>
      <c r="E189" s="218" t="s">
        <v>2101</v>
      </c>
      <c r="F189" s="219" t="s">
        <v>2102</v>
      </c>
      <c r="G189" s="220" t="s">
        <v>411</v>
      </c>
      <c r="H189" s="221">
        <v>6.7199999999999998</v>
      </c>
      <c r="I189" s="222"/>
      <c r="J189" s="223">
        <f>ROUND(I189*H189,2)</f>
        <v>0</v>
      </c>
      <c r="K189" s="219" t="s">
        <v>515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4.0000000000000003E-05</v>
      </c>
      <c r="R189" s="226">
        <f>Q189*H189</f>
        <v>0.00026880000000000003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2718</v>
      </c>
    </row>
    <row r="190" s="2" customFormat="1">
      <c r="A190" s="42"/>
      <c r="B190" s="43"/>
      <c r="C190" s="44"/>
      <c r="D190" s="283" t="s">
        <v>517</v>
      </c>
      <c r="E190" s="44"/>
      <c r="F190" s="284" t="s">
        <v>2104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517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2716</v>
      </c>
      <c r="G191" s="231"/>
      <c r="H191" s="235">
        <v>3.8999999999999999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2717</v>
      </c>
      <c r="G192" s="231"/>
      <c r="H192" s="235">
        <v>2.8199999999999998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6.7199999999999998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310</v>
      </c>
      <c r="D194" s="217" t="s">
        <v>194</v>
      </c>
      <c r="E194" s="218" t="s">
        <v>2105</v>
      </c>
      <c r="F194" s="219" t="s">
        <v>2106</v>
      </c>
      <c r="G194" s="220" t="s">
        <v>221</v>
      </c>
      <c r="H194" s="221">
        <v>0.66200000000000003</v>
      </c>
      <c r="I194" s="222"/>
      <c r="J194" s="223">
        <f>ROUND(I194*H194,2)</f>
        <v>0</v>
      </c>
      <c r="K194" s="219" t="s">
        <v>515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1.0383</v>
      </c>
      <c r="R194" s="226">
        <f>Q194*H194</f>
        <v>0.68735460000000004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2719</v>
      </c>
    </row>
    <row r="195" s="2" customFormat="1">
      <c r="A195" s="42"/>
      <c r="B195" s="43"/>
      <c r="C195" s="44"/>
      <c r="D195" s="283" t="s">
        <v>517</v>
      </c>
      <c r="E195" s="44"/>
      <c r="F195" s="284" t="s">
        <v>2108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2720</v>
      </c>
      <c r="G196" s="231"/>
      <c r="H196" s="235">
        <v>0.66200000000000003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0.66200000000000003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21.75" customHeight="1">
      <c r="A198" s="42"/>
      <c r="B198" s="43"/>
      <c r="C198" s="217" t="s">
        <v>317</v>
      </c>
      <c r="D198" s="217" t="s">
        <v>194</v>
      </c>
      <c r="E198" s="218" t="s">
        <v>1735</v>
      </c>
      <c r="F198" s="219" t="s">
        <v>1736</v>
      </c>
      <c r="G198" s="220" t="s">
        <v>197</v>
      </c>
      <c r="H198" s="221">
        <v>0.71999999999999997</v>
      </c>
      <c r="I198" s="222"/>
      <c r="J198" s="223">
        <f>ROUND(I198*H198,2)</f>
        <v>0</v>
      </c>
      <c r="K198" s="219" t="s">
        <v>515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2721</v>
      </c>
    </row>
    <row r="199" s="2" customFormat="1">
      <c r="A199" s="42"/>
      <c r="B199" s="43"/>
      <c r="C199" s="44"/>
      <c r="D199" s="283" t="s">
        <v>517</v>
      </c>
      <c r="E199" s="44"/>
      <c r="F199" s="284" t="s">
        <v>1738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517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2722</v>
      </c>
      <c r="G200" s="231"/>
      <c r="H200" s="235">
        <v>0.71999999999999997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0.71999999999999997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24.15" customHeight="1">
      <c r="A202" s="42"/>
      <c r="B202" s="43"/>
      <c r="C202" s="217" t="s">
        <v>323</v>
      </c>
      <c r="D202" s="217" t="s">
        <v>194</v>
      </c>
      <c r="E202" s="218" t="s">
        <v>2110</v>
      </c>
      <c r="F202" s="219" t="s">
        <v>2111</v>
      </c>
      <c r="G202" s="220" t="s">
        <v>197</v>
      </c>
      <c r="H202" s="221">
        <v>0.95999999999999996</v>
      </c>
      <c r="I202" s="222"/>
      <c r="J202" s="223">
        <f>ROUND(I202*H202,2)</f>
        <v>0</v>
      </c>
      <c r="K202" s="219" t="s">
        <v>515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2723</v>
      </c>
    </row>
    <row r="203" s="2" customFormat="1">
      <c r="A203" s="42"/>
      <c r="B203" s="43"/>
      <c r="C203" s="44"/>
      <c r="D203" s="283" t="s">
        <v>517</v>
      </c>
      <c r="E203" s="44"/>
      <c r="F203" s="284" t="s">
        <v>2113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517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2724</v>
      </c>
      <c r="G204" s="231"/>
      <c r="H204" s="235">
        <v>0.47999999999999998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2725</v>
      </c>
      <c r="G205" s="231"/>
      <c r="H205" s="235">
        <v>0.47999999999999998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4" customFormat="1">
      <c r="A206" s="14"/>
      <c r="B206" s="242"/>
      <c r="C206" s="243"/>
      <c r="D206" s="232" t="s">
        <v>201</v>
      </c>
      <c r="E206" s="244" t="s">
        <v>32</v>
      </c>
      <c r="F206" s="245" t="s">
        <v>203</v>
      </c>
      <c r="G206" s="243"/>
      <c r="H206" s="246">
        <v>0.95999999999999996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201</v>
      </c>
      <c r="AU206" s="252" t="s">
        <v>87</v>
      </c>
      <c r="AV206" s="14" t="s">
        <v>199</v>
      </c>
      <c r="AW206" s="14" t="s">
        <v>39</v>
      </c>
      <c r="AX206" s="14" t="s">
        <v>85</v>
      </c>
      <c r="AY206" s="252" t="s">
        <v>191</v>
      </c>
    </row>
    <row r="207" s="2" customFormat="1" ht="21.75" customHeight="1">
      <c r="A207" s="42"/>
      <c r="B207" s="43"/>
      <c r="C207" s="217" t="s">
        <v>329</v>
      </c>
      <c r="D207" s="217" t="s">
        <v>194</v>
      </c>
      <c r="E207" s="218" t="s">
        <v>2116</v>
      </c>
      <c r="F207" s="219" t="s">
        <v>2093</v>
      </c>
      <c r="G207" s="220" t="s">
        <v>197</v>
      </c>
      <c r="H207" s="221">
        <v>1.6799999999999999</v>
      </c>
      <c r="I207" s="222"/>
      <c r="J207" s="223">
        <f>ROUND(I207*H207,2)</f>
        <v>0</v>
      </c>
      <c r="K207" s="219" t="s">
        <v>515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2726</v>
      </c>
    </row>
    <row r="208" s="2" customFormat="1">
      <c r="A208" s="42"/>
      <c r="B208" s="43"/>
      <c r="C208" s="44"/>
      <c r="D208" s="283" t="s">
        <v>517</v>
      </c>
      <c r="E208" s="44"/>
      <c r="F208" s="284" t="s">
        <v>2118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517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2722</v>
      </c>
      <c r="G209" s="231"/>
      <c r="H209" s="235">
        <v>0.71999999999999997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2724</v>
      </c>
      <c r="G210" s="231"/>
      <c r="H210" s="235">
        <v>0.47999999999999998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2725</v>
      </c>
      <c r="G211" s="231"/>
      <c r="H211" s="235">
        <v>0.47999999999999998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1.6799999999999999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16.5" customHeight="1">
      <c r="A213" s="42"/>
      <c r="B213" s="43"/>
      <c r="C213" s="217" t="s">
        <v>334</v>
      </c>
      <c r="D213" s="217" t="s">
        <v>194</v>
      </c>
      <c r="E213" s="218" t="s">
        <v>1746</v>
      </c>
      <c r="F213" s="219" t="s">
        <v>1747</v>
      </c>
      <c r="G213" s="220" t="s">
        <v>411</v>
      </c>
      <c r="H213" s="221">
        <v>7.04</v>
      </c>
      <c r="I213" s="222"/>
      <c r="J213" s="223">
        <f>ROUND(I213*H213,2)</f>
        <v>0</v>
      </c>
      <c r="K213" s="219" t="s">
        <v>515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0.0012999999999999999</v>
      </c>
      <c r="R213" s="226">
        <f>Q213*H213</f>
        <v>0.0091520000000000004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2727</v>
      </c>
    </row>
    <row r="214" s="2" customFormat="1">
      <c r="A214" s="42"/>
      <c r="B214" s="43"/>
      <c r="C214" s="44"/>
      <c r="D214" s="283" t="s">
        <v>517</v>
      </c>
      <c r="E214" s="44"/>
      <c r="F214" s="284" t="s">
        <v>1749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517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2728</v>
      </c>
      <c r="G215" s="231"/>
      <c r="H215" s="235">
        <v>2.8799999999999999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2729</v>
      </c>
      <c r="G216" s="231"/>
      <c r="H216" s="235">
        <v>2.0800000000000001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2730</v>
      </c>
      <c r="G217" s="231"/>
      <c r="H217" s="235">
        <v>2.0800000000000001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4" customFormat="1">
      <c r="A218" s="14"/>
      <c r="B218" s="242"/>
      <c r="C218" s="243"/>
      <c r="D218" s="232" t="s">
        <v>201</v>
      </c>
      <c r="E218" s="244" t="s">
        <v>32</v>
      </c>
      <c r="F218" s="245" t="s">
        <v>203</v>
      </c>
      <c r="G218" s="243"/>
      <c r="H218" s="246">
        <v>7.04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201</v>
      </c>
      <c r="AU218" s="252" t="s">
        <v>87</v>
      </c>
      <c r="AV218" s="14" t="s">
        <v>199</v>
      </c>
      <c r="AW218" s="14" t="s">
        <v>39</v>
      </c>
      <c r="AX218" s="14" t="s">
        <v>85</v>
      </c>
      <c r="AY218" s="252" t="s">
        <v>191</v>
      </c>
    </row>
    <row r="219" s="2" customFormat="1" ht="16.5" customHeight="1">
      <c r="A219" s="42"/>
      <c r="B219" s="43"/>
      <c r="C219" s="217" t="s">
        <v>345</v>
      </c>
      <c r="D219" s="217" t="s">
        <v>194</v>
      </c>
      <c r="E219" s="218" t="s">
        <v>1752</v>
      </c>
      <c r="F219" s="219" t="s">
        <v>1753</v>
      </c>
      <c r="G219" s="220" t="s">
        <v>411</v>
      </c>
      <c r="H219" s="221">
        <v>7.04</v>
      </c>
      <c r="I219" s="222"/>
      <c r="J219" s="223">
        <f>ROUND(I219*H219,2)</f>
        <v>0</v>
      </c>
      <c r="K219" s="219" t="s">
        <v>515</v>
      </c>
      <c r="L219" s="48"/>
      <c r="M219" s="224" t="s">
        <v>32</v>
      </c>
      <c r="N219" s="225" t="s">
        <v>49</v>
      </c>
      <c r="O219" s="88"/>
      <c r="P219" s="226">
        <f>O219*H219</f>
        <v>0</v>
      </c>
      <c r="Q219" s="226">
        <v>4.0000000000000003E-05</v>
      </c>
      <c r="R219" s="226">
        <f>Q219*H219</f>
        <v>0.00028160000000000001</v>
      </c>
      <c r="S219" s="226">
        <v>0</v>
      </c>
      <c r="T219" s="227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8" t="s">
        <v>199</v>
      </c>
      <c r="AT219" s="228" t="s">
        <v>194</v>
      </c>
      <c r="AU219" s="228" t="s">
        <v>87</v>
      </c>
      <c r="AY219" s="20" t="s">
        <v>191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85</v>
      </c>
      <c r="BK219" s="229">
        <f>ROUND(I219*H219,2)</f>
        <v>0</v>
      </c>
      <c r="BL219" s="20" t="s">
        <v>199</v>
      </c>
      <c r="BM219" s="228" t="s">
        <v>2731</v>
      </c>
    </row>
    <row r="220" s="2" customFormat="1">
      <c r="A220" s="42"/>
      <c r="B220" s="43"/>
      <c r="C220" s="44"/>
      <c r="D220" s="283" t="s">
        <v>517</v>
      </c>
      <c r="E220" s="44"/>
      <c r="F220" s="284" t="s">
        <v>1755</v>
      </c>
      <c r="G220" s="44"/>
      <c r="H220" s="44"/>
      <c r="I220" s="280"/>
      <c r="J220" s="44"/>
      <c r="K220" s="44"/>
      <c r="L220" s="48"/>
      <c r="M220" s="281"/>
      <c r="N220" s="282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517</v>
      </c>
      <c r="AU220" s="20" t="s">
        <v>87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2728</v>
      </c>
      <c r="G221" s="231"/>
      <c r="H221" s="235">
        <v>2.8799999999999999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2729</v>
      </c>
      <c r="G222" s="231"/>
      <c r="H222" s="235">
        <v>2.0800000000000001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2730</v>
      </c>
      <c r="G223" s="231"/>
      <c r="H223" s="235">
        <v>2.0800000000000001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7.04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349</v>
      </c>
      <c r="D225" s="217" t="s">
        <v>194</v>
      </c>
      <c r="E225" s="218" t="s">
        <v>2123</v>
      </c>
      <c r="F225" s="219" t="s">
        <v>2124</v>
      </c>
      <c r="G225" s="220" t="s">
        <v>221</v>
      </c>
      <c r="H225" s="221">
        <v>0.20200000000000001</v>
      </c>
      <c r="I225" s="222"/>
      <c r="J225" s="223">
        <f>ROUND(I225*H225,2)</f>
        <v>0</v>
      </c>
      <c r="K225" s="219" t="s">
        <v>515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1.0383</v>
      </c>
      <c r="R225" s="226">
        <f>Q225*H225</f>
        <v>0.20973660000000002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2732</v>
      </c>
    </row>
    <row r="226" s="2" customFormat="1">
      <c r="A226" s="42"/>
      <c r="B226" s="43"/>
      <c r="C226" s="44"/>
      <c r="D226" s="283" t="s">
        <v>517</v>
      </c>
      <c r="E226" s="44"/>
      <c r="F226" s="284" t="s">
        <v>2126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517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2733</v>
      </c>
      <c r="G227" s="231"/>
      <c r="H227" s="235">
        <v>0.20200000000000001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0.20200000000000001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102</v>
      </c>
      <c r="F229" s="215" t="s">
        <v>544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SUM(P230:P241)</f>
        <v>0</v>
      </c>
      <c r="Q229" s="209"/>
      <c r="R229" s="210">
        <f>SUM(R230:R241)</f>
        <v>0.026365200000000002</v>
      </c>
      <c r="S229" s="209"/>
      <c r="T229" s="211">
        <f>SUM(T230:T241)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SUM(BK230:BK241)</f>
        <v>0</v>
      </c>
    </row>
    <row r="230" s="2" customFormat="1" ht="16.5" customHeight="1">
      <c r="A230" s="42"/>
      <c r="B230" s="43"/>
      <c r="C230" s="217" t="s">
        <v>354</v>
      </c>
      <c r="D230" s="217" t="s">
        <v>194</v>
      </c>
      <c r="E230" s="218" t="s">
        <v>2583</v>
      </c>
      <c r="F230" s="219" t="s">
        <v>2584</v>
      </c>
      <c r="G230" s="220" t="s">
        <v>411</v>
      </c>
      <c r="H230" s="221">
        <v>7.6200000000000001</v>
      </c>
      <c r="I230" s="222"/>
      <c r="J230" s="223">
        <f>ROUND(I230*H230,2)</f>
        <v>0</v>
      </c>
      <c r="K230" s="219" t="s">
        <v>515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0.00346</v>
      </c>
      <c r="R230" s="226">
        <f>Q230*H230</f>
        <v>0.026365200000000002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2734</v>
      </c>
    </row>
    <row r="231" s="2" customFormat="1">
      <c r="A231" s="42"/>
      <c r="B231" s="43"/>
      <c r="C231" s="44"/>
      <c r="D231" s="283" t="s">
        <v>517</v>
      </c>
      <c r="E231" s="44"/>
      <c r="F231" s="284" t="s">
        <v>2586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2735</v>
      </c>
      <c r="G232" s="231"/>
      <c r="H232" s="235">
        <v>7.6200000000000001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7.6200000000000001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16.5" customHeight="1">
      <c r="A234" s="42"/>
      <c r="B234" s="43"/>
      <c r="C234" s="217" t="s">
        <v>360</v>
      </c>
      <c r="D234" s="217" t="s">
        <v>194</v>
      </c>
      <c r="E234" s="218" t="s">
        <v>2588</v>
      </c>
      <c r="F234" s="219" t="s">
        <v>2589</v>
      </c>
      <c r="G234" s="220" t="s">
        <v>411</v>
      </c>
      <c r="H234" s="221">
        <v>7.6200000000000001</v>
      </c>
      <c r="I234" s="222"/>
      <c r="J234" s="223">
        <f>ROUND(I234*H234,2)</f>
        <v>0</v>
      </c>
      <c r="K234" s="219" t="s">
        <v>515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2736</v>
      </c>
    </row>
    <row r="235" s="2" customFormat="1">
      <c r="A235" s="42"/>
      <c r="B235" s="43"/>
      <c r="C235" s="44"/>
      <c r="D235" s="283" t="s">
        <v>517</v>
      </c>
      <c r="E235" s="44"/>
      <c r="F235" s="284" t="s">
        <v>2591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2735</v>
      </c>
      <c r="G236" s="231"/>
      <c r="H236" s="235">
        <v>7.6200000000000001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7.6200000000000001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365</v>
      </c>
      <c r="D238" s="217" t="s">
        <v>194</v>
      </c>
      <c r="E238" s="218" t="s">
        <v>2592</v>
      </c>
      <c r="F238" s="219" t="s">
        <v>2593</v>
      </c>
      <c r="G238" s="220" t="s">
        <v>197</v>
      </c>
      <c r="H238" s="221">
        <v>23.899999999999999</v>
      </c>
      <c r="I238" s="222"/>
      <c r="J238" s="223">
        <f>ROUND(I238*H238,2)</f>
        <v>0</v>
      </c>
      <c r="K238" s="219" t="s">
        <v>515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2737</v>
      </c>
    </row>
    <row r="239" s="2" customFormat="1">
      <c r="A239" s="42"/>
      <c r="B239" s="43"/>
      <c r="C239" s="44"/>
      <c r="D239" s="283" t="s">
        <v>517</v>
      </c>
      <c r="E239" s="44"/>
      <c r="F239" s="284" t="s">
        <v>2595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2738</v>
      </c>
      <c r="G240" s="231"/>
      <c r="H240" s="235">
        <v>23.899999999999999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23.899999999999999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12" customFormat="1" ht="22.8" customHeight="1">
      <c r="A242" s="12"/>
      <c r="B242" s="201"/>
      <c r="C242" s="202"/>
      <c r="D242" s="203" t="s">
        <v>77</v>
      </c>
      <c r="E242" s="215" t="s">
        <v>199</v>
      </c>
      <c r="F242" s="215" t="s">
        <v>678</v>
      </c>
      <c r="G242" s="202"/>
      <c r="H242" s="202"/>
      <c r="I242" s="205"/>
      <c r="J242" s="216">
        <f>BK242</f>
        <v>0</v>
      </c>
      <c r="K242" s="202"/>
      <c r="L242" s="207"/>
      <c r="M242" s="208"/>
      <c r="N242" s="209"/>
      <c r="O242" s="209"/>
      <c r="P242" s="210">
        <f>SUM(P243:P257)</f>
        <v>0</v>
      </c>
      <c r="Q242" s="209"/>
      <c r="R242" s="210">
        <f>SUM(R243:R257)</f>
        <v>43.877276999999999</v>
      </c>
      <c r="S242" s="209"/>
      <c r="T242" s="211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2" t="s">
        <v>85</v>
      </c>
      <c r="AT242" s="213" t="s">
        <v>77</v>
      </c>
      <c r="AU242" s="213" t="s">
        <v>85</v>
      </c>
      <c r="AY242" s="212" t="s">
        <v>191</v>
      </c>
      <c r="BK242" s="214">
        <f>SUM(BK243:BK257)</f>
        <v>0</v>
      </c>
    </row>
    <row r="243" s="2" customFormat="1" ht="16.5" customHeight="1">
      <c r="A243" s="42"/>
      <c r="B243" s="43"/>
      <c r="C243" s="217" t="s">
        <v>370</v>
      </c>
      <c r="D243" s="217" t="s">
        <v>194</v>
      </c>
      <c r="E243" s="218" t="s">
        <v>2597</v>
      </c>
      <c r="F243" s="219" t="s">
        <v>2598</v>
      </c>
      <c r="G243" s="220" t="s">
        <v>197</v>
      </c>
      <c r="H243" s="221">
        <v>4</v>
      </c>
      <c r="I243" s="222"/>
      <c r="J243" s="223">
        <f>ROUND(I243*H243,2)</f>
        <v>0</v>
      </c>
      <c r="K243" s="219" t="s">
        <v>515</v>
      </c>
      <c r="L243" s="48"/>
      <c r="M243" s="224" t="s">
        <v>32</v>
      </c>
      <c r="N243" s="225" t="s">
        <v>49</v>
      </c>
      <c r="O243" s="88"/>
      <c r="P243" s="226">
        <f>O243*H243</f>
        <v>0</v>
      </c>
      <c r="Q243" s="226">
        <v>0.10233</v>
      </c>
      <c r="R243" s="226">
        <f>Q243*H243</f>
        <v>0.40932000000000002</v>
      </c>
      <c r="S243" s="226">
        <v>0</v>
      </c>
      <c r="T243" s="227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8" t="s">
        <v>199</v>
      </c>
      <c r="AT243" s="228" t="s">
        <v>194</v>
      </c>
      <c r="AU243" s="228" t="s">
        <v>87</v>
      </c>
      <c r="AY243" s="20" t="s">
        <v>191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20" t="s">
        <v>85</v>
      </c>
      <c r="BK243" s="229">
        <f>ROUND(I243*H243,2)</f>
        <v>0</v>
      </c>
      <c r="BL243" s="20" t="s">
        <v>199</v>
      </c>
      <c r="BM243" s="228" t="s">
        <v>2739</v>
      </c>
    </row>
    <row r="244" s="2" customFormat="1">
      <c r="A244" s="42"/>
      <c r="B244" s="43"/>
      <c r="C244" s="44"/>
      <c r="D244" s="283" t="s">
        <v>517</v>
      </c>
      <c r="E244" s="44"/>
      <c r="F244" s="284" t="s">
        <v>2600</v>
      </c>
      <c r="G244" s="44"/>
      <c r="H244" s="44"/>
      <c r="I244" s="280"/>
      <c r="J244" s="44"/>
      <c r="K244" s="44"/>
      <c r="L244" s="48"/>
      <c r="M244" s="281"/>
      <c r="N244" s="282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517</v>
      </c>
      <c r="AU244" s="20" t="s">
        <v>87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2740</v>
      </c>
      <c r="G245" s="231"/>
      <c r="H245" s="235">
        <v>4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4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16.5" customHeight="1">
      <c r="A247" s="42"/>
      <c r="B247" s="43"/>
      <c r="C247" s="217" t="s">
        <v>763</v>
      </c>
      <c r="D247" s="217" t="s">
        <v>194</v>
      </c>
      <c r="E247" s="218" t="s">
        <v>2602</v>
      </c>
      <c r="F247" s="219" t="s">
        <v>2603</v>
      </c>
      <c r="G247" s="220" t="s">
        <v>197</v>
      </c>
      <c r="H247" s="221">
        <v>4</v>
      </c>
      <c r="I247" s="222"/>
      <c r="J247" s="223">
        <f>ROUND(I247*H247,2)</f>
        <v>0</v>
      </c>
      <c r="K247" s="219" t="s">
        <v>515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2741</v>
      </c>
    </row>
    <row r="248" s="2" customFormat="1">
      <c r="A248" s="42"/>
      <c r="B248" s="43"/>
      <c r="C248" s="44"/>
      <c r="D248" s="283" t="s">
        <v>517</v>
      </c>
      <c r="E248" s="44"/>
      <c r="F248" s="284" t="s">
        <v>2605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2740</v>
      </c>
      <c r="G249" s="231"/>
      <c r="H249" s="235">
        <v>4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4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4.15" customHeight="1">
      <c r="A251" s="42"/>
      <c r="B251" s="43"/>
      <c r="C251" s="217" t="s">
        <v>769</v>
      </c>
      <c r="D251" s="217" t="s">
        <v>194</v>
      </c>
      <c r="E251" s="218" t="s">
        <v>2742</v>
      </c>
      <c r="F251" s="219" t="s">
        <v>2743</v>
      </c>
      <c r="G251" s="220" t="s">
        <v>239</v>
      </c>
      <c r="H251" s="221">
        <v>22.5</v>
      </c>
      <c r="I251" s="222"/>
      <c r="J251" s="223">
        <f>ROUND(I251*H251,2)</f>
        <v>0</v>
      </c>
      <c r="K251" s="219" t="s">
        <v>32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2744</v>
      </c>
    </row>
    <row r="252" s="2" customFormat="1" ht="16.5" customHeight="1">
      <c r="A252" s="42"/>
      <c r="B252" s="43"/>
      <c r="C252" s="253" t="s">
        <v>774</v>
      </c>
      <c r="D252" s="253" t="s">
        <v>218</v>
      </c>
      <c r="E252" s="254" t="s">
        <v>2745</v>
      </c>
      <c r="F252" s="255" t="s">
        <v>2746</v>
      </c>
      <c r="G252" s="256" t="s">
        <v>239</v>
      </c>
      <c r="H252" s="257">
        <v>22.5</v>
      </c>
      <c r="I252" s="258"/>
      <c r="J252" s="259">
        <f>ROUND(I252*H252,2)</f>
        <v>0</v>
      </c>
      <c r="K252" s="255" t="s">
        <v>515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0.23200000000000001</v>
      </c>
      <c r="R252" s="226">
        <f>Q252*H252</f>
        <v>5.2200000000000006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2747</v>
      </c>
    </row>
    <row r="253" s="2" customFormat="1" ht="24.15" customHeight="1">
      <c r="A253" s="42"/>
      <c r="B253" s="43"/>
      <c r="C253" s="217" t="s">
        <v>781</v>
      </c>
      <c r="D253" s="217" t="s">
        <v>194</v>
      </c>
      <c r="E253" s="218" t="s">
        <v>1802</v>
      </c>
      <c r="F253" s="219" t="s">
        <v>1803</v>
      </c>
      <c r="G253" s="220" t="s">
        <v>411</v>
      </c>
      <c r="H253" s="221">
        <v>29.699999999999999</v>
      </c>
      <c r="I253" s="222"/>
      <c r="J253" s="223">
        <f>ROUND(I253*H253,2)</f>
        <v>0</v>
      </c>
      <c r="K253" s="219" t="s">
        <v>515</v>
      </c>
      <c r="L253" s="48"/>
      <c r="M253" s="224" t="s">
        <v>32</v>
      </c>
      <c r="N253" s="225" t="s">
        <v>49</v>
      </c>
      <c r="O253" s="88"/>
      <c r="P253" s="226">
        <f>O253*H253</f>
        <v>0</v>
      </c>
      <c r="Q253" s="226">
        <v>1.2878099999999999</v>
      </c>
      <c r="R253" s="226">
        <f>Q253*H253</f>
        <v>38.247957</v>
      </c>
      <c r="S253" s="226">
        <v>0</v>
      </c>
      <c r="T253" s="227">
        <f>S253*H253</f>
        <v>0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8" t="s">
        <v>199</v>
      </c>
      <c r="AT253" s="228" t="s">
        <v>194</v>
      </c>
      <c r="AU253" s="228" t="s">
        <v>87</v>
      </c>
      <c r="AY253" s="20" t="s">
        <v>191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20" t="s">
        <v>85</v>
      </c>
      <c r="BK253" s="229">
        <f>ROUND(I253*H253,2)</f>
        <v>0</v>
      </c>
      <c r="BL253" s="20" t="s">
        <v>199</v>
      </c>
      <c r="BM253" s="228" t="s">
        <v>2748</v>
      </c>
    </row>
    <row r="254" s="2" customFormat="1">
      <c r="A254" s="42"/>
      <c r="B254" s="43"/>
      <c r="C254" s="44"/>
      <c r="D254" s="283" t="s">
        <v>517</v>
      </c>
      <c r="E254" s="44"/>
      <c r="F254" s="284" t="s">
        <v>1805</v>
      </c>
      <c r="G254" s="44"/>
      <c r="H254" s="44"/>
      <c r="I254" s="280"/>
      <c r="J254" s="44"/>
      <c r="K254" s="44"/>
      <c r="L254" s="48"/>
      <c r="M254" s="281"/>
      <c r="N254" s="282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517</v>
      </c>
      <c r="AU254" s="20" t="s">
        <v>87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2749</v>
      </c>
      <c r="G255" s="231"/>
      <c r="H255" s="235">
        <v>13.199999999999999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2750</v>
      </c>
      <c r="G256" s="231"/>
      <c r="H256" s="235">
        <v>16.5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29.699999999999999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12" customFormat="1" ht="22.8" customHeight="1">
      <c r="A258" s="12"/>
      <c r="B258" s="201"/>
      <c r="C258" s="202"/>
      <c r="D258" s="203" t="s">
        <v>77</v>
      </c>
      <c r="E258" s="215" t="s">
        <v>242</v>
      </c>
      <c r="F258" s="215" t="s">
        <v>566</v>
      </c>
      <c r="G258" s="202"/>
      <c r="H258" s="202"/>
      <c r="I258" s="205"/>
      <c r="J258" s="216">
        <f>BK258</f>
        <v>0</v>
      </c>
      <c r="K258" s="202"/>
      <c r="L258" s="207"/>
      <c r="M258" s="208"/>
      <c r="N258" s="209"/>
      <c r="O258" s="209"/>
      <c r="P258" s="210">
        <f>SUM(P259:P296)</f>
        <v>0</v>
      </c>
      <c r="Q258" s="209"/>
      <c r="R258" s="210">
        <f>SUM(R259:R296)</f>
        <v>5.0995553000000005</v>
      </c>
      <c r="S258" s="209"/>
      <c r="T258" s="211">
        <f>SUM(T259:T296)</f>
        <v>8.3307000000000002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2" t="s">
        <v>85</v>
      </c>
      <c r="AT258" s="213" t="s">
        <v>77</v>
      </c>
      <c r="AU258" s="213" t="s">
        <v>85</v>
      </c>
      <c r="AY258" s="212" t="s">
        <v>191</v>
      </c>
      <c r="BK258" s="214">
        <f>SUM(BK259:BK296)</f>
        <v>0</v>
      </c>
    </row>
    <row r="259" s="2" customFormat="1" ht="24.15" customHeight="1">
      <c r="A259" s="42"/>
      <c r="B259" s="43"/>
      <c r="C259" s="217" t="s">
        <v>786</v>
      </c>
      <c r="D259" s="217" t="s">
        <v>194</v>
      </c>
      <c r="E259" s="218" t="s">
        <v>1861</v>
      </c>
      <c r="F259" s="219" t="s">
        <v>1862</v>
      </c>
      <c r="G259" s="220" t="s">
        <v>239</v>
      </c>
      <c r="H259" s="221">
        <v>32</v>
      </c>
      <c r="I259" s="222"/>
      <c r="J259" s="223">
        <f>ROUND(I259*H259,2)</f>
        <v>0</v>
      </c>
      <c r="K259" s="219" t="s">
        <v>515</v>
      </c>
      <c r="L259" s="48"/>
      <c r="M259" s="224" t="s">
        <v>32</v>
      </c>
      <c r="N259" s="225" t="s">
        <v>49</v>
      </c>
      <c r="O259" s="88"/>
      <c r="P259" s="226">
        <f>O259*H259</f>
        <v>0</v>
      </c>
      <c r="Q259" s="226">
        <v>0.10095</v>
      </c>
      <c r="R259" s="226">
        <f>Q259*H259</f>
        <v>3.2303999999999999</v>
      </c>
      <c r="S259" s="226">
        <v>0</v>
      </c>
      <c r="T259" s="227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8" t="s">
        <v>199</v>
      </c>
      <c r="AT259" s="228" t="s">
        <v>194</v>
      </c>
      <c r="AU259" s="228" t="s">
        <v>87</v>
      </c>
      <c r="AY259" s="20" t="s">
        <v>191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85</v>
      </c>
      <c r="BK259" s="229">
        <f>ROUND(I259*H259,2)</f>
        <v>0</v>
      </c>
      <c r="BL259" s="20" t="s">
        <v>199</v>
      </c>
      <c r="BM259" s="228" t="s">
        <v>2751</v>
      </c>
    </row>
    <row r="260" s="2" customFormat="1">
      <c r="A260" s="42"/>
      <c r="B260" s="43"/>
      <c r="C260" s="44"/>
      <c r="D260" s="283" t="s">
        <v>517</v>
      </c>
      <c r="E260" s="44"/>
      <c r="F260" s="284" t="s">
        <v>1864</v>
      </c>
      <c r="G260" s="44"/>
      <c r="H260" s="44"/>
      <c r="I260" s="280"/>
      <c r="J260" s="44"/>
      <c r="K260" s="44"/>
      <c r="L260" s="48"/>
      <c r="M260" s="281"/>
      <c r="N260" s="282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517</v>
      </c>
      <c r="AU260" s="20" t="s">
        <v>87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2752</v>
      </c>
      <c r="G261" s="231"/>
      <c r="H261" s="235">
        <v>15.5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2750</v>
      </c>
      <c r="G262" s="231"/>
      <c r="H262" s="235">
        <v>16.5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32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2" customFormat="1" ht="16.5" customHeight="1">
      <c r="A264" s="42"/>
      <c r="B264" s="43"/>
      <c r="C264" s="253" t="s">
        <v>952</v>
      </c>
      <c r="D264" s="253" t="s">
        <v>218</v>
      </c>
      <c r="E264" s="254" t="s">
        <v>2153</v>
      </c>
      <c r="F264" s="255" t="s">
        <v>2154</v>
      </c>
      <c r="G264" s="256" t="s">
        <v>239</v>
      </c>
      <c r="H264" s="257">
        <v>32</v>
      </c>
      <c r="I264" s="258"/>
      <c r="J264" s="259">
        <f>ROUND(I264*H264,2)</f>
        <v>0</v>
      </c>
      <c r="K264" s="255" t="s">
        <v>515</v>
      </c>
      <c r="L264" s="260"/>
      <c r="M264" s="261" t="s">
        <v>32</v>
      </c>
      <c r="N264" s="262" t="s">
        <v>49</v>
      </c>
      <c r="O264" s="88"/>
      <c r="P264" s="226">
        <f>O264*H264</f>
        <v>0</v>
      </c>
      <c r="Q264" s="226">
        <v>0.056120000000000003</v>
      </c>
      <c r="R264" s="226">
        <f>Q264*H264</f>
        <v>1.7958400000000001</v>
      </c>
      <c r="S264" s="226">
        <v>0</v>
      </c>
      <c r="T264" s="227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8" t="s">
        <v>222</v>
      </c>
      <c r="AT264" s="228" t="s">
        <v>218</v>
      </c>
      <c r="AU264" s="228" t="s">
        <v>87</v>
      </c>
      <c r="AY264" s="20" t="s">
        <v>191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20" t="s">
        <v>85</v>
      </c>
      <c r="BK264" s="229">
        <f>ROUND(I264*H264,2)</f>
        <v>0</v>
      </c>
      <c r="BL264" s="20" t="s">
        <v>199</v>
      </c>
      <c r="BM264" s="228" t="s">
        <v>2753</v>
      </c>
    </row>
    <row r="265" s="2" customFormat="1">
      <c r="A265" s="42"/>
      <c r="B265" s="43"/>
      <c r="C265" s="44"/>
      <c r="D265" s="232" t="s">
        <v>427</v>
      </c>
      <c r="E265" s="44"/>
      <c r="F265" s="279" t="s">
        <v>2618</v>
      </c>
      <c r="G265" s="44"/>
      <c r="H265" s="44"/>
      <c r="I265" s="280"/>
      <c r="J265" s="44"/>
      <c r="K265" s="44"/>
      <c r="L265" s="48"/>
      <c r="M265" s="281"/>
      <c r="N265" s="282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427</v>
      </c>
      <c r="AU265" s="20" t="s">
        <v>87</v>
      </c>
    </row>
    <row r="266" s="2" customFormat="1" ht="21.75" customHeight="1">
      <c r="A266" s="42"/>
      <c r="B266" s="43"/>
      <c r="C266" s="217" t="s">
        <v>957</v>
      </c>
      <c r="D266" s="217" t="s">
        <v>194</v>
      </c>
      <c r="E266" s="218" t="s">
        <v>2170</v>
      </c>
      <c r="F266" s="219" t="s">
        <v>2171</v>
      </c>
      <c r="G266" s="220" t="s">
        <v>239</v>
      </c>
      <c r="H266" s="221">
        <v>16.09</v>
      </c>
      <c r="I266" s="222"/>
      <c r="J266" s="223">
        <f>ROUND(I266*H266,2)</f>
        <v>0</v>
      </c>
      <c r="K266" s="219" t="s">
        <v>515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0.00017000000000000001</v>
      </c>
      <c r="R266" s="226">
        <f>Q266*H266</f>
        <v>0.0027353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2754</v>
      </c>
    </row>
    <row r="267" s="2" customFormat="1">
      <c r="A267" s="42"/>
      <c r="B267" s="43"/>
      <c r="C267" s="44"/>
      <c r="D267" s="283" t="s">
        <v>517</v>
      </c>
      <c r="E267" s="44"/>
      <c r="F267" s="284" t="s">
        <v>2173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2755</v>
      </c>
      <c r="G268" s="231"/>
      <c r="H268" s="235">
        <v>16.09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16.09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16.5" customHeight="1">
      <c r="A270" s="42"/>
      <c r="B270" s="43"/>
      <c r="C270" s="217" t="s">
        <v>962</v>
      </c>
      <c r="D270" s="217" t="s">
        <v>194</v>
      </c>
      <c r="E270" s="218" t="s">
        <v>1880</v>
      </c>
      <c r="F270" s="219" t="s">
        <v>1881</v>
      </c>
      <c r="G270" s="220" t="s">
        <v>228</v>
      </c>
      <c r="H270" s="221">
        <v>2</v>
      </c>
      <c r="I270" s="222"/>
      <c r="J270" s="223">
        <f>ROUND(I270*H270,2)</f>
        <v>0</v>
      </c>
      <c r="K270" s="219" t="s">
        <v>515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0.0064900000000000001</v>
      </c>
      <c r="R270" s="226">
        <f>Q270*H270</f>
        <v>0.01298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2756</v>
      </c>
    </row>
    <row r="271" s="2" customFormat="1">
      <c r="A271" s="42"/>
      <c r="B271" s="43"/>
      <c r="C271" s="44"/>
      <c r="D271" s="283" t="s">
        <v>517</v>
      </c>
      <c r="E271" s="44"/>
      <c r="F271" s="284" t="s">
        <v>1883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517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2018</v>
      </c>
      <c r="G272" s="231"/>
      <c r="H272" s="235">
        <v>2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37.8" customHeight="1">
      <c r="A274" s="42"/>
      <c r="B274" s="43"/>
      <c r="C274" s="217" t="s">
        <v>967</v>
      </c>
      <c r="D274" s="217" t="s">
        <v>194</v>
      </c>
      <c r="E274" s="218" t="s">
        <v>2633</v>
      </c>
      <c r="F274" s="219" t="s">
        <v>2634</v>
      </c>
      <c r="G274" s="220" t="s">
        <v>239</v>
      </c>
      <c r="H274" s="221">
        <v>8</v>
      </c>
      <c r="I274" s="222"/>
      <c r="J274" s="223">
        <f>ROUND(I274*H274,2)</f>
        <v>0</v>
      </c>
      <c r="K274" s="219" t="s">
        <v>515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0.14499999999999999</v>
      </c>
      <c r="T274" s="227">
        <f>S274*H274</f>
        <v>1.1599999999999999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2757</v>
      </c>
    </row>
    <row r="275" s="2" customFormat="1">
      <c r="A275" s="42"/>
      <c r="B275" s="43"/>
      <c r="C275" s="44"/>
      <c r="D275" s="283" t="s">
        <v>517</v>
      </c>
      <c r="E275" s="44"/>
      <c r="F275" s="284" t="s">
        <v>2636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517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2758</v>
      </c>
      <c r="G276" s="231"/>
      <c r="H276" s="235">
        <v>8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8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2" customFormat="1" ht="37.8" customHeight="1">
      <c r="A278" s="42"/>
      <c r="B278" s="43"/>
      <c r="C278" s="217" t="s">
        <v>971</v>
      </c>
      <c r="D278" s="217" t="s">
        <v>194</v>
      </c>
      <c r="E278" s="218" t="s">
        <v>2638</v>
      </c>
      <c r="F278" s="219" t="s">
        <v>2639</v>
      </c>
      <c r="G278" s="220" t="s">
        <v>239</v>
      </c>
      <c r="H278" s="221">
        <v>14.5</v>
      </c>
      <c r="I278" s="222"/>
      <c r="J278" s="223">
        <f>ROUND(I278*H278,2)</f>
        <v>0</v>
      </c>
      <c r="K278" s="219" t="s">
        <v>515</v>
      </c>
      <c r="L278" s="48"/>
      <c r="M278" s="224" t="s">
        <v>32</v>
      </c>
      <c r="N278" s="225" t="s">
        <v>49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0.042999999999999997</v>
      </c>
      <c r="T278" s="227">
        <f>S278*H278</f>
        <v>0.62349999999999994</v>
      </c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R278" s="228" t="s">
        <v>199</v>
      </c>
      <c r="AT278" s="228" t="s">
        <v>194</v>
      </c>
      <c r="AU278" s="228" t="s">
        <v>87</v>
      </c>
      <c r="AY278" s="20" t="s">
        <v>191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85</v>
      </c>
      <c r="BK278" s="229">
        <f>ROUND(I278*H278,2)</f>
        <v>0</v>
      </c>
      <c r="BL278" s="20" t="s">
        <v>199</v>
      </c>
      <c r="BM278" s="228" t="s">
        <v>2759</v>
      </c>
    </row>
    <row r="279" s="2" customFormat="1">
      <c r="A279" s="42"/>
      <c r="B279" s="43"/>
      <c r="C279" s="44"/>
      <c r="D279" s="283" t="s">
        <v>517</v>
      </c>
      <c r="E279" s="44"/>
      <c r="F279" s="284" t="s">
        <v>2641</v>
      </c>
      <c r="G279" s="44"/>
      <c r="H279" s="44"/>
      <c r="I279" s="280"/>
      <c r="J279" s="44"/>
      <c r="K279" s="44"/>
      <c r="L279" s="48"/>
      <c r="M279" s="281"/>
      <c r="N279" s="282"/>
      <c r="O279" s="88"/>
      <c r="P279" s="88"/>
      <c r="Q279" s="88"/>
      <c r="R279" s="88"/>
      <c r="S279" s="88"/>
      <c r="T279" s="8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T279" s="20" t="s">
        <v>517</v>
      </c>
      <c r="AU279" s="20" t="s">
        <v>87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2760</v>
      </c>
      <c r="G280" s="231"/>
      <c r="H280" s="235">
        <v>14.5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4" customFormat="1">
      <c r="A281" s="14"/>
      <c r="B281" s="242"/>
      <c r="C281" s="243"/>
      <c r="D281" s="232" t="s">
        <v>201</v>
      </c>
      <c r="E281" s="244" t="s">
        <v>32</v>
      </c>
      <c r="F281" s="245" t="s">
        <v>203</v>
      </c>
      <c r="G281" s="243"/>
      <c r="H281" s="246">
        <v>14.5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201</v>
      </c>
      <c r="AU281" s="252" t="s">
        <v>87</v>
      </c>
      <c r="AV281" s="14" t="s">
        <v>199</v>
      </c>
      <c r="AW281" s="14" t="s">
        <v>39</v>
      </c>
      <c r="AX281" s="14" t="s">
        <v>85</v>
      </c>
      <c r="AY281" s="252" t="s">
        <v>191</v>
      </c>
    </row>
    <row r="282" s="2" customFormat="1" ht="16.5" customHeight="1">
      <c r="A282" s="42"/>
      <c r="B282" s="43"/>
      <c r="C282" s="217" t="s">
        <v>973</v>
      </c>
      <c r="D282" s="217" t="s">
        <v>194</v>
      </c>
      <c r="E282" s="218" t="s">
        <v>2761</v>
      </c>
      <c r="F282" s="219" t="s">
        <v>2762</v>
      </c>
      <c r="G282" s="220" t="s">
        <v>197</v>
      </c>
      <c r="H282" s="221">
        <v>0.47999999999999998</v>
      </c>
      <c r="I282" s="222"/>
      <c r="J282" s="223">
        <f>ROUND(I282*H282,2)</f>
        <v>0</v>
      </c>
      <c r="K282" s="219" t="s">
        <v>515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0.12</v>
      </c>
      <c r="R282" s="226">
        <f>Q282*H282</f>
        <v>0.057599999999999998</v>
      </c>
      <c r="S282" s="226">
        <v>2.4900000000000002</v>
      </c>
      <c r="T282" s="227">
        <f>S282*H282</f>
        <v>1.1952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2763</v>
      </c>
    </row>
    <row r="283" s="2" customFormat="1">
      <c r="A283" s="42"/>
      <c r="B283" s="43"/>
      <c r="C283" s="44"/>
      <c r="D283" s="283" t="s">
        <v>517</v>
      </c>
      <c r="E283" s="44"/>
      <c r="F283" s="284" t="s">
        <v>2764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517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2765</v>
      </c>
      <c r="G284" s="231"/>
      <c r="H284" s="235">
        <v>0.47999999999999998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0.47999999999999998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976</v>
      </c>
      <c r="D286" s="217" t="s">
        <v>194</v>
      </c>
      <c r="E286" s="218" t="s">
        <v>2766</v>
      </c>
      <c r="F286" s="219" t="s">
        <v>2767</v>
      </c>
      <c r="G286" s="220" t="s">
        <v>197</v>
      </c>
      <c r="H286" s="221">
        <v>1.5</v>
      </c>
      <c r="I286" s="222"/>
      <c r="J286" s="223">
        <f>ROUND(I286*H286,2)</f>
        <v>0</v>
      </c>
      <c r="K286" s="219" t="s">
        <v>515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2.6000000000000001</v>
      </c>
      <c r="T286" s="227">
        <f>S286*H286</f>
        <v>3.9000000000000004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2768</v>
      </c>
    </row>
    <row r="287" s="2" customFormat="1">
      <c r="A287" s="42"/>
      <c r="B287" s="43"/>
      <c r="C287" s="44"/>
      <c r="D287" s="283" t="s">
        <v>517</v>
      </c>
      <c r="E287" s="44"/>
      <c r="F287" s="284" t="s">
        <v>2769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517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2770</v>
      </c>
      <c r="G288" s="231"/>
      <c r="H288" s="235">
        <v>1.5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1.5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978</v>
      </c>
      <c r="D290" s="217" t="s">
        <v>194</v>
      </c>
      <c r="E290" s="218" t="s">
        <v>2771</v>
      </c>
      <c r="F290" s="219" t="s">
        <v>2772</v>
      </c>
      <c r="G290" s="220" t="s">
        <v>228</v>
      </c>
      <c r="H290" s="221">
        <v>6</v>
      </c>
      <c r="I290" s="222"/>
      <c r="J290" s="223">
        <f>ROUND(I290*H290,2)</f>
        <v>0</v>
      </c>
      <c r="K290" s="219" t="s">
        <v>515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0.16800000000000001</v>
      </c>
      <c r="T290" s="227">
        <f>S290*H290</f>
        <v>1.008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2773</v>
      </c>
    </row>
    <row r="291" s="2" customFormat="1">
      <c r="A291" s="42"/>
      <c r="B291" s="43"/>
      <c r="C291" s="44"/>
      <c r="D291" s="283" t="s">
        <v>517</v>
      </c>
      <c r="E291" s="44"/>
      <c r="F291" s="284" t="s">
        <v>2774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517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2775</v>
      </c>
      <c r="G292" s="231"/>
      <c r="H292" s="235">
        <v>6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85</v>
      </c>
      <c r="AY292" s="241" t="s">
        <v>191</v>
      </c>
    </row>
    <row r="293" s="2" customFormat="1" ht="16.5" customHeight="1">
      <c r="A293" s="42"/>
      <c r="B293" s="43"/>
      <c r="C293" s="217" t="s">
        <v>981</v>
      </c>
      <c r="D293" s="217" t="s">
        <v>194</v>
      </c>
      <c r="E293" s="218" t="s">
        <v>2776</v>
      </c>
      <c r="F293" s="219" t="s">
        <v>2777</v>
      </c>
      <c r="G293" s="220" t="s">
        <v>239</v>
      </c>
      <c r="H293" s="221">
        <v>12</v>
      </c>
      <c r="I293" s="222"/>
      <c r="J293" s="223">
        <f>ROUND(I293*H293,2)</f>
        <v>0</v>
      </c>
      <c r="K293" s="219" t="s">
        <v>515</v>
      </c>
      <c r="L293" s="48"/>
      <c r="M293" s="224" t="s">
        <v>32</v>
      </c>
      <c r="N293" s="225" t="s">
        <v>49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0.036999999999999998</v>
      </c>
      <c r="T293" s="227">
        <f>S293*H293</f>
        <v>0.44399999999999995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8" t="s">
        <v>199</v>
      </c>
      <c r="AT293" s="228" t="s">
        <v>194</v>
      </c>
      <c r="AU293" s="228" t="s">
        <v>87</v>
      </c>
      <c r="AY293" s="20" t="s">
        <v>191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85</v>
      </c>
      <c r="BK293" s="229">
        <f>ROUND(I293*H293,2)</f>
        <v>0</v>
      </c>
      <c r="BL293" s="20" t="s">
        <v>199</v>
      </c>
      <c r="BM293" s="228" t="s">
        <v>2778</v>
      </c>
    </row>
    <row r="294" s="2" customFormat="1">
      <c r="A294" s="42"/>
      <c r="B294" s="43"/>
      <c r="C294" s="44"/>
      <c r="D294" s="283" t="s">
        <v>517</v>
      </c>
      <c r="E294" s="44"/>
      <c r="F294" s="284" t="s">
        <v>2779</v>
      </c>
      <c r="G294" s="44"/>
      <c r="H294" s="44"/>
      <c r="I294" s="280"/>
      <c r="J294" s="44"/>
      <c r="K294" s="44"/>
      <c r="L294" s="48"/>
      <c r="M294" s="281"/>
      <c r="N294" s="282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517</v>
      </c>
      <c r="AU294" s="20" t="s">
        <v>87</v>
      </c>
    </row>
    <row r="295" s="13" customFormat="1">
      <c r="A295" s="13"/>
      <c r="B295" s="230"/>
      <c r="C295" s="231"/>
      <c r="D295" s="232" t="s">
        <v>201</v>
      </c>
      <c r="E295" s="233" t="s">
        <v>32</v>
      </c>
      <c r="F295" s="234" t="s">
        <v>2780</v>
      </c>
      <c r="G295" s="231"/>
      <c r="H295" s="235">
        <v>12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201</v>
      </c>
      <c r="AU295" s="241" t="s">
        <v>87</v>
      </c>
      <c r="AV295" s="13" t="s">
        <v>87</v>
      </c>
      <c r="AW295" s="13" t="s">
        <v>39</v>
      </c>
      <c r="AX295" s="13" t="s">
        <v>78</v>
      </c>
      <c r="AY295" s="241" t="s">
        <v>191</v>
      </c>
    </row>
    <row r="296" s="14" customFormat="1">
      <c r="A296" s="14"/>
      <c r="B296" s="242"/>
      <c r="C296" s="243"/>
      <c r="D296" s="232" t="s">
        <v>201</v>
      </c>
      <c r="E296" s="244" t="s">
        <v>32</v>
      </c>
      <c r="F296" s="245" t="s">
        <v>203</v>
      </c>
      <c r="G296" s="243"/>
      <c r="H296" s="246">
        <v>12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201</v>
      </c>
      <c r="AU296" s="252" t="s">
        <v>87</v>
      </c>
      <c r="AV296" s="14" t="s">
        <v>199</v>
      </c>
      <c r="AW296" s="14" t="s">
        <v>39</v>
      </c>
      <c r="AX296" s="14" t="s">
        <v>85</v>
      </c>
      <c r="AY296" s="252" t="s">
        <v>191</v>
      </c>
    </row>
    <row r="297" s="12" customFormat="1" ht="22.8" customHeight="1">
      <c r="A297" s="12"/>
      <c r="B297" s="201"/>
      <c r="C297" s="202"/>
      <c r="D297" s="203" t="s">
        <v>77</v>
      </c>
      <c r="E297" s="215" t="s">
        <v>742</v>
      </c>
      <c r="F297" s="215" t="s">
        <v>743</v>
      </c>
      <c r="G297" s="202"/>
      <c r="H297" s="202"/>
      <c r="I297" s="205"/>
      <c r="J297" s="216">
        <f>BK297</f>
        <v>0</v>
      </c>
      <c r="K297" s="202"/>
      <c r="L297" s="207"/>
      <c r="M297" s="208"/>
      <c r="N297" s="209"/>
      <c r="O297" s="209"/>
      <c r="P297" s="210">
        <f>SUM(P298:P317)</f>
        <v>0</v>
      </c>
      <c r="Q297" s="209"/>
      <c r="R297" s="210">
        <f>SUM(R298:R317)</f>
        <v>0</v>
      </c>
      <c r="S297" s="209"/>
      <c r="T297" s="211">
        <f>SUM(T298:T317)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2" t="s">
        <v>85</v>
      </c>
      <c r="AT297" s="213" t="s">
        <v>77</v>
      </c>
      <c r="AU297" s="213" t="s">
        <v>85</v>
      </c>
      <c r="AY297" s="212" t="s">
        <v>191</v>
      </c>
      <c r="BK297" s="214">
        <f>SUM(BK298:BK317)</f>
        <v>0</v>
      </c>
    </row>
    <row r="298" s="2" customFormat="1" ht="24.15" customHeight="1">
      <c r="A298" s="42"/>
      <c r="B298" s="43"/>
      <c r="C298" s="217" t="s">
        <v>983</v>
      </c>
      <c r="D298" s="217" t="s">
        <v>194</v>
      </c>
      <c r="E298" s="218" t="s">
        <v>2195</v>
      </c>
      <c r="F298" s="219" t="s">
        <v>2196</v>
      </c>
      <c r="G298" s="220" t="s">
        <v>221</v>
      </c>
      <c r="H298" s="221">
        <v>1.008</v>
      </c>
      <c r="I298" s="222"/>
      <c r="J298" s="223">
        <f>ROUND(I298*H298,2)</f>
        <v>0</v>
      </c>
      <c r="K298" s="219" t="s">
        <v>32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2781</v>
      </c>
    </row>
    <row r="299" s="15" customFormat="1">
      <c r="A299" s="15"/>
      <c r="B299" s="263"/>
      <c r="C299" s="264"/>
      <c r="D299" s="232" t="s">
        <v>201</v>
      </c>
      <c r="E299" s="265" t="s">
        <v>32</v>
      </c>
      <c r="F299" s="266" t="s">
        <v>358</v>
      </c>
      <c r="G299" s="264"/>
      <c r="H299" s="265" t="s">
        <v>32</v>
      </c>
      <c r="I299" s="267"/>
      <c r="J299" s="264"/>
      <c r="K299" s="264"/>
      <c r="L299" s="268"/>
      <c r="M299" s="269"/>
      <c r="N299" s="270"/>
      <c r="O299" s="270"/>
      <c r="P299" s="270"/>
      <c r="Q299" s="270"/>
      <c r="R299" s="270"/>
      <c r="S299" s="270"/>
      <c r="T299" s="27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2" t="s">
        <v>201</v>
      </c>
      <c r="AU299" s="272" t="s">
        <v>87</v>
      </c>
      <c r="AV299" s="15" t="s">
        <v>85</v>
      </c>
      <c r="AW299" s="15" t="s">
        <v>39</v>
      </c>
      <c r="AX299" s="15" t="s">
        <v>78</v>
      </c>
      <c r="AY299" s="272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2782</v>
      </c>
      <c r="G300" s="231"/>
      <c r="H300" s="235">
        <v>1.008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1.008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4.15" customHeight="1">
      <c r="A302" s="42"/>
      <c r="B302" s="43"/>
      <c r="C302" s="217" t="s">
        <v>985</v>
      </c>
      <c r="D302" s="217" t="s">
        <v>194</v>
      </c>
      <c r="E302" s="218" t="s">
        <v>759</v>
      </c>
      <c r="F302" s="219" t="s">
        <v>760</v>
      </c>
      <c r="G302" s="220" t="s">
        <v>221</v>
      </c>
      <c r="H302" s="221">
        <v>6.1029999999999998</v>
      </c>
      <c r="I302" s="222"/>
      <c r="J302" s="223">
        <f>ROUND(I302*H302,2)</f>
        <v>0</v>
      </c>
      <c r="K302" s="219" t="s">
        <v>515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2783</v>
      </c>
    </row>
    <row r="303" s="2" customFormat="1">
      <c r="A303" s="42"/>
      <c r="B303" s="43"/>
      <c r="C303" s="44"/>
      <c r="D303" s="283" t="s">
        <v>517</v>
      </c>
      <c r="E303" s="44"/>
      <c r="F303" s="284" t="s">
        <v>762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2784</v>
      </c>
      <c r="G304" s="231"/>
      <c r="H304" s="235">
        <v>5.0949999999999998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2782</v>
      </c>
      <c r="G305" s="231"/>
      <c r="H305" s="235">
        <v>1.008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6.1029999999999998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987</v>
      </c>
      <c r="D307" s="217" t="s">
        <v>194</v>
      </c>
      <c r="E307" s="218" t="s">
        <v>764</v>
      </c>
      <c r="F307" s="219" t="s">
        <v>765</v>
      </c>
      <c r="G307" s="220" t="s">
        <v>221</v>
      </c>
      <c r="H307" s="221">
        <v>54.927</v>
      </c>
      <c r="I307" s="222"/>
      <c r="J307" s="223">
        <f>ROUND(I307*H307,2)</f>
        <v>0</v>
      </c>
      <c r="K307" s="219" t="s">
        <v>515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2785</v>
      </c>
    </row>
    <row r="308" s="2" customFormat="1">
      <c r="A308" s="42"/>
      <c r="B308" s="43"/>
      <c r="C308" s="44"/>
      <c r="D308" s="283" t="s">
        <v>517</v>
      </c>
      <c r="E308" s="44"/>
      <c r="F308" s="284" t="s">
        <v>767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2784</v>
      </c>
      <c r="G309" s="231"/>
      <c r="H309" s="235">
        <v>5.0949999999999998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2782</v>
      </c>
      <c r="G310" s="231"/>
      <c r="H310" s="235">
        <v>1.008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757</v>
      </c>
      <c r="G311" s="291"/>
      <c r="H311" s="294">
        <v>6.1029999999999998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2786</v>
      </c>
      <c r="G312" s="231"/>
      <c r="H312" s="235">
        <v>54.927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1.75" customHeight="1">
      <c r="A313" s="42"/>
      <c r="B313" s="43"/>
      <c r="C313" s="217" t="s">
        <v>989</v>
      </c>
      <c r="D313" s="217" t="s">
        <v>194</v>
      </c>
      <c r="E313" s="218" t="s">
        <v>775</v>
      </c>
      <c r="F313" s="219" t="s">
        <v>776</v>
      </c>
      <c r="G313" s="220" t="s">
        <v>221</v>
      </c>
      <c r="H313" s="221">
        <v>6.1029999999999998</v>
      </c>
      <c r="I313" s="222"/>
      <c r="J313" s="223">
        <f>ROUND(I313*H313,2)</f>
        <v>0</v>
      </c>
      <c r="K313" s="219" t="s">
        <v>515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2787</v>
      </c>
    </row>
    <row r="314" s="2" customFormat="1">
      <c r="A314" s="42"/>
      <c r="B314" s="43"/>
      <c r="C314" s="44"/>
      <c r="D314" s="283" t="s">
        <v>517</v>
      </c>
      <c r="E314" s="44"/>
      <c r="F314" s="284" t="s">
        <v>778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2784</v>
      </c>
      <c r="G315" s="231"/>
      <c r="H315" s="235">
        <v>5.0949999999999998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2782</v>
      </c>
      <c r="G316" s="231"/>
      <c r="H316" s="235">
        <v>1.008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6.1029999999999998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779</v>
      </c>
      <c r="F318" s="215" t="s">
        <v>780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SUM(P319:P322)</f>
        <v>0</v>
      </c>
      <c r="Q318" s="209"/>
      <c r="R318" s="210">
        <f>SUM(R319:R322)</f>
        <v>0</v>
      </c>
      <c r="S318" s="209"/>
      <c r="T318" s="211">
        <f>SUM(T319:T322)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SUM(BK319:BK322)</f>
        <v>0</v>
      </c>
    </row>
    <row r="319" s="2" customFormat="1" ht="24.15" customHeight="1">
      <c r="A319" s="42"/>
      <c r="B319" s="43"/>
      <c r="C319" s="217" t="s">
        <v>1125</v>
      </c>
      <c r="D319" s="217" t="s">
        <v>194</v>
      </c>
      <c r="E319" s="218" t="s">
        <v>782</v>
      </c>
      <c r="F319" s="219" t="s">
        <v>783</v>
      </c>
      <c r="G319" s="220" t="s">
        <v>221</v>
      </c>
      <c r="H319" s="221">
        <v>138.029</v>
      </c>
      <c r="I319" s="222"/>
      <c r="J319" s="223">
        <f>ROUND(I319*H319,2)</f>
        <v>0</v>
      </c>
      <c r="K319" s="219" t="s">
        <v>515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2788</v>
      </c>
    </row>
    <row r="320" s="2" customFormat="1">
      <c r="A320" s="42"/>
      <c r="B320" s="43"/>
      <c r="C320" s="44"/>
      <c r="D320" s="283" t="s">
        <v>517</v>
      </c>
      <c r="E320" s="44"/>
      <c r="F320" s="284" t="s">
        <v>785</v>
      </c>
      <c r="G320" s="44"/>
      <c r="H320" s="44"/>
      <c r="I320" s="280"/>
      <c r="J320" s="44"/>
      <c r="K320" s="44"/>
      <c r="L320" s="48"/>
      <c r="M320" s="281"/>
      <c r="N320" s="282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517</v>
      </c>
      <c r="AU320" s="20" t="s">
        <v>87</v>
      </c>
    </row>
    <row r="321" s="2" customFormat="1" ht="33" customHeight="1">
      <c r="A321" s="42"/>
      <c r="B321" s="43"/>
      <c r="C321" s="217" t="s">
        <v>1129</v>
      </c>
      <c r="D321" s="217" t="s">
        <v>194</v>
      </c>
      <c r="E321" s="218" t="s">
        <v>787</v>
      </c>
      <c r="F321" s="219" t="s">
        <v>788</v>
      </c>
      <c r="G321" s="220" t="s">
        <v>221</v>
      </c>
      <c r="H321" s="221">
        <v>138.029</v>
      </c>
      <c r="I321" s="222"/>
      <c r="J321" s="223">
        <f>ROUND(I321*H321,2)</f>
        <v>0</v>
      </c>
      <c r="K321" s="219" t="s">
        <v>515</v>
      </c>
      <c r="L321" s="48"/>
      <c r="M321" s="224" t="s">
        <v>32</v>
      </c>
      <c r="N321" s="225" t="s">
        <v>49</v>
      </c>
      <c r="O321" s="88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8" t="s">
        <v>199</v>
      </c>
      <c r="AT321" s="228" t="s">
        <v>194</v>
      </c>
      <c r="AU321" s="228" t="s">
        <v>87</v>
      </c>
      <c r="AY321" s="20" t="s">
        <v>191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20" t="s">
        <v>85</v>
      </c>
      <c r="BK321" s="229">
        <f>ROUND(I321*H321,2)</f>
        <v>0</v>
      </c>
      <c r="BL321" s="20" t="s">
        <v>199</v>
      </c>
      <c r="BM321" s="228" t="s">
        <v>2789</v>
      </c>
    </row>
    <row r="322" s="2" customFormat="1">
      <c r="A322" s="42"/>
      <c r="B322" s="43"/>
      <c r="C322" s="44"/>
      <c r="D322" s="283" t="s">
        <v>517</v>
      </c>
      <c r="E322" s="44"/>
      <c r="F322" s="284" t="s">
        <v>790</v>
      </c>
      <c r="G322" s="44"/>
      <c r="H322" s="44"/>
      <c r="I322" s="280"/>
      <c r="J322" s="44"/>
      <c r="K322" s="44"/>
      <c r="L322" s="48"/>
      <c r="M322" s="281"/>
      <c r="N322" s="282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517</v>
      </c>
      <c r="AU322" s="20" t="s">
        <v>87</v>
      </c>
    </row>
    <row r="323" s="12" customFormat="1" ht="25.92" customHeight="1">
      <c r="A323" s="12"/>
      <c r="B323" s="201"/>
      <c r="C323" s="202"/>
      <c r="D323" s="203" t="s">
        <v>77</v>
      </c>
      <c r="E323" s="204" t="s">
        <v>315</v>
      </c>
      <c r="F323" s="204" t="s">
        <v>316</v>
      </c>
      <c r="G323" s="202"/>
      <c r="H323" s="202"/>
      <c r="I323" s="205"/>
      <c r="J323" s="206">
        <f>BK323</f>
        <v>0</v>
      </c>
      <c r="K323" s="202"/>
      <c r="L323" s="207"/>
      <c r="M323" s="208"/>
      <c r="N323" s="209"/>
      <c r="O323" s="209"/>
      <c r="P323" s="210">
        <f>SUM(P324:P326)</f>
        <v>0</v>
      </c>
      <c r="Q323" s="209"/>
      <c r="R323" s="210">
        <f>SUM(R324:R326)</f>
        <v>0</v>
      </c>
      <c r="S323" s="209"/>
      <c r="T323" s="211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2" t="s">
        <v>199</v>
      </c>
      <c r="AT323" s="213" t="s">
        <v>77</v>
      </c>
      <c r="AU323" s="213" t="s">
        <v>78</v>
      </c>
      <c r="AY323" s="212" t="s">
        <v>191</v>
      </c>
      <c r="BK323" s="214">
        <f>SUM(BK324:BK326)</f>
        <v>0</v>
      </c>
    </row>
    <row r="324" s="2" customFormat="1" ht="37.8" customHeight="1">
      <c r="A324" s="42"/>
      <c r="B324" s="43"/>
      <c r="C324" s="217" t="s">
        <v>1133</v>
      </c>
      <c r="D324" s="217" t="s">
        <v>194</v>
      </c>
      <c r="E324" s="218" t="s">
        <v>324</v>
      </c>
      <c r="F324" s="219" t="s">
        <v>858</v>
      </c>
      <c r="G324" s="220" t="s">
        <v>221</v>
      </c>
      <c r="H324" s="221">
        <v>146.41</v>
      </c>
      <c r="I324" s="222"/>
      <c r="J324" s="223">
        <f>ROUND(I324*H324,2)</f>
        <v>0</v>
      </c>
      <c r="K324" s="219" t="s">
        <v>198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320</v>
      </c>
      <c r="AT324" s="228" t="s">
        <v>194</v>
      </c>
      <c r="AU324" s="228" t="s">
        <v>85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320</v>
      </c>
      <c r="BM324" s="228" t="s">
        <v>2790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2791</v>
      </c>
      <c r="G325" s="231"/>
      <c r="H325" s="235">
        <v>146.41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85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146.41</v>
      </c>
      <c r="I326" s="247"/>
      <c r="J326" s="243"/>
      <c r="K326" s="243"/>
      <c r="L326" s="248"/>
      <c r="M326" s="273"/>
      <c r="N326" s="274"/>
      <c r="O326" s="274"/>
      <c r="P326" s="274"/>
      <c r="Q326" s="274"/>
      <c r="R326" s="274"/>
      <c r="S326" s="274"/>
      <c r="T326" s="27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85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6.96" customHeight="1">
      <c r="A327" s="42"/>
      <c r="B327" s="63"/>
      <c r="C327" s="64"/>
      <c r="D327" s="64"/>
      <c r="E327" s="64"/>
      <c r="F327" s="64"/>
      <c r="G327" s="64"/>
      <c r="H327" s="64"/>
      <c r="I327" s="64"/>
      <c r="J327" s="64"/>
      <c r="K327" s="64"/>
      <c r="L327" s="48"/>
      <c r="M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</row>
  </sheetData>
  <sheetProtection sheet="1" autoFilter="0" formatColumns="0" formatRows="0" objects="1" scenarios="1" spinCount="100000" saltValue="miLYGLNQonclEjo7vynba9q8bAfB3ZQ5dkwfdsRttiGrqXq1195nDzpjlzFA/OuqXt7kZceRMZbqOR0oPU0bvw==" hashValue="tzrk0+b0t7x7+txx+X/3qlimrL8x2Ec7Hvnf46DK3IgwOr4VbZxLCP6DCrgZzijJLKm56aLiZfLVg0NLdk2WqA==" algorithmName="SHA-512" password="CC35"/>
  <autoFilter ref="C93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6_01/112155311"/>
    <hyperlink ref="F102" r:id="rId2" display="https://podminky.urs.cz/item/CS_URS_2026_01/115001105"/>
    <hyperlink ref="F106" r:id="rId3" display="https://podminky.urs.cz/item/CS_URS_2026_01/115101202"/>
    <hyperlink ref="F110" r:id="rId4" display="https://podminky.urs.cz/item/CS_URS_2026_01/122311101"/>
    <hyperlink ref="F114" r:id="rId5" display="https://podminky.urs.cz/item/CS_URS_2026_01/153191121"/>
    <hyperlink ref="F118" r:id="rId6" display="https://podminky.urs.cz/item/CS_URS_2026_01/153191131"/>
    <hyperlink ref="F124" r:id="rId7" display="https://podminky.urs.cz/item/CS_URS_2026_01/162751137"/>
    <hyperlink ref="F128" r:id="rId8" display="https://podminky.urs.cz/item/CS_URS_2026_01/167151102"/>
    <hyperlink ref="F132" r:id="rId9" display="https://podminky.urs.cz/item/CS_URS_2026_01/167151122"/>
    <hyperlink ref="F141" r:id="rId10" display="https://podminky.urs.cz/item/CS_URS_2026_01/171251201"/>
    <hyperlink ref="F145" r:id="rId11" display="https://podminky.urs.cz/item/CS_URS_2026_01/182151111"/>
    <hyperlink ref="F150" r:id="rId12" display="https://podminky.urs.cz/item/CS_URS_2026_01/182351023"/>
    <hyperlink ref="F159" r:id="rId13" display="https://podminky.urs.cz/item/CS_URS_2026_01/183405212"/>
    <hyperlink ref="F166" r:id="rId14" display="https://podminky.urs.cz/item/CS_URS_2026_01/938121111"/>
    <hyperlink ref="F171" r:id="rId15" display="https://podminky.urs.cz/item/CS_URS_2026_01/212341111"/>
    <hyperlink ref="F175" r:id="rId16" display="https://podminky.urs.cz/item/CS_URS_2026_01/273321117"/>
    <hyperlink ref="F180" r:id="rId17" display="https://podminky.urs.cz/item/CS_URS_2026_01/273321191"/>
    <hyperlink ref="F185" r:id="rId18" display="https://podminky.urs.cz/item/CS_URS_2026_01/273354111"/>
    <hyperlink ref="F190" r:id="rId19" display="https://podminky.urs.cz/item/CS_URS_2026_01/273354211"/>
    <hyperlink ref="F195" r:id="rId20" display="https://podminky.urs.cz/item/CS_URS_2026_01/273361116"/>
    <hyperlink ref="F199" r:id="rId21" display="https://podminky.urs.cz/item/CS_URS_2026_01/274311126"/>
    <hyperlink ref="F203" r:id="rId22" display="https://podminky.urs.cz/item/CS_URS_2026_01/274321117"/>
    <hyperlink ref="F208" r:id="rId23" display="https://podminky.urs.cz/item/CS_URS_2026_01/274321191"/>
    <hyperlink ref="F214" r:id="rId24" display="https://podminky.urs.cz/item/CS_URS_2026_01/274354111"/>
    <hyperlink ref="F220" r:id="rId25" display="https://podminky.urs.cz/item/CS_URS_2026_01/274354211"/>
    <hyperlink ref="F226" r:id="rId26" display="https://podminky.urs.cz/item/CS_URS_2026_01/274361116"/>
    <hyperlink ref="F231" r:id="rId27" display="https://podminky.urs.cz/item/CS_URS_2026_01/312351311"/>
    <hyperlink ref="F235" r:id="rId28" display="https://podminky.urs.cz/item/CS_URS_2026_01/312351312"/>
    <hyperlink ref="F239" r:id="rId29" display="https://podminky.urs.cz/item/CS_URS_2026_01/377342111"/>
    <hyperlink ref="F244" r:id="rId30" display="https://podminky.urs.cz/item/CS_URS_2026_01/423951111"/>
    <hyperlink ref="F248" r:id="rId31" display="https://podminky.urs.cz/item/CS_URS_2026_01/423952111"/>
    <hyperlink ref="F254" r:id="rId32" display="https://podminky.urs.cz/item/CS_URS_2026_01/465513256"/>
    <hyperlink ref="F260" r:id="rId33" display="https://podminky.urs.cz/item/CS_URS_2026_01/916331112"/>
    <hyperlink ref="F267" r:id="rId34" display="https://podminky.urs.cz/item/CS_URS_2026_01/931994142"/>
    <hyperlink ref="F271" r:id="rId35" display="https://podminky.urs.cz/item/CS_URS_2026_01/936942211"/>
    <hyperlink ref="F275" r:id="rId36" display="https://podminky.urs.cz/item/CS_URS_2026_01/938902454"/>
    <hyperlink ref="F279" r:id="rId37" display="https://podminky.urs.cz/item/CS_URS_2026_01/938902499"/>
    <hyperlink ref="F283" r:id="rId38" display="https://podminky.urs.cz/item/CS_URS_2026_01/962021112"/>
    <hyperlink ref="F287" r:id="rId39" display="https://podminky.urs.cz/item/CS_URS_2026_01/966023211"/>
    <hyperlink ref="F291" r:id="rId40" display="https://podminky.urs.cz/item/CS_URS_2026_01/966052121"/>
    <hyperlink ref="F294" r:id="rId41" display="https://podminky.urs.cz/item/CS_URS_2026_01/976071111"/>
    <hyperlink ref="F303" r:id="rId42" display="https://podminky.urs.cz/item/CS_URS_2026_01/997211521"/>
    <hyperlink ref="F308" r:id="rId43" display="https://podminky.urs.cz/item/CS_URS_2026_01/997211529"/>
    <hyperlink ref="F314" r:id="rId44" display="https://podminky.urs.cz/item/CS_URS_2026_01/997211612"/>
    <hyperlink ref="F320" r:id="rId45" display="https://podminky.urs.cz/item/CS_URS_2026_01/998212111"/>
    <hyperlink ref="F322" r:id="rId46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2792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ROUND((SUM(BE81:BE172)),  2)</f>
        <v>0</v>
      </c>
      <c r="G33" s="42"/>
      <c r="H33" s="42"/>
      <c r="I33" s="162">
        <v>0.20999999999999999</v>
      </c>
      <c r="J33" s="161">
        <f>ROUND(((SUM(BE81:BE172))*I33),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ROUND((SUM(BF81:BF172)),  2)</f>
        <v>0</v>
      </c>
      <c r="G34" s="42"/>
      <c r="H34" s="42"/>
      <c r="I34" s="162">
        <v>0.12</v>
      </c>
      <c r="J34" s="161">
        <f>ROUND(((SUM(BF81:BF172))*I34),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ROUND((SUM(BG81:BG172)),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ROUND((SUM(BH81:BH172)),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ROUND((SUM(BI81:BI172)),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999.90.90 - Likvidace odpadů včetně dopravy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173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175</v>
      </c>
      <c r="E61" s="182"/>
      <c r="F61" s="182"/>
      <c r="G61" s="182"/>
      <c r="H61" s="182"/>
      <c r="I61" s="182"/>
      <c r="J61" s="183">
        <f>J151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999.90.90 - Likvidace odpadů včetně dopravy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P82+P151</f>
        <v>0</v>
      </c>
      <c r="Q81" s="100"/>
      <c r="R81" s="198">
        <f>R82+R151</f>
        <v>0</v>
      </c>
      <c r="S81" s="100"/>
      <c r="T81" s="199">
        <f>T82+T151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BK82+BK151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189</v>
      </c>
      <c r="F82" s="204" t="s">
        <v>190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SUM(P83:P150)</f>
        <v>0</v>
      </c>
      <c r="Q82" s="209"/>
      <c r="R82" s="210">
        <f>SUM(R83:R150)</f>
        <v>0</v>
      </c>
      <c r="S82" s="209"/>
      <c r="T82" s="211">
        <f>SUM(T83:T150)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85</v>
      </c>
      <c r="AT82" s="213" t="s">
        <v>77</v>
      </c>
      <c r="AU82" s="213" t="s">
        <v>78</v>
      </c>
      <c r="AY82" s="212" t="s">
        <v>191</v>
      </c>
      <c r="BK82" s="214">
        <f>SUM(BK83:BK150)</f>
        <v>0</v>
      </c>
    </row>
    <row r="83" s="2" customFormat="1" ht="24.15" customHeight="1">
      <c r="A83" s="42"/>
      <c r="B83" s="43"/>
      <c r="C83" s="217" t="s">
        <v>85</v>
      </c>
      <c r="D83" s="217" t="s">
        <v>194</v>
      </c>
      <c r="E83" s="218" t="s">
        <v>2793</v>
      </c>
      <c r="F83" s="219" t="s">
        <v>530</v>
      </c>
      <c r="G83" s="220" t="s">
        <v>221</v>
      </c>
      <c r="H83" s="221">
        <v>9.5999999999999996</v>
      </c>
      <c r="I83" s="222"/>
      <c r="J83" s="223">
        <f>ROUND(I83*H83,2)</f>
        <v>0</v>
      </c>
      <c r="K83" s="219" t="s">
        <v>515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199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199</v>
      </c>
      <c r="BM83" s="228" t="s">
        <v>2794</v>
      </c>
    </row>
    <row r="84" s="2" customFormat="1">
      <c r="A84" s="42"/>
      <c r="B84" s="43"/>
      <c r="C84" s="44"/>
      <c r="D84" s="283" t="s">
        <v>517</v>
      </c>
      <c r="E84" s="44"/>
      <c r="F84" s="284" t="s">
        <v>2795</v>
      </c>
      <c r="G84" s="44"/>
      <c r="H84" s="44"/>
      <c r="I84" s="280"/>
      <c r="J84" s="44"/>
      <c r="K84" s="44"/>
      <c r="L84" s="48"/>
      <c r="M84" s="281"/>
      <c r="N84" s="282"/>
      <c r="O84" s="88"/>
      <c r="P84" s="88"/>
      <c r="Q84" s="88"/>
      <c r="R84" s="88"/>
      <c r="S84" s="88"/>
      <c r="T84" s="8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517</v>
      </c>
      <c r="AU84" s="20" t="s">
        <v>85</v>
      </c>
    </row>
    <row r="85" s="13" customFormat="1">
      <c r="A85" s="13"/>
      <c r="B85" s="230"/>
      <c r="C85" s="231"/>
      <c r="D85" s="232" t="s">
        <v>201</v>
      </c>
      <c r="E85" s="233" t="s">
        <v>32</v>
      </c>
      <c r="F85" s="234" t="s">
        <v>2796</v>
      </c>
      <c r="G85" s="231"/>
      <c r="H85" s="235">
        <v>9.5999999999999996</v>
      </c>
      <c r="I85" s="236"/>
      <c r="J85" s="231"/>
      <c r="K85" s="231"/>
      <c r="L85" s="237"/>
      <c r="M85" s="238"/>
      <c r="N85" s="239"/>
      <c r="O85" s="239"/>
      <c r="P85" s="239"/>
      <c r="Q85" s="239"/>
      <c r="R85" s="239"/>
      <c r="S85" s="239"/>
      <c r="T85" s="240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T85" s="241" t="s">
        <v>201</v>
      </c>
      <c r="AU85" s="241" t="s">
        <v>85</v>
      </c>
      <c r="AV85" s="13" t="s">
        <v>87</v>
      </c>
      <c r="AW85" s="13" t="s">
        <v>39</v>
      </c>
      <c r="AX85" s="13" t="s">
        <v>78</v>
      </c>
      <c r="AY85" s="241" t="s">
        <v>191</v>
      </c>
    </row>
    <row r="86" s="14" customFormat="1">
      <c r="A86" s="14"/>
      <c r="B86" s="242"/>
      <c r="C86" s="243"/>
      <c r="D86" s="232" t="s">
        <v>201</v>
      </c>
      <c r="E86" s="244" t="s">
        <v>32</v>
      </c>
      <c r="F86" s="245" t="s">
        <v>203</v>
      </c>
      <c r="G86" s="243"/>
      <c r="H86" s="246">
        <v>9.5999999999999996</v>
      </c>
      <c r="I86" s="247"/>
      <c r="J86" s="243"/>
      <c r="K86" s="243"/>
      <c r="L86" s="248"/>
      <c r="M86" s="249"/>
      <c r="N86" s="250"/>
      <c r="O86" s="250"/>
      <c r="P86" s="250"/>
      <c r="Q86" s="250"/>
      <c r="R86" s="250"/>
      <c r="S86" s="250"/>
      <c r="T86" s="25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2" t="s">
        <v>201</v>
      </c>
      <c r="AU86" s="252" t="s">
        <v>85</v>
      </c>
      <c r="AV86" s="14" t="s">
        <v>199</v>
      </c>
      <c r="AW86" s="14" t="s">
        <v>39</v>
      </c>
      <c r="AX86" s="14" t="s">
        <v>85</v>
      </c>
      <c r="AY86" s="252" t="s">
        <v>191</v>
      </c>
    </row>
    <row r="87" s="2" customFormat="1" ht="24.15" customHeight="1">
      <c r="A87" s="42"/>
      <c r="B87" s="43"/>
      <c r="C87" s="217" t="s">
        <v>87</v>
      </c>
      <c r="D87" s="217" t="s">
        <v>194</v>
      </c>
      <c r="E87" s="218" t="s">
        <v>2797</v>
      </c>
      <c r="F87" s="219" t="s">
        <v>669</v>
      </c>
      <c r="G87" s="220" t="s">
        <v>221</v>
      </c>
      <c r="H87" s="221">
        <v>1078.376</v>
      </c>
      <c r="I87" s="222"/>
      <c r="J87" s="223">
        <f>ROUND(I87*H87,2)</f>
        <v>0</v>
      </c>
      <c r="K87" s="219" t="s">
        <v>515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199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199</v>
      </c>
      <c r="BM87" s="228" t="s">
        <v>2798</v>
      </c>
    </row>
    <row r="88" s="2" customFormat="1">
      <c r="A88" s="42"/>
      <c r="B88" s="43"/>
      <c r="C88" s="44"/>
      <c r="D88" s="283" t="s">
        <v>517</v>
      </c>
      <c r="E88" s="44"/>
      <c r="F88" s="284" t="s">
        <v>2799</v>
      </c>
      <c r="G88" s="44"/>
      <c r="H88" s="44"/>
      <c r="I88" s="280"/>
      <c r="J88" s="44"/>
      <c r="K88" s="44"/>
      <c r="L88" s="48"/>
      <c r="M88" s="281"/>
      <c r="N88" s="282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517</v>
      </c>
      <c r="AU88" s="20" t="s">
        <v>85</v>
      </c>
    </row>
    <row r="89" s="13" customFormat="1">
      <c r="A89" s="13"/>
      <c r="B89" s="230"/>
      <c r="C89" s="231"/>
      <c r="D89" s="232" t="s">
        <v>201</v>
      </c>
      <c r="E89" s="233" t="s">
        <v>32</v>
      </c>
      <c r="F89" s="234" t="s">
        <v>2800</v>
      </c>
      <c r="G89" s="231"/>
      <c r="H89" s="235">
        <v>228.5</v>
      </c>
      <c r="I89" s="236"/>
      <c r="J89" s="231"/>
      <c r="K89" s="231"/>
      <c r="L89" s="237"/>
      <c r="M89" s="238"/>
      <c r="N89" s="239"/>
      <c r="O89" s="239"/>
      <c r="P89" s="239"/>
      <c r="Q89" s="239"/>
      <c r="R89" s="239"/>
      <c r="S89" s="239"/>
      <c r="T89" s="24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1" t="s">
        <v>201</v>
      </c>
      <c r="AU89" s="241" t="s">
        <v>85</v>
      </c>
      <c r="AV89" s="13" t="s">
        <v>87</v>
      </c>
      <c r="AW89" s="13" t="s">
        <v>39</v>
      </c>
      <c r="AX89" s="13" t="s">
        <v>78</v>
      </c>
      <c r="AY89" s="241" t="s">
        <v>191</v>
      </c>
    </row>
    <row r="90" s="13" customFormat="1">
      <c r="A90" s="13"/>
      <c r="B90" s="230"/>
      <c r="C90" s="231"/>
      <c r="D90" s="232" t="s">
        <v>201</v>
      </c>
      <c r="E90" s="233" t="s">
        <v>32</v>
      </c>
      <c r="F90" s="234" t="s">
        <v>2801</v>
      </c>
      <c r="G90" s="231"/>
      <c r="H90" s="235">
        <v>181.5</v>
      </c>
      <c r="I90" s="236"/>
      <c r="J90" s="231"/>
      <c r="K90" s="231"/>
      <c r="L90" s="237"/>
      <c r="M90" s="238"/>
      <c r="N90" s="239"/>
      <c r="O90" s="239"/>
      <c r="P90" s="239"/>
      <c r="Q90" s="239"/>
      <c r="R90" s="239"/>
      <c r="S90" s="239"/>
      <c r="T90" s="240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1" t="s">
        <v>201</v>
      </c>
      <c r="AU90" s="241" t="s">
        <v>85</v>
      </c>
      <c r="AV90" s="13" t="s">
        <v>87</v>
      </c>
      <c r="AW90" s="13" t="s">
        <v>39</v>
      </c>
      <c r="AX90" s="13" t="s">
        <v>78</v>
      </c>
      <c r="AY90" s="241" t="s">
        <v>191</v>
      </c>
    </row>
    <row r="91" s="13" customFormat="1">
      <c r="A91" s="13"/>
      <c r="B91" s="230"/>
      <c r="C91" s="231"/>
      <c r="D91" s="232" t="s">
        <v>201</v>
      </c>
      <c r="E91" s="233" t="s">
        <v>32</v>
      </c>
      <c r="F91" s="234" t="s">
        <v>2802</v>
      </c>
      <c r="G91" s="231"/>
      <c r="H91" s="235">
        <v>160.94999999999999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201</v>
      </c>
      <c r="AU91" s="241" t="s">
        <v>85</v>
      </c>
      <c r="AV91" s="13" t="s">
        <v>87</v>
      </c>
      <c r="AW91" s="13" t="s">
        <v>39</v>
      </c>
      <c r="AX91" s="13" t="s">
        <v>78</v>
      </c>
      <c r="AY91" s="241" t="s">
        <v>191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2803</v>
      </c>
      <c r="G92" s="231"/>
      <c r="H92" s="235">
        <v>43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85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3" customFormat="1">
      <c r="A93" s="13"/>
      <c r="B93" s="230"/>
      <c r="C93" s="231"/>
      <c r="D93" s="232" t="s">
        <v>201</v>
      </c>
      <c r="E93" s="233" t="s">
        <v>32</v>
      </c>
      <c r="F93" s="234" t="s">
        <v>2804</v>
      </c>
      <c r="G93" s="231"/>
      <c r="H93" s="235">
        <v>228.93799999999999</v>
      </c>
      <c r="I93" s="236"/>
      <c r="J93" s="231"/>
      <c r="K93" s="231"/>
      <c r="L93" s="237"/>
      <c r="M93" s="238"/>
      <c r="N93" s="239"/>
      <c r="O93" s="239"/>
      <c r="P93" s="239"/>
      <c r="Q93" s="239"/>
      <c r="R93" s="239"/>
      <c r="S93" s="239"/>
      <c r="T93" s="24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1" t="s">
        <v>201</v>
      </c>
      <c r="AU93" s="241" t="s">
        <v>85</v>
      </c>
      <c r="AV93" s="13" t="s">
        <v>87</v>
      </c>
      <c r="AW93" s="13" t="s">
        <v>39</v>
      </c>
      <c r="AX93" s="13" t="s">
        <v>78</v>
      </c>
      <c r="AY93" s="241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2805</v>
      </c>
      <c r="G94" s="231"/>
      <c r="H94" s="235">
        <v>163.19300000000001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85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2806</v>
      </c>
      <c r="G95" s="231"/>
      <c r="H95" s="235">
        <v>61.200000000000003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2807</v>
      </c>
      <c r="G96" s="231"/>
      <c r="H96" s="235">
        <v>11.095000000000001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85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1078.376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85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33" customHeight="1">
      <c r="A98" s="42"/>
      <c r="B98" s="43"/>
      <c r="C98" s="217" t="s">
        <v>102</v>
      </c>
      <c r="D98" s="217" t="s">
        <v>194</v>
      </c>
      <c r="E98" s="218" t="s">
        <v>2808</v>
      </c>
      <c r="F98" s="219" t="s">
        <v>745</v>
      </c>
      <c r="G98" s="220" t="s">
        <v>221</v>
      </c>
      <c r="H98" s="221">
        <v>29.097999999999999</v>
      </c>
      <c r="I98" s="222"/>
      <c r="J98" s="223">
        <f>ROUND(I98*H98,2)</f>
        <v>0</v>
      </c>
      <c r="K98" s="219" t="s">
        <v>515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85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2809</v>
      </c>
    </row>
    <row r="99" s="2" customFormat="1">
      <c r="A99" s="42"/>
      <c r="B99" s="43"/>
      <c r="C99" s="44"/>
      <c r="D99" s="283" t="s">
        <v>517</v>
      </c>
      <c r="E99" s="44"/>
      <c r="F99" s="284" t="s">
        <v>2810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517</v>
      </c>
      <c r="AU99" s="20" t="s">
        <v>85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2811</v>
      </c>
      <c r="G100" s="231"/>
      <c r="H100" s="235">
        <v>2.7679999999999998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85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2812</v>
      </c>
      <c r="G101" s="231"/>
      <c r="H101" s="235">
        <v>9.1359999999999992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85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2813</v>
      </c>
      <c r="G102" s="231"/>
      <c r="H102" s="235">
        <v>13.669000000000001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2814</v>
      </c>
      <c r="G103" s="231"/>
      <c r="H103" s="235">
        <v>3.5249999999999999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85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29.097999999999999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85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4.15" customHeight="1">
      <c r="A105" s="42"/>
      <c r="B105" s="43"/>
      <c r="C105" s="217" t="s">
        <v>199</v>
      </c>
      <c r="D105" s="217" t="s">
        <v>194</v>
      </c>
      <c r="E105" s="218" t="s">
        <v>2815</v>
      </c>
      <c r="F105" s="219" t="s">
        <v>1964</v>
      </c>
      <c r="G105" s="220" t="s">
        <v>221</v>
      </c>
      <c r="H105" s="221">
        <v>75.332999999999998</v>
      </c>
      <c r="I105" s="222"/>
      <c r="J105" s="223">
        <f>ROUND(I105*H105,2)</f>
        <v>0</v>
      </c>
      <c r="K105" s="219" t="s">
        <v>515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2816</v>
      </c>
    </row>
    <row r="106" s="2" customFormat="1">
      <c r="A106" s="42"/>
      <c r="B106" s="43"/>
      <c r="C106" s="44"/>
      <c r="D106" s="283" t="s">
        <v>517</v>
      </c>
      <c r="E106" s="44"/>
      <c r="F106" s="284" t="s">
        <v>2817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517</v>
      </c>
      <c r="AU106" s="20" t="s">
        <v>85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2818</v>
      </c>
      <c r="G107" s="231"/>
      <c r="H107" s="235">
        <v>2.919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85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2819</v>
      </c>
      <c r="G108" s="231"/>
      <c r="H108" s="235">
        <v>11.1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85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2820</v>
      </c>
      <c r="G109" s="231"/>
      <c r="H109" s="235">
        <v>61.314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75.332999999999998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85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2821</v>
      </c>
      <c r="F111" s="219" t="s">
        <v>2196</v>
      </c>
      <c r="G111" s="220" t="s">
        <v>221</v>
      </c>
      <c r="H111" s="221">
        <v>19.295999999999999</v>
      </c>
      <c r="I111" s="222"/>
      <c r="J111" s="223">
        <f>ROUND(I111*H111,2)</f>
        <v>0</v>
      </c>
      <c r="K111" s="219" t="s">
        <v>515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2822</v>
      </c>
    </row>
    <row r="112" s="2" customFormat="1">
      <c r="A112" s="42"/>
      <c r="B112" s="43"/>
      <c r="C112" s="44"/>
      <c r="D112" s="283" t="s">
        <v>517</v>
      </c>
      <c r="E112" s="44"/>
      <c r="F112" s="284" t="s">
        <v>2823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517</v>
      </c>
      <c r="AU112" s="20" t="s">
        <v>85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2824</v>
      </c>
      <c r="G113" s="231"/>
      <c r="H113" s="235">
        <v>12.550000000000001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85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2825</v>
      </c>
      <c r="G114" s="231"/>
      <c r="H114" s="235">
        <v>5.7380000000000004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2826</v>
      </c>
      <c r="G115" s="231"/>
      <c r="H115" s="235">
        <v>1.008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19.295999999999999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2827</v>
      </c>
      <c r="F117" s="219" t="s">
        <v>2489</v>
      </c>
      <c r="G117" s="220" t="s">
        <v>221</v>
      </c>
      <c r="H117" s="221">
        <v>0.41999999999999998</v>
      </c>
      <c r="I117" s="222"/>
      <c r="J117" s="223">
        <f>ROUND(I117*H117,2)</f>
        <v>0</v>
      </c>
      <c r="K117" s="219" t="s">
        <v>515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2828</v>
      </c>
    </row>
    <row r="118" s="2" customFormat="1">
      <c r="A118" s="42"/>
      <c r="B118" s="43"/>
      <c r="C118" s="44"/>
      <c r="D118" s="283" t="s">
        <v>517</v>
      </c>
      <c r="E118" s="44"/>
      <c r="F118" s="284" t="s">
        <v>2829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517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2830</v>
      </c>
      <c r="G119" s="231"/>
      <c r="H119" s="235">
        <v>0.41999999999999998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0.41999999999999998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85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49.05" customHeight="1">
      <c r="A121" s="42"/>
      <c r="B121" s="43"/>
      <c r="C121" s="217" t="s">
        <v>232</v>
      </c>
      <c r="D121" s="217" t="s">
        <v>194</v>
      </c>
      <c r="E121" s="218" t="s">
        <v>2831</v>
      </c>
      <c r="F121" s="219" t="s">
        <v>498</v>
      </c>
      <c r="G121" s="220" t="s">
        <v>221</v>
      </c>
      <c r="H121" s="221">
        <v>14135.689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320</v>
      </c>
      <c r="AT121" s="228" t="s">
        <v>194</v>
      </c>
      <c r="AU121" s="228" t="s">
        <v>85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320</v>
      </c>
      <c r="BM121" s="228" t="s">
        <v>2832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2833</v>
      </c>
      <c r="G122" s="231"/>
      <c r="H122" s="235">
        <v>13043.280000000001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2834</v>
      </c>
      <c r="G123" s="231"/>
      <c r="H123" s="235">
        <v>129.386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85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2835</v>
      </c>
      <c r="G124" s="231"/>
      <c r="H124" s="235">
        <v>72.513000000000005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85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2836</v>
      </c>
      <c r="G125" s="231"/>
      <c r="H125" s="235">
        <v>291.733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85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2837</v>
      </c>
      <c r="G126" s="231"/>
      <c r="H126" s="235">
        <v>131.37100000000001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85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2838</v>
      </c>
      <c r="G127" s="231"/>
      <c r="H127" s="235">
        <v>169.77600000000001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85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2839</v>
      </c>
      <c r="G128" s="231"/>
      <c r="H128" s="235">
        <v>297.63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85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14135.689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85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49.05" customHeight="1">
      <c r="A130" s="42"/>
      <c r="B130" s="43"/>
      <c r="C130" s="217" t="s">
        <v>222</v>
      </c>
      <c r="D130" s="217" t="s">
        <v>194</v>
      </c>
      <c r="E130" s="218" t="s">
        <v>2840</v>
      </c>
      <c r="F130" s="219" t="s">
        <v>356</v>
      </c>
      <c r="G130" s="220" t="s">
        <v>221</v>
      </c>
      <c r="H130" s="221">
        <v>1.0700000000000001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320</v>
      </c>
      <c r="AT130" s="228" t="s">
        <v>194</v>
      </c>
      <c r="AU130" s="228" t="s">
        <v>85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320</v>
      </c>
      <c r="BM130" s="228" t="s">
        <v>2841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2842</v>
      </c>
      <c r="G131" s="231"/>
      <c r="H131" s="235">
        <v>0.60999999999999999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85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2843</v>
      </c>
      <c r="G132" s="231"/>
      <c r="H132" s="235">
        <v>0.46000000000000002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1.0700000000000001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85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49.05" customHeight="1">
      <c r="A134" s="42"/>
      <c r="B134" s="43"/>
      <c r="C134" s="217" t="s">
        <v>242</v>
      </c>
      <c r="D134" s="217" t="s">
        <v>194</v>
      </c>
      <c r="E134" s="218" t="s">
        <v>2844</v>
      </c>
      <c r="F134" s="219" t="s">
        <v>362</v>
      </c>
      <c r="G134" s="220" t="s">
        <v>221</v>
      </c>
      <c r="H134" s="221">
        <v>5.3230000000000004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2845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2846</v>
      </c>
      <c r="G135" s="231"/>
      <c r="H135" s="235">
        <v>5.3230000000000004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5.3230000000000004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49.05" customHeight="1">
      <c r="A137" s="42"/>
      <c r="B137" s="43"/>
      <c r="C137" s="217" t="s">
        <v>247</v>
      </c>
      <c r="D137" s="217" t="s">
        <v>194</v>
      </c>
      <c r="E137" s="218" t="s">
        <v>366</v>
      </c>
      <c r="F137" s="219" t="s">
        <v>367</v>
      </c>
      <c r="G137" s="220" t="s">
        <v>221</v>
      </c>
      <c r="H137" s="221">
        <v>113.937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2847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2848</v>
      </c>
      <c r="G138" s="231"/>
      <c r="H138" s="235">
        <v>2.8599999999999999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2849</v>
      </c>
      <c r="G139" s="231"/>
      <c r="H139" s="235">
        <v>62.5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2850</v>
      </c>
      <c r="G140" s="231"/>
      <c r="H140" s="235">
        <v>43.432000000000002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2851</v>
      </c>
      <c r="G141" s="231"/>
      <c r="H141" s="235">
        <v>2.2450000000000001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2852</v>
      </c>
      <c r="G142" s="231"/>
      <c r="H142" s="235">
        <v>2.8999999999999999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113.93700000000001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49.05" customHeight="1">
      <c r="A144" s="42"/>
      <c r="B144" s="43"/>
      <c r="C144" s="217" t="s">
        <v>252</v>
      </c>
      <c r="D144" s="217" t="s">
        <v>194</v>
      </c>
      <c r="E144" s="218" t="s">
        <v>2853</v>
      </c>
      <c r="F144" s="219" t="s">
        <v>1375</v>
      </c>
      <c r="G144" s="220" t="s">
        <v>221</v>
      </c>
      <c r="H144" s="221">
        <v>45.375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2854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2855</v>
      </c>
      <c r="G145" s="231"/>
      <c r="H145" s="235">
        <v>40.125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2856</v>
      </c>
      <c r="G146" s="231"/>
      <c r="H146" s="235">
        <v>5.25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45.375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49.05" customHeight="1">
      <c r="A148" s="42"/>
      <c r="B148" s="43"/>
      <c r="C148" s="217" t="s">
        <v>8</v>
      </c>
      <c r="D148" s="217" t="s">
        <v>194</v>
      </c>
      <c r="E148" s="218" t="s">
        <v>2857</v>
      </c>
      <c r="F148" s="219" t="s">
        <v>372</v>
      </c>
      <c r="G148" s="220" t="s">
        <v>221</v>
      </c>
      <c r="H148" s="221">
        <v>12821.07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2858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2859</v>
      </c>
      <c r="G149" s="231"/>
      <c r="H149" s="235">
        <v>12821.07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12821.07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SUM(P152:P172)</f>
        <v>0</v>
      </c>
      <c r="Q151" s="209"/>
      <c r="R151" s="210">
        <f>SUM(R152:R172)</f>
        <v>0</v>
      </c>
      <c r="S151" s="209"/>
      <c r="T151" s="211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SUM(BK152:BK172)</f>
        <v>0</v>
      </c>
    </row>
    <row r="152" s="2" customFormat="1" ht="55.5" customHeight="1">
      <c r="A152" s="42"/>
      <c r="B152" s="43"/>
      <c r="C152" s="217" t="s">
        <v>261</v>
      </c>
      <c r="D152" s="217" t="s">
        <v>194</v>
      </c>
      <c r="E152" s="218" t="s">
        <v>324</v>
      </c>
      <c r="F152" s="219" t="s">
        <v>325</v>
      </c>
      <c r="G152" s="220" t="s">
        <v>221</v>
      </c>
      <c r="H152" s="221">
        <v>28199.864000000001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2860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2861</v>
      </c>
      <c r="G153" s="231"/>
      <c r="H153" s="235">
        <v>28199.864000000001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28199.864000000001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265</v>
      </c>
      <c r="D155" s="217" t="s">
        <v>194</v>
      </c>
      <c r="E155" s="218" t="s">
        <v>330</v>
      </c>
      <c r="F155" s="219" t="s">
        <v>331</v>
      </c>
      <c r="G155" s="220" t="s">
        <v>221</v>
      </c>
      <c r="H155" s="221">
        <v>84599.592000000004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2862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2863</v>
      </c>
      <c r="G156" s="231"/>
      <c r="H156" s="235">
        <v>84599.592000000004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84599.592000000004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270</v>
      </c>
      <c r="D158" s="217" t="s">
        <v>194</v>
      </c>
      <c r="E158" s="218" t="s">
        <v>335</v>
      </c>
      <c r="F158" s="219" t="s">
        <v>336</v>
      </c>
      <c r="G158" s="220" t="s">
        <v>221</v>
      </c>
      <c r="H158" s="221">
        <v>134.72300000000001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2864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2865</v>
      </c>
      <c r="G159" s="231"/>
      <c r="H159" s="235">
        <v>133.233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2866</v>
      </c>
      <c r="G160" s="231"/>
      <c r="H160" s="235">
        <v>1.0700000000000001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2867</v>
      </c>
      <c r="G161" s="231"/>
      <c r="H161" s="235">
        <v>0.41999999999999998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134.72300000000001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85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62.7" customHeight="1">
      <c r="A163" s="42"/>
      <c r="B163" s="43"/>
      <c r="C163" s="217" t="s">
        <v>274</v>
      </c>
      <c r="D163" s="217" t="s">
        <v>194</v>
      </c>
      <c r="E163" s="218" t="s">
        <v>346</v>
      </c>
      <c r="F163" s="219" t="s">
        <v>347</v>
      </c>
      <c r="G163" s="220" t="s">
        <v>221</v>
      </c>
      <c r="H163" s="221">
        <v>408.44900000000001</v>
      </c>
      <c r="I163" s="222"/>
      <c r="J163" s="223">
        <f>ROUND(I163*H163,2)</f>
        <v>0</v>
      </c>
      <c r="K163" s="219" t="s">
        <v>198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320</v>
      </c>
      <c r="AT163" s="228" t="s">
        <v>194</v>
      </c>
      <c r="AU163" s="228" t="s">
        <v>85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320</v>
      </c>
      <c r="BM163" s="228" t="s">
        <v>2868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2869</v>
      </c>
      <c r="G164" s="231"/>
      <c r="H164" s="235">
        <v>399.69900000000001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2870</v>
      </c>
      <c r="G165" s="231"/>
      <c r="H165" s="235">
        <v>7.4900000000000002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2871</v>
      </c>
      <c r="G166" s="231"/>
      <c r="H166" s="235">
        <v>1.26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408.44900000000001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24.15" customHeight="1">
      <c r="A168" s="42"/>
      <c r="B168" s="43"/>
      <c r="C168" s="217" t="s">
        <v>278</v>
      </c>
      <c r="D168" s="217" t="s">
        <v>194</v>
      </c>
      <c r="E168" s="218" t="s">
        <v>2872</v>
      </c>
      <c r="F168" s="219" t="s">
        <v>2873</v>
      </c>
      <c r="G168" s="220" t="s">
        <v>197</v>
      </c>
      <c r="H168" s="221">
        <v>15666.591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2874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2875</v>
      </c>
      <c r="G169" s="231"/>
      <c r="H169" s="235">
        <v>15666.591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15666.591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4.25" customHeight="1">
      <c r="A171" s="42"/>
      <c r="B171" s="43"/>
      <c r="C171" s="217" t="s">
        <v>282</v>
      </c>
      <c r="D171" s="217" t="s">
        <v>194</v>
      </c>
      <c r="E171" s="218" t="s">
        <v>350</v>
      </c>
      <c r="F171" s="219" t="s">
        <v>351</v>
      </c>
      <c r="G171" s="220" t="s">
        <v>221</v>
      </c>
      <c r="H171" s="221">
        <v>134.72300000000001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2876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2877</v>
      </c>
      <c r="G172" s="231"/>
      <c r="H172" s="235">
        <v>134.72300000000001</v>
      </c>
      <c r="I172" s="236"/>
      <c r="J172" s="231"/>
      <c r="K172" s="231"/>
      <c r="L172" s="237"/>
      <c r="M172" s="276"/>
      <c r="N172" s="277"/>
      <c r="O172" s="277"/>
      <c r="P172" s="277"/>
      <c r="Q172" s="277"/>
      <c r="R172" s="277"/>
      <c r="S172" s="277"/>
      <c r="T172" s="27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85</v>
      </c>
      <c r="AY172" s="241" t="s">
        <v>191</v>
      </c>
    </row>
    <row r="173" s="2" customFormat="1" ht="6.96" customHeight="1">
      <c r="A173" s="42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8"/>
      <c r="M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</sheetData>
  <sheetProtection sheet="1" autoFilter="0" formatColumns="0" formatRows="0" objects="1" scenarios="1" spinCount="100000" saltValue="SL6UbGTv6BedqSWAKwvoOI/KaOPUdk/4VrtI1uXBn54D4mT52p5sfM5I4mglTNGY6MpSvYbE20CTBPLRyJvHag==" hashValue="Io6zHxfHGJ307e7q7Bn7wa6UzO1JuBeFH2rDrsitHHv2wkfUvNlmQmlc25S2HyFqkC8JL5lK4PUcj7Cifh1sBQ==" algorithmName="SHA-512" password="CC35"/>
  <autoFilter ref="C80:K17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4" r:id="rId1" display="https://podminky.urs.cz/item/CS_URS_2026_01/171201221"/>
    <hyperlink ref="F88" r:id="rId2" display="https://podminky.urs.cz/item/CS_URS_2026_01/171201231"/>
    <hyperlink ref="F99" r:id="rId3" display="https://podminky.urs.cz/item/CS_URS_2026_01/997013841"/>
    <hyperlink ref="F106" r:id="rId4" display="https://podminky.urs.cz/item/CS_URS_2026_01/997013861"/>
    <hyperlink ref="F112" r:id="rId5" display="https://podminky.urs.cz/item/CS_URS_2026_01/997013862"/>
    <hyperlink ref="F118" r:id="rId6" display="https://podminky.urs.cz/item/CS_URS_2026_01/469973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2878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ROUND((SUM(BE81:BE123)),  2)</f>
        <v>0</v>
      </c>
      <c r="G33" s="42"/>
      <c r="H33" s="42"/>
      <c r="I33" s="162">
        <v>0.20999999999999999</v>
      </c>
      <c r="J33" s="161">
        <f>ROUND(((SUM(BE81:BE123))*I33),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ROUND((SUM(BF81:BF123)),  2)</f>
        <v>0</v>
      </c>
      <c r="G34" s="42"/>
      <c r="H34" s="42"/>
      <c r="I34" s="162">
        <v>0.12</v>
      </c>
      <c r="J34" s="161">
        <f>ROUND(((SUM(BF81:BF123))*I34),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ROUND((SUM(BG81:BG123)),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ROUND((SUM(BH81:BH123)),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ROUND((SUM(BI81:BI123)),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999.98.98 - Všeobecný objekt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175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2879</v>
      </c>
      <c r="E61" s="182"/>
      <c r="F61" s="182"/>
      <c r="G61" s="182"/>
      <c r="H61" s="182"/>
      <c r="I61" s="182"/>
      <c r="J61" s="183">
        <f>J89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999.98.98 - Všeobecný objekt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P82+P89</f>
        <v>0</v>
      </c>
      <c r="Q81" s="100"/>
      <c r="R81" s="198">
        <f>R82+R89</f>
        <v>0</v>
      </c>
      <c r="S81" s="100"/>
      <c r="T81" s="199">
        <f>T82+T89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BK82+BK89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315</v>
      </c>
      <c r="F82" s="204" t="s">
        <v>316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SUM(P83:P88)</f>
        <v>0</v>
      </c>
      <c r="Q82" s="209"/>
      <c r="R82" s="210">
        <f>SUM(R83:R88)</f>
        <v>0</v>
      </c>
      <c r="S82" s="209"/>
      <c r="T82" s="211">
        <f>SUM(T83:T88)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199</v>
      </c>
      <c r="AT82" s="213" t="s">
        <v>77</v>
      </c>
      <c r="AU82" s="213" t="s">
        <v>78</v>
      </c>
      <c r="AY82" s="212" t="s">
        <v>191</v>
      </c>
      <c r="BK82" s="214">
        <f>SUM(BK83:BK88)</f>
        <v>0</v>
      </c>
    </row>
    <row r="83" s="2" customFormat="1" ht="44.25" customHeight="1">
      <c r="A83" s="42"/>
      <c r="B83" s="43"/>
      <c r="C83" s="217" t="s">
        <v>85</v>
      </c>
      <c r="D83" s="217" t="s">
        <v>194</v>
      </c>
      <c r="E83" s="218" t="s">
        <v>2880</v>
      </c>
      <c r="F83" s="219" t="s">
        <v>2881</v>
      </c>
      <c r="G83" s="220" t="s">
        <v>1348</v>
      </c>
      <c r="H83" s="221">
        <v>1</v>
      </c>
      <c r="I83" s="222"/>
      <c r="J83" s="223">
        <f>ROUND(I83*H83,2)</f>
        <v>0</v>
      </c>
      <c r="K83" s="219" t="s">
        <v>32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2882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2882</v>
      </c>
      <c r="BM83" s="228" t="s">
        <v>2883</v>
      </c>
    </row>
    <row r="84" s="13" customFormat="1">
      <c r="A84" s="13"/>
      <c r="B84" s="230"/>
      <c r="C84" s="231"/>
      <c r="D84" s="232" t="s">
        <v>201</v>
      </c>
      <c r="E84" s="233" t="s">
        <v>32</v>
      </c>
      <c r="F84" s="234" t="s">
        <v>2884</v>
      </c>
      <c r="G84" s="231"/>
      <c r="H84" s="235">
        <v>1</v>
      </c>
      <c r="I84" s="236"/>
      <c r="J84" s="231"/>
      <c r="K84" s="231"/>
      <c r="L84" s="237"/>
      <c r="M84" s="238"/>
      <c r="N84" s="239"/>
      <c r="O84" s="239"/>
      <c r="P84" s="239"/>
      <c r="Q84" s="239"/>
      <c r="R84" s="239"/>
      <c r="S84" s="239"/>
      <c r="T84" s="24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1" t="s">
        <v>201</v>
      </c>
      <c r="AU84" s="241" t="s">
        <v>85</v>
      </c>
      <c r="AV84" s="13" t="s">
        <v>87</v>
      </c>
      <c r="AW84" s="13" t="s">
        <v>39</v>
      </c>
      <c r="AX84" s="13" t="s">
        <v>85</v>
      </c>
      <c r="AY84" s="241" t="s">
        <v>191</v>
      </c>
    </row>
    <row r="85" s="2" customFormat="1" ht="44.25" customHeight="1">
      <c r="A85" s="42"/>
      <c r="B85" s="43"/>
      <c r="C85" s="217" t="s">
        <v>87</v>
      </c>
      <c r="D85" s="217" t="s">
        <v>194</v>
      </c>
      <c r="E85" s="218" t="s">
        <v>2885</v>
      </c>
      <c r="F85" s="219" t="s">
        <v>2886</v>
      </c>
      <c r="G85" s="220" t="s">
        <v>1348</v>
      </c>
      <c r="H85" s="221">
        <v>1</v>
      </c>
      <c r="I85" s="222"/>
      <c r="J85" s="223">
        <f>ROUND(I85*H85,2)</f>
        <v>0</v>
      </c>
      <c r="K85" s="219" t="s">
        <v>32</v>
      </c>
      <c r="L85" s="48"/>
      <c r="M85" s="224" t="s">
        <v>32</v>
      </c>
      <c r="N85" s="225" t="s">
        <v>49</v>
      </c>
      <c r="O85" s="88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R85" s="228" t="s">
        <v>2882</v>
      </c>
      <c r="AT85" s="228" t="s">
        <v>194</v>
      </c>
      <c r="AU85" s="228" t="s">
        <v>85</v>
      </c>
      <c r="AY85" s="20" t="s">
        <v>191</v>
      </c>
      <c r="BE85" s="229">
        <f>IF(N85="základní",J85,0)</f>
        <v>0</v>
      </c>
      <c r="BF85" s="229">
        <f>IF(N85="snížená",J85,0)</f>
        <v>0</v>
      </c>
      <c r="BG85" s="229">
        <f>IF(N85="zákl. přenesená",J85,0)</f>
        <v>0</v>
      </c>
      <c r="BH85" s="229">
        <f>IF(N85="sníž. přenesená",J85,0)</f>
        <v>0</v>
      </c>
      <c r="BI85" s="229">
        <f>IF(N85="nulová",J85,0)</f>
        <v>0</v>
      </c>
      <c r="BJ85" s="20" t="s">
        <v>85</v>
      </c>
      <c r="BK85" s="229">
        <f>ROUND(I85*H85,2)</f>
        <v>0</v>
      </c>
      <c r="BL85" s="20" t="s">
        <v>2882</v>
      </c>
      <c r="BM85" s="228" t="s">
        <v>2887</v>
      </c>
    </row>
    <row r="86" s="13" customFormat="1">
      <c r="A86" s="13"/>
      <c r="B86" s="230"/>
      <c r="C86" s="231"/>
      <c r="D86" s="232" t="s">
        <v>201</v>
      </c>
      <c r="E86" s="233" t="s">
        <v>32</v>
      </c>
      <c r="F86" s="234" t="s">
        <v>2884</v>
      </c>
      <c r="G86" s="231"/>
      <c r="H86" s="235">
        <v>1</v>
      </c>
      <c r="I86" s="236"/>
      <c r="J86" s="231"/>
      <c r="K86" s="231"/>
      <c r="L86" s="237"/>
      <c r="M86" s="238"/>
      <c r="N86" s="239"/>
      <c r="O86" s="239"/>
      <c r="P86" s="239"/>
      <c r="Q86" s="239"/>
      <c r="R86" s="239"/>
      <c r="S86" s="239"/>
      <c r="T86" s="240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1" t="s">
        <v>201</v>
      </c>
      <c r="AU86" s="241" t="s">
        <v>85</v>
      </c>
      <c r="AV86" s="13" t="s">
        <v>87</v>
      </c>
      <c r="AW86" s="13" t="s">
        <v>39</v>
      </c>
      <c r="AX86" s="13" t="s">
        <v>85</v>
      </c>
      <c r="AY86" s="241" t="s">
        <v>191</v>
      </c>
    </row>
    <row r="87" s="2" customFormat="1" ht="44.25" customHeight="1">
      <c r="A87" s="42"/>
      <c r="B87" s="43"/>
      <c r="C87" s="217" t="s">
        <v>102</v>
      </c>
      <c r="D87" s="217" t="s">
        <v>194</v>
      </c>
      <c r="E87" s="218" t="s">
        <v>2888</v>
      </c>
      <c r="F87" s="219" t="s">
        <v>2889</v>
      </c>
      <c r="G87" s="220" t="s">
        <v>1348</v>
      </c>
      <c r="H87" s="221">
        <v>1</v>
      </c>
      <c r="I87" s="222"/>
      <c r="J87" s="223">
        <f>ROUND(I87*H87,2)</f>
        <v>0</v>
      </c>
      <c r="K87" s="219" t="s">
        <v>32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2882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2882</v>
      </c>
      <c r="BM87" s="228" t="s">
        <v>2890</v>
      </c>
    </row>
    <row r="88" s="13" customFormat="1">
      <c r="A88" s="13"/>
      <c r="B88" s="230"/>
      <c r="C88" s="231"/>
      <c r="D88" s="232" t="s">
        <v>201</v>
      </c>
      <c r="E88" s="233" t="s">
        <v>32</v>
      </c>
      <c r="F88" s="234" t="s">
        <v>2884</v>
      </c>
      <c r="G88" s="231"/>
      <c r="H88" s="235">
        <v>1</v>
      </c>
      <c r="I88" s="236"/>
      <c r="J88" s="231"/>
      <c r="K88" s="231"/>
      <c r="L88" s="237"/>
      <c r="M88" s="238"/>
      <c r="N88" s="239"/>
      <c r="O88" s="239"/>
      <c r="P88" s="239"/>
      <c r="Q88" s="239"/>
      <c r="R88" s="239"/>
      <c r="S88" s="239"/>
      <c r="T88" s="240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1" t="s">
        <v>201</v>
      </c>
      <c r="AU88" s="241" t="s">
        <v>85</v>
      </c>
      <c r="AV88" s="13" t="s">
        <v>87</v>
      </c>
      <c r="AW88" s="13" t="s">
        <v>39</v>
      </c>
      <c r="AX88" s="13" t="s">
        <v>85</v>
      </c>
      <c r="AY88" s="241" t="s">
        <v>191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2891</v>
      </c>
      <c r="F89" s="204" t="s">
        <v>2892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SUM(P90:P123)</f>
        <v>0</v>
      </c>
      <c r="Q89" s="209"/>
      <c r="R89" s="210">
        <f>SUM(R90:R123)</f>
        <v>0</v>
      </c>
      <c r="S89" s="209"/>
      <c r="T89" s="211">
        <f>SUM(T90:T123)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192</v>
      </c>
      <c r="AT89" s="213" t="s">
        <v>77</v>
      </c>
      <c r="AU89" s="213" t="s">
        <v>78</v>
      </c>
      <c r="AY89" s="212" t="s">
        <v>191</v>
      </c>
      <c r="BK89" s="214">
        <f>SUM(BK90:BK123)</f>
        <v>0</v>
      </c>
    </row>
    <row r="90" s="2" customFormat="1" ht="16.5" customHeight="1">
      <c r="A90" s="42"/>
      <c r="B90" s="43"/>
      <c r="C90" s="217" t="s">
        <v>199</v>
      </c>
      <c r="D90" s="217" t="s">
        <v>194</v>
      </c>
      <c r="E90" s="218" t="s">
        <v>2893</v>
      </c>
      <c r="F90" s="219" t="s">
        <v>2894</v>
      </c>
      <c r="G90" s="220" t="s">
        <v>1348</v>
      </c>
      <c r="H90" s="221">
        <v>1</v>
      </c>
      <c r="I90" s="222"/>
      <c r="J90" s="223">
        <f>ROUND(I90*H90,2)</f>
        <v>0</v>
      </c>
      <c r="K90" s="219" t="s">
        <v>32</v>
      </c>
      <c r="L90" s="48"/>
      <c r="M90" s="224" t="s">
        <v>32</v>
      </c>
      <c r="N90" s="225" t="s">
        <v>49</v>
      </c>
      <c r="O90" s="88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8" t="s">
        <v>2882</v>
      </c>
      <c r="AT90" s="228" t="s">
        <v>194</v>
      </c>
      <c r="AU90" s="228" t="s">
        <v>85</v>
      </c>
      <c r="AY90" s="20" t="s">
        <v>191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85</v>
      </c>
      <c r="BK90" s="229">
        <f>ROUND(I90*H90,2)</f>
        <v>0</v>
      </c>
      <c r="BL90" s="20" t="s">
        <v>2882</v>
      </c>
      <c r="BM90" s="228" t="s">
        <v>2895</v>
      </c>
    </row>
    <row r="91" s="2" customFormat="1" ht="44.25" customHeight="1">
      <c r="A91" s="42"/>
      <c r="B91" s="43"/>
      <c r="C91" s="217" t="s">
        <v>192</v>
      </c>
      <c r="D91" s="217" t="s">
        <v>194</v>
      </c>
      <c r="E91" s="218" t="s">
        <v>2896</v>
      </c>
      <c r="F91" s="219" t="s">
        <v>2897</v>
      </c>
      <c r="G91" s="220" t="s">
        <v>1348</v>
      </c>
      <c r="H91" s="221">
        <v>1</v>
      </c>
      <c r="I91" s="222"/>
      <c r="J91" s="223">
        <f>ROUND(I91*H91,2)</f>
        <v>0</v>
      </c>
      <c r="K91" s="219" t="s">
        <v>32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2882</v>
      </c>
      <c r="AT91" s="228" t="s">
        <v>194</v>
      </c>
      <c r="AU91" s="228" t="s">
        <v>85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2882</v>
      </c>
      <c r="BM91" s="228" t="s">
        <v>2898</v>
      </c>
    </row>
    <row r="92" s="2" customFormat="1" ht="16.5" customHeight="1">
      <c r="A92" s="42"/>
      <c r="B92" s="43"/>
      <c r="C92" s="217" t="s">
        <v>225</v>
      </c>
      <c r="D92" s="217" t="s">
        <v>194</v>
      </c>
      <c r="E92" s="218" t="s">
        <v>2899</v>
      </c>
      <c r="F92" s="219" t="s">
        <v>2900</v>
      </c>
      <c r="G92" s="220" t="s">
        <v>1348</v>
      </c>
      <c r="H92" s="221">
        <v>1</v>
      </c>
      <c r="I92" s="222"/>
      <c r="J92" s="223">
        <f>ROUND(I92*H92,2)</f>
        <v>0</v>
      </c>
      <c r="K92" s="219" t="s">
        <v>32</v>
      </c>
      <c r="L92" s="48"/>
      <c r="M92" s="224" t="s">
        <v>32</v>
      </c>
      <c r="N92" s="225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2882</v>
      </c>
      <c r="AT92" s="228" t="s">
        <v>194</v>
      </c>
      <c r="AU92" s="228" t="s">
        <v>85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2882</v>
      </c>
      <c r="BM92" s="228" t="s">
        <v>2901</v>
      </c>
    </row>
    <row r="93" s="2" customFormat="1" ht="16.5" customHeight="1">
      <c r="A93" s="42"/>
      <c r="B93" s="43"/>
      <c r="C93" s="217" t="s">
        <v>232</v>
      </c>
      <c r="D93" s="217" t="s">
        <v>194</v>
      </c>
      <c r="E93" s="218" t="s">
        <v>2902</v>
      </c>
      <c r="F93" s="219" t="s">
        <v>2903</v>
      </c>
      <c r="G93" s="220" t="s">
        <v>1348</v>
      </c>
      <c r="H93" s="221">
        <v>1</v>
      </c>
      <c r="I93" s="222"/>
      <c r="J93" s="223">
        <f>ROUND(I93*H93,2)</f>
        <v>0</v>
      </c>
      <c r="K93" s="219" t="s">
        <v>32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2882</v>
      </c>
      <c r="AT93" s="228" t="s">
        <v>194</v>
      </c>
      <c r="AU93" s="228" t="s">
        <v>85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2882</v>
      </c>
      <c r="BM93" s="228" t="s">
        <v>2904</v>
      </c>
    </row>
    <row r="94" s="2" customFormat="1" ht="16.5" customHeight="1">
      <c r="A94" s="42"/>
      <c r="B94" s="43"/>
      <c r="C94" s="217" t="s">
        <v>222</v>
      </c>
      <c r="D94" s="217" t="s">
        <v>194</v>
      </c>
      <c r="E94" s="218" t="s">
        <v>2905</v>
      </c>
      <c r="F94" s="219" t="s">
        <v>2906</v>
      </c>
      <c r="G94" s="220" t="s">
        <v>1348</v>
      </c>
      <c r="H94" s="221">
        <v>1</v>
      </c>
      <c r="I94" s="222"/>
      <c r="J94" s="223">
        <f>ROUND(I94*H94,2)</f>
        <v>0</v>
      </c>
      <c r="K94" s="219" t="s">
        <v>32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2882</v>
      </c>
      <c r="AT94" s="228" t="s">
        <v>194</v>
      </c>
      <c r="AU94" s="228" t="s">
        <v>85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2882</v>
      </c>
      <c r="BM94" s="228" t="s">
        <v>2907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2908</v>
      </c>
      <c r="G95" s="231"/>
      <c r="H95" s="235">
        <v>1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1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85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55.5" customHeight="1">
      <c r="A97" s="42"/>
      <c r="B97" s="43"/>
      <c r="C97" s="217" t="s">
        <v>242</v>
      </c>
      <c r="D97" s="217" t="s">
        <v>194</v>
      </c>
      <c r="E97" s="218" t="s">
        <v>2909</v>
      </c>
      <c r="F97" s="219" t="s">
        <v>2910</v>
      </c>
      <c r="G97" s="220" t="s">
        <v>210</v>
      </c>
      <c r="H97" s="221">
        <v>14.426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2882</v>
      </c>
      <c r="AT97" s="228" t="s">
        <v>194</v>
      </c>
      <c r="AU97" s="228" t="s">
        <v>85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2882</v>
      </c>
      <c r="BM97" s="228" t="s">
        <v>2911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2912</v>
      </c>
      <c r="G98" s="231"/>
      <c r="H98" s="235">
        <v>14.426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85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14.426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85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37.8" customHeight="1">
      <c r="A100" s="42"/>
      <c r="B100" s="43"/>
      <c r="C100" s="217" t="s">
        <v>247</v>
      </c>
      <c r="D100" s="217" t="s">
        <v>194</v>
      </c>
      <c r="E100" s="218" t="s">
        <v>2913</v>
      </c>
      <c r="F100" s="219" t="s">
        <v>2914</v>
      </c>
      <c r="G100" s="220" t="s">
        <v>1348</v>
      </c>
      <c r="H100" s="221">
        <v>1</v>
      </c>
      <c r="I100" s="222"/>
      <c r="J100" s="223">
        <f>ROUND(I100*H100,2)</f>
        <v>0</v>
      </c>
      <c r="K100" s="219" t="s">
        <v>32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2882</v>
      </c>
      <c r="AT100" s="228" t="s">
        <v>194</v>
      </c>
      <c r="AU100" s="228" t="s">
        <v>85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2882</v>
      </c>
      <c r="BM100" s="228" t="s">
        <v>2915</v>
      </c>
    </row>
    <row r="101" s="2" customFormat="1" ht="37.8" customHeight="1">
      <c r="A101" s="42"/>
      <c r="B101" s="43"/>
      <c r="C101" s="217" t="s">
        <v>252</v>
      </c>
      <c r="D101" s="217" t="s">
        <v>194</v>
      </c>
      <c r="E101" s="218" t="s">
        <v>2916</v>
      </c>
      <c r="F101" s="219" t="s">
        <v>2917</v>
      </c>
      <c r="G101" s="220" t="s">
        <v>210</v>
      </c>
      <c r="H101" s="221">
        <v>7.2999999999999998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2882</v>
      </c>
      <c r="AT101" s="228" t="s">
        <v>194</v>
      </c>
      <c r="AU101" s="228" t="s">
        <v>85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2882</v>
      </c>
      <c r="BM101" s="228" t="s">
        <v>2918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2919</v>
      </c>
      <c r="G102" s="231"/>
      <c r="H102" s="235">
        <v>7.2999999999999998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85</v>
      </c>
      <c r="AY102" s="241" t="s">
        <v>191</v>
      </c>
    </row>
    <row r="103" s="2" customFormat="1" ht="16.5" customHeight="1">
      <c r="A103" s="42"/>
      <c r="B103" s="43"/>
      <c r="C103" s="217" t="s">
        <v>8</v>
      </c>
      <c r="D103" s="217" t="s">
        <v>194</v>
      </c>
      <c r="E103" s="218" t="s">
        <v>2920</v>
      </c>
      <c r="F103" s="219" t="s">
        <v>2921</v>
      </c>
      <c r="G103" s="220" t="s">
        <v>1348</v>
      </c>
      <c r="H103" s="221">
        <v>1</v>
      </c>
      <c r="I103" s="222"/>
      <c r="J103" s="223">
        <f>ROUND(I103*H103,2)</f>
        <v>0</v>
      </c>
      <c r="K103" s="219" t="s">
        <v>32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2882</v>
      </c>
      <c r="AT103" s="228" t="s">
        <v>194</v>
      </c>
      <c r="AU103" s="228" t="s">
        <v>85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2882</v>
      </c>
      <c r="BM103" s="228" t="s">
        <v>2922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2923</v>
      </c>
      <c r="G104" s="231"/>
      <c r="H104" s="235">
        <v>1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85</v>
      </c>
      <c r="AV104" s="13" t="s">
        <v>87</v>
      </c>
      <c r="AW104" s="13" t="s">
        <v>39</v>
      </c>
      <c r="AX104" s="13" t="s">
        <v>85</v>
      </c>
      <c r="AY104" s="241" t="s">
        <v>191</v>
      </c>
    </row>
    <row r="105" s="2" customFormat="1" ht="44.25" customHeight="1">
      <c r="A105" s="42"/>
      <c r="B105" s="43"/>
      <c r="C105" s="217" t="s">
        <v>261</v>
      </c>
      <c r="D105" s="217" t="s">
        <v>194</v>
      </c>
      <c r="E105" s="218" t="s">
        <v>2924</v>
      </c>
      <c r="F105" s="219" t="s">
        <v>2925</v>
      </c>
      <c r="G105" s="220" t="s">
        <v>1348</v>
      </c>
      <c r="H105" s="221">
        <v>1</v>
      </c>
      <c r="I105" s="222"/>
      <c r="J105" s="223">
        <f>ROUND(I105*H105,2)</f>
        <v>0</v>
      </c>
      <c r="K105" s="219" t="s">
        <v>32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2882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2882</v>
      </c>
      <c r="BM105" s="228" t="s">
        <v>2926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2927</v>
      </c>
      <c r="G106" s="231"/>
      <c r="H106" s="235">
        <v>1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85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44.25" customHeight="1">
      <c r="A107" s="42"/>
      <c r="B107" s="43"/>
      <c r="C107" s="217" t="s">
        <v>265</v>
      </c>
      <c r="D107" s="217" t="s">
        <v>194</v>
      </c>
      <c r="E107" s="218" t="s">
        <v>2928</v>
      </c>
      <c r="F107" s="219" t="s">
        <v>2929</v>
      </c>
      <c r="G107" s="220" t="s">
        <v>1348</v>
      </c>
      <c r="H107" s="221">
        <v>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2882</v>
      </c>
      <c r="AT107" s="228" t="s">
        <v>194</v>
      </c>
      <c r="AU107" s="228" t="s">
        <v>85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2882</v>
      </c>
      <c r="BM107" s="228" t="s">
        <v>2930</v>
      </c>
    </row>
    <row r="108" s="2" customFormat="1">
      <c r="A108" s="42"/>
      <c r="B108" s="43"/>
      <c r="C108" s="44"/>
      <c r="D108" s="232" t="s">
        <v>427</v>
      </c>
      <c r="E108" s="44"/>
      <c r="F108" s="279" t="s">
        <v>2931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427</v>
      </c>
      <c r="AU108" s="20" t="s">
        <v>85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2932</v>
      </c>
      <c r="G109" s="231"/>
      <c r="H109" s="235">
        <v>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85</v>
      </c>
      <c r="AY109" s="241" t="s">
        <v>191</v>
      </c>
    </row>
    <row r="110" s="2" customFormat="1" ht="16.5" customHeight="1">
      <c r="A110" s="42"/>
      <c r="B110" s="43"/>
      <c r="C110" s="217" t="s">
        <v>270</v>
      </c>
      <c r="D110" s="217" t="s">
        <v>194</v>
      </c>
      <c r="E110" s="218" t="s">
        <v>2933</v>
      </c>
      <c r="F110" s="219" t="s">
        <v>2934</v>
      </c>
      <c r="G110" s="220" t="s">
        <v>1348</v>
      </c>
      <c r="H110" s="221">
        <v>1</v>
      </c>
      <c r="I110" s="222"/>
      <c r="J110" s="223">
        <f>ROUND(I110*H110,2)</f>
        <v>0</v>
      </c>
      <c r="K110" s="219" t="s">
        <v>32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2882</v>
      </c>
      <c r="AT110" s="228" t="s">
        <v>194</v>
      </c>
      <c r="AU110" s="228" t="s">
        <v>85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2882</v>
      </c>
      <c r="BM110" s="228" t="s">
        <v>2935</v>
      </c>
    </row>
    <row r="111" s="2" customFormat="1" ht="16.5" customHeight="1">
      <c r="A111" s="42"/>
      <c r="B111" s="43"/>
      <c r="C111" s="217" t="s">
        <v>274</v>
      </c>
      <c r="D111" s="217" t="s">
        <v>194</v>
      </c>
      <c r="E111" s="218" t="s">
        <v>2936</v>
      </c>
      <c r="F111" s="219" t="s">
        <v>2937</v>
      </c>
      <c r="G111" s="220" t="s">
        <v>1348</v>
      </c>
      <c r="H111" s="221">
        <v>1</v>
      </c>
      <c r="I111" s="222"/>
      <c r="J111" s="223">
        <f>ROUND(I111*H111,2)</f>
        <v>0</v>
      </c>
      <c r="K111" s="219" t="s">
        <v>32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2882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2882</v>
      </c>
      <c r="BM111" s="228" t="s">
        <v>2938</v>
      </c>
    </row>
    <row r="112" s="2" customFormat="1" ht="33" customHeight="1">
      <c r="A112" s="42"/>
      <c r="B112" s="43"/>
      <c r="C112" s="217" t="s">
        <v>278</v>
      </c>
      <c r="D112" s="217" t="s">
        <v>194</v>
      </c>
      <c r="E112" s="218" t="s">
        <v>2939</v>
      </c>
      <c r="F112" s="219" t="s">
        <v>2940</v>
      </c>
      <c r="G112" s="220" t="s">
        <v>1348</v>
      </c>
      <c r="H112" s="221">
        <v>1</v>
      </c>
      <c r="I112" s="222"/>
      <c r="J112" s="223">
        <f>ROUND(I112*H112,2)</f>
        <v>0</v>
      </c>
      <c r="K112" s="219" t="s">
        <v>32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2882</v>
      </c>
      <c r="AT112" s="228" t="s">
        <v>194</v>
      </c>
      <c r="AU112" s="228" t="s">
        <v>85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2882</v>
      </c>
      <c r="BM112" s="228" t="s">
        <v>2941</v>
      </c>
    </row>
    <row r="113" s="2" customFormat="1" ht="16.5" customHeight="1">
      <c r="A113" s="42"/>
      <c r="B113" s="43"/>
      <c r="C113" s="217" t="s">
        <v>282</v>
      </c>
      <c r="D113" s="217" t="s">
        <v>194</v>
      </c>
      <c r="E113" s="218" t="s">
        <v>2942</v>
      </c>
      <c r="F113" s="219" t="s">
        <v>2943</v>
      </c>
      <c r="G113" s="220" t="s">
        <v>1348</v>
      </c>
      <c r="H113" s="221">
        <v>2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2882</v>
      </c>
      <c r="AT113" s="228" t="s">
        <v>194</v>
      </c>
      <c r="AU113" s="228" t="s">
        <v>85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2882</v>
      </c>
      <c r="BM113" s="228" t="s">
        <v>2944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2945</v>
      </c>
      <c r="G114" s="231"/>
      <c r="H114" s="235">
        <v>1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2946</v>
      </c>
      <c r="G115" s="231"/>
      <c r="H115" s="235">
        <v>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2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17" t="s">
        <v>286</v>
      </c>
      <c r="D117" s="217" t="s">
        <v>194</v>
      </c>
      <c r="E117" s="218" t="s">
        <v>2947</v>
      </c>
      <c r="F117" s="219" t="s">
        <v>2948</v>
      </c>
      <c r="G117" s="220" t="s">
        <v>1348</v>
      </c>
      <c r="H117" s="221">
        <v>1</v>
      </c>
      <c r="I117" s="222"/>
      <c r="J117" s="223">
        <f>ROUND(I117*H117,2)</f>
        <v>0</v>
      </c>
      <c r="K117" s="219" t="s">
        <v>32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2882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2882</v>
      </c>
      <c r="BM117" s="228" t="s">
        <v>2949</v>
      </c>
    </row>
    <row r="118" s="2" customFormat="1">
      <c r="A118" s="42"/>
      <c r="B118" s="43"/>
      <c r="C118" s="44"/>
      <c r="D118" s="232" t="s">
        <v>427</v>
      </c>
      <c r="E118" s="44"/>
      <c r="F118" s="279" t="s">
        <v>2950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427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2951</v>
      </c>
      <c r="G119" s="231"/>
      <c r="H119" s="235">
        <v>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17" t="s">
        <v>291</v>
      </c>
      <c r="D120" s="217" t="s">
        <v>194</v>
      </c>
      <c r="E120" s="218" t="s">
        <v>2952</v>
      </c>
      <c r="F120" s="219" t="s">
        <v>2953</v>
      </c>
      <c r="G120" s="220" t="s">
        <v>1348</v>
      </c>
      <c r="H120" s="221">
        <v>1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2882</v>
      </c>
      <c r="AT120" s="228" t="s">
        <v>194</v>
      </c>
      <c r="AU120" s="228" t="s">
        <v>85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2882</v>
      </c>
      <c r="BM120" s="228" t="s">
        <v>2954</v>
      </c>
    </row>
    <row r="121" s="2" customFormat="1">
      <c r="A121" s="42"/>
      <c r="B121" s="43"/>
      <c r="C121" s="44"/>
      <c r="D121" s="232" t="s">
        <v>427</v>
      </c>
      <c r="E121" s="44"/>
      <c r="F121" s="279" t="s">
        <v>2955</v>
      </c>
      <c r="G121" s="44"/>
      <c r="H121" s="44"/>
      <c r="I121" s="280"/>
      <c r="J121" s="44"/>
      <c r="K121" s="44"/>
      <c r="L121" s="48"/>
      <c r="M121" s="281"/>
      <c r="N121" s="282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427</v>
      </c>
      <c r="AU121" s="20" t="s">
        <v>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2951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16.5" customHeight="1">
      <c r="A123" s="42"/>
      <c r="B123" s="43"/>
      <c r="C123" s="217" t="s">
        <v>7</v>
      </c>
      <c r="D123" s="217" t="s">
        <v>194</v>
      </c>
      <c r="E123" s="218" t="s">
        <v>2956</v>
      </c>
      <c r="F123" s="219" t="s">
        <v>2957</v>
      </c>
      <c r="G123" s="220" t="s">
        <v>1348</v>
      </c>
      <c r="H123" s="221">
        <v>1</v>
      </c>
      <c r="I123" s="222"/>
      <c r="J123" s="223">
        <f>ROUND(I123*H123,2)</f>
        <v>0</v>
      </c>
      <c r="K123" s="219" t="s">
        <v>32</v>
      </c>
      <c r="L123" s="48"/>
      <c r="M123" s="301" t="s">
        <v>32</v>
      </c>
      <c r="N123" s="302" t="s">
        <v>49</v>
      </c>
      <c r="O123" s="287"/>
      <c r="P123" s="303">
        <f>O123*H123</f>
        <v>0</v>
      </c>
      <c r="Q123" s="303">
        <v>0</v>
      </c>
      <c r="R123" s="303">
        <f>Q123*H123</f>
        <v>0</v>
      </c>
      <c r="S123" s="303">
        <v>0</v>
      </c>
      <c r="T123" s="304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85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2958</v>
      </c>
    </row>
    <row r="124" s="2" customFormat="1" ht="6.96" customHeight="1">
      <c r="A124" s="4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8"/>
      <c r="M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</sheetData>
  <sheetProtection sheet="1" autoFilter="0" formatColumns="0" formatRows="0" objects="1" scenarios="1" spinCount="100000" saltValue="QnuENH3iTol5PrXauCRbExK6E1Xf8ojAj1VJid8KnGefoeTdA/zm7tx2nnxE2OaebO0pfSYt6X+u7ult3XhL8w==" hashValue="l4ttFLJ+nddETxvHwX8KvTwlBHC2Bem1qK3381+KpvUnX9bTiJX8sHZpnogrXWro2+MDZN5+Jba38kYH8vUVTw==" algorithmName="SHA-512" password="CC35"/>
  <autoFilter ref="C80:K12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2959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ROUND(J79,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ROUND((SUM(BE79:BE82)),  2)</f>
        <v>0</v>
      </c>
      <c r="G33" s="42"/>
      <c r="H33" s="42"/>
      <c r="I33" s="162">
        <v>0.20999999999999999</v>
      </c>
      <c r="J33" s="161">
        <f>ROUND(((SUM(BE79:BE82))*I33),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ROUND((SUM(BF79:BF82)),  2)</f>
        <v>0</v>
      </c>
      <c r="G34" s="42"/>
      <c r="H34" s="42"/>
      <c r="I34" s="162">
        <v>0.12</v>
      </c>
      <c r="J34" s="161">
        <f>ROUND(((SUM(BF79:BF82))*I34),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ROUND((SUM(BG79:BG82)),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ROUND((SUM(BH79:BH82)),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ROUND((SUM(BI79:BI82)),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999.99.99 - NEOCEŇOVAT Materiál dodaný objednatelem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J79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2" customFormat="1" ht="21.84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5" s="2" customFormat="1" ht="6.96" customHeight="1">
      <c r="A65" s="4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24.96" customHeight="1">
      <c r="A66" s="42"/>
      <c r="B66" s="43"/>
      <c r="C66" s="26" t="s">
        <v>176</v>
      </c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12" customHeight="1">
      <c r="A68" s="42"/>
      <c r="B68" s="43"/>
      <c r="C68" s="35" t="s">
        <v>16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16.5" customHeight="1">
      <c r="A69" s="42"/>
      <c r="B69" s="43"/>
      <c r="C69" s="44"/>
      <c r="D69" s="44"/>
      <c r="E69" s="174" t="str">
        <f>E7</f>
        <v>Prostá rekonstrukce trati v úseku Lázně Bělohrad - Nová Paka – INFRASTRUKTURA</v>
      </c>
      <c r="F69" s="35"/>
      <c r="G69" s="35"/>
      <c r="H69" s="35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165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73" t="str">
        <f>E9</f>
        <v>SO 999.99.99 - NEOCEŇOVAT Materiál dodaný objednatelem</v>
      </c>
      <c r="F71" s="44"/>
      <c r="G71" s="44"/>
      <c r="H71" s="44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22</v>
      </c>
      <c r="D73" s="44"/>
      <c r="E73" s="44"/>
      <c r="F73" s="30" t="str">
        <f>F12</f>
        <v xml:space="preserve"> TÚ Lázně Bělohad - Nová Paka</v>
      </c>
      <c r="G73" s="44"/>
      <c r="H73" s="44"/>
      <c r="I73" s="35" t="s">
        <v>24</v>
      </c>
      <c r="J73" s="76" t="str">
        <f>IF(J12="","",J12)</f>
        <v>7. 7. 2025</v>
      </c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5.15" customHeight="1">
      <c r="A75" s="42"/>
      <c r="B75" s="43"/>
      <c r="C75" s="35" t="s">
        <v>30</v>
      </c>
      <c r="D75" s="44"/>
      <c r="E75" s="44"/>
      <c r="F75" s="30" t="str">
        <f>E15</f>
        <v xml:space="preserve"> Správa železnic, s. o.</v>
      </c>
      <c r="G75" s="44"/>
      <c r="H75" s="44"/>
      <c r="I75" s="35" t="s">
        <v>37</v>
      </c>
      <c r="J75" s="40" t="str">
        <f>E21</f>
        <v xml:space="preserve"> Prodin a.s.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5.65" customHeight="1">
      <c r="A76" s="42"/>
      <c r="B76" s="43"/>
      <c r="C76" s="35" t="s">
        <v>35</v>
      </c>
      <c r="D76" s="44"/>
      <c r="E76" s="44"/>
      <c r="F76" s="30" t="str">
        <f>IF(E18="","",E18)</f>
        <v>Vyplň údaj</v>
      </c>
      <c r="G76" s="44"/>
      <c r="H76" s="44"/>
      <c r="I76" s="35" t="s">
        <v>40</v>
      </c>
      <c r="J76" s="40" t="str">
        <f>E24</f>
        <v>ST Hradec Králové, OŘ HKR</v>
      </c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0.32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11" customFormat="1" ht="29.28" customHeight="1">
      <c r="A78" s="190"/>
      <c r="B78" s="191"/>
      <c r="C78" s="192" t="s">
        <v>177</v>
      </c>
      <c r="D78" s="193" t="s">
        <v>63</v>
      </c>
      <c r="E78" s="193" t="s">
        <v>59</v>
      </c>
      <c r="F78" s="193" t="s">
        <v>60</v>
      </c>
      <c r="G78" s="193" t="s">
        <v>178</v>
      </c>
      <c r="H78" s="193" t="s">
        <v>179</v>
      </c>
      <c r="I78" s="193" t="s">
        <v>180</v>
      </c>
      <c r="J78" s="193" t="s">
        <v>171</v>
      </c>
      <c r="K78" s="194" t="s">
        <v>181</v>
      </c>
      <c r="L78" s="195"/>
      <c r="M78" s="96" t="s">
        <v>32</v>
      </c>
      <c r="N78" s="97" t="s">
        <v>48</v>
      </c>
      <c r="O78" s="97" t="s">
        <v>182</v>
      </c>
      <c r="P78" s="97" t="s">
        <v>183</v>
      </c>
      <c r="Q78" s="97" t="s">
        <v>184</v>
      </c>
      <c r="R78" s="97" t="s">
        <v>185</v>
      </c>
      <c r="S78" s="97" t="s">
        <v>186</v>
      </c>
      <c r="T78" s="98" t="s">
        <v>187</v>
      </c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="2" customFormat="1" ht="22.8" customHeight="1">
      <c r="A79" s="42"/>
      <c r="B79" s="43"/>
      <c r="C79" s="103" t="s">
        <v>188</v>
      </c>
      <c r="D79" s="44"/>
      <c r="E79" s="44"/>
      <c r="F79" s="44"/>
      <c r="G79" s="44"/>
      <c r="H79" s="44"/>
      <c r="I79" s="44"/>
      <c r="J79" s="196">
        <f>BK79</f>
        <v>0</v>
      </c>
      <c r="K79" s="44"/>
      <c r="L79" s="48"/>
      <c r="M79" s="99"/>
      <c r="N79" s="197"/>
      <c r="O79" s="100"/>
      <c r="P79" s="198">
        <f>SUM(P80:P82)</f>
        <v>0</v>
      </c>
      <c r="Q79" s="100"/>
      <c r="R79" s="198">
        <f>SUM(R80:R82)</f>
        <v>4335.4386000000004</v>
      </c>
      <c r="S79" s="100"/>
      <c r="T79" s="199">
        <f>SUM(T80:T82)</f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T79" s="20" t="s">
        <v>77</v>
      </c>
      <c r="AU79" s="20" t="s">
        <v>172</v>
      </c>
      <c r="BK79" s="200">
        <f>SUM(BK80:BK82)</f>
        <v>0</v>
      </c>
    </row>
    <row r="80" s="2" customFormat="1" ht="24.15" customHeight="1">
      <c r="A80" s="42"/>
      <c r="B80" s="43"/>
      <c r="C80" s="253" t="s">
        <v>85</v>
      </c>
      <c r="D80" s="253" t="s">
        <v>218</v>
      </c>
      <c r="E80" s="254" t="s">
        <v>2960</v>
      </c>
      <c r="F80" s="255" t="s">
        <v>2961</v>
      </c>
      <c r="G80" s="256" t="s">
        <v>228</v>
      </c>
      <c r="H80" s="257">
        <v>11047</v>
      </c>
      <c r="I80" s="258"/>
      <c r="J80" s="259">
        <f>ROUND(I80*H80,2)</f>
        <v>0</v>
      </c>
      <c r="K80" s="255" t="s">
        <v>32</v>
      </c>
      <c r="L80" s="260"/>
      <c r="M80" s="261" t="s">
        <v>32</v>
      </c>
      <c r="N80" s="262" t="s">
        <v>49</v>
      </c>
      <c r="O80" s="88"/>
      <c r="P80" s="226">
        <f>O80*H80</f>
        <v>0</v>
      </c>
      <c r="Q80" s="226">
        <v>0.32700000000000001</v>
      </c>
      <c r="R80" s="226">
        <f>Q80*H80</f>
        <v>3612.3690000000001</v>
      </c>
      <c r="S80" s="226">
        <v>0</v>
      </c>
      <c r="T80" s="227">
        <f>S80*H80</f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R80" s="228" t="s">
        <v>2962</v>
      </c>
      <c r="AT80" s="228" t="s">
        <v>218</v>
      </c>
      <c r="AU80" s="228" t="s">
        <v>78</v>
      </c>
      <c r="AY80" s="20" t="s">
        <v>191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20" t="s">
        <v>85</v>
      </c>
      <c r="BK80" s="229">
        <f>ROUND(I80*H80,2)</f>
        <v>0</v>
      </c>
      <c r="BL80" s="20" t="s">
        <v>2962</v>
      </c>
      <c r="BM80" s="228" t="s">
        <v>2963</v>
      </c>
    </row>
    <row r="81" s="2" customFormat="1" ht="16.5" customHeight="1">
      <c r="A81" s="42"/>
      <c r="B81" s="43"/>
      <c r="C81" s="253" t="s">
        <v>87</v>
      </c>
      <c r="D81" s="253" t="s">
        <v>218</v>
      </c>
      <c r="E81" s="254" t="s">
        <v>2964</v>
      </c>
      <c r="F81" s="255" t="s">
        <v>2965</v>
      </c>
      <c r="G81" s="256" t="s">
        <v>228</v>
      </c>
      <c r="H81" s="257">
        <v>92</v>
      </c>
      <c r="I81" s="258"/>
      <c r="J81" s="259">
        <f>ROUND(I81*H81,2)</f>
        <v>0</v>
      </c>
      <c r="K81" s="255" t="s">
        <v>32</v>
      </c>
      <c r="L81" s="260"/>
      <c r="M81" s="261" t="s">
        <v>32</v>
      </c>
      <c r="N81" s="262" t="s">
        <v>49</v>
      </c>
      <c r="O81" s="88"/>
      <c r="P81" s="226">
        <f>O81*H81</f>
        <v>0</v>
      </c>
      <c r="Q81" s="226">
        <v>5.9268000000000001</v>
      </c>
      <c r="R81" s="226">
        <f>Q81*H81</f>
        <v>545.26559999999995</v>
      </c>
      <c r="S81" s="226">
        <v>0</v>
      </c>
      <c r="T81" s="227">
        <f>S81*H81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R81" s="228" t="s">
        <v>2962</v>
      </c>
      <c r="AT81" s="228" t="s">
        <v>218</v>
      </c>
      <c r="AU81" s="228" t="s">
        <v>78</v>
      </c>
      <c r="AY81" s="20" t="s">
        <v>191</v>
      </c>
      <c r="BE81" s="229">
        <f>IF(N81="základní",J81,0)</f>
        <v>0</v>
      </c>
      <c r="BF81" s="229">
        <f>IF(N81="snížená",J81,0)</f>
        <v>0</v>
      </c>
      <c r="BG81" s="229">
        <f>IF(N81="zákl. přenesená",J81,0)</f>
        <v>0</v>
      </c>
      <c r="BH81" s="229">
        <f>IF(N81="sníž. přenesená",J81,0)</f>
        <v>0</v>
      </c>
      <c r="BI81" s="229">
        <f>IF(N81="nulová",J81,0)</f>
        <v>0</v>
      </c>
      <c r="BJ81" s="20" t="s">
        <v>85</v>
      </c>
      <c r="BK81" s="229">
        <f>ROUND(I81*H81,2)</f>
        <v>0</v>
      </c>
      <c r="BL81" s="20" t="s">
        <v>2962</v>
      </c>
      <c r="BM81" s="228" t="s">
        <v>2966</v>
      </c>
    </row>
    <row r="82" s="2" customFormat="1" ht="16.5" customHeight="1">
      <c r="A82" s="42"/>
      <c r="B82" s="43"/>
      <c r="C82" s="253" t="s">
        <v>102</v>
      </c>
      <c r="D82" s="253" t="s">
        <v>218</v>
      </c>
      <c r="E82" s="254" t="s">
        <v>2967</v>
      </c>
      <c r="F82" s="255" t="s">
        <v>2968</v>
      </c>
      <c r="G82" s="256" t="s">
        <v>228</v>
      </c>
      <c r="H82" s="257">
        <v>30</v>
      </c>
      <c r="I82" s="258"/>
      <c r="J82" s="259">
        <f>ROUND(I82*H82,2)</f>
        <v>0</v>
      </c>
      <c r="K82" s="255" t="s">
        <v>32</v>
      </c>
      <c r="L82" s="260"/>
      <c r="M82" s="305" t="s">
        <v>32</v>
      </c>
      <c r="N82" s="306" t="s">
        <v>49</v>
      </c>
      <c r="O82" s="287"/>
      <c r="P82" s="303">
        <f>O82*H82</f>
        <v>0</v>
      </c>
      <c r="Q82" s="303">
        <v>5.9268000000000001</v>
      </c>
      <c r="R82" s="303">
        <f>Q82*H82</f>
        <v>177.804</v>
      </c>
      <c r="S82" s="303">
        <v>0</v>
      </c>
      <c r="T82" s="304">
        <f>S82*H82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R82" s="228" t="s">
        <v>2962</v>
      </c>
      <c r="AT82" s="228" t="s">
        <v>218</v>
      </c>
      <c r="AU82" s="228" t="s">
        <v>78</v>
      </c>
      <c r="AY82" s="20" t="s">
        <v>191</v>
      </c>
      <c r="BE82" s="229">
        <f>IF(N82="základní",J82,0)</f>
        <v>0</v>
      </c>
      <c r="BF82" s="229">
        <f>IF(N82="snížená",J82,0)</f>
        <v>0</v>
      </c>
      <c r="BG82" s="229">
        <f>IF(N82="zákl. přenesená",J82,0)</f>
        <v>0</v>
      </c>
      <c r="BH82" s="229">
        <f>IF(N82="sníž. přenesená",J82,0)</f>
        <v>0</v>
      </c>
      <c r="BI82" s="229">
        <f>IF(N82="nulová",J82,0)</f>
        <v>0</v>
      </c>
      <c r="BJ82" s="20" t="s">
        <v>85</v>
      </c>
      <c r="BK82" s="229">
        <f>ROUND(I82*H82,2)</f>
        <v>0</v>
      </c>
      <c r="BL82" s="20" t="s">
        <v>2962</v>
      </c>
      <c r="BM82" s="228" t="s">
        <v>2969</v>
      </c>
    </row>
    <row r="83" s="2" customFormat="1" ht="6.96" customHeight="1">
      <c r="A83" s="42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48"/>
      <c r="M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</sheetData>
  <sheetProtection sheet="1" autoFilter="0" formatColumns="0" formatRows="0" objects="1" scenarios="1" spinCount="100000" saltValue="jp7muCgHW41EWXRf3LPh6vnt3s9vETwx3A0s9LMpBxU5n/n8QiH/1JciRQEvXA9k2Sod6mxQhzOQAjd2BOaClw==" hashValue="tF0KeTyIqC5fOhWWQcOKlGAyytFbUxLPzVbCL/xR+YYnQk+5R4/JdhdbAafbpc0caLIqrESd7cE0Qd2231umcQ==" algorithmName="SHA-512" password="CC35"/>
  <autoFilter ref="C78:K82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2970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2971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2972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2973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2974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2975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2976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2977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2978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2979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2980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84</v>
      </c>
      <c r="F18" s="318" t="s">
        <v>2981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2982</v>
      </c>
      <c r="F19" s="318" t="s">
        <v>2983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2984</v>
      </c>
      <c r="F20" s="318" t="s">
        <v>2985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2986</v>
      </c>
      <c r="F21" s="318" t="s">
        <v>2987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315</v>
      </c>
      <c r="F22" s="318" t="s">
        <v>316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91</v>
      </c>
      <c r="F23" s="318" t="s">
        <v>2988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2989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2990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2991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2992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2993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2994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2995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2996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2997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177</v>
      </c>
      <c r="F36" s="318"/>
      <c r="G36" s="318" t="s">
        <v>2998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2999</v>
      </c>
      <c r="F37" s="318"/>
      <c r="G37" s="318" t="s">
        <v>3000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59</v>
      </c>
      <c r="F38" s="318"/>
      <c r="G38" s="318" t="s">
        <v>3001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60</v>
      </c>
      <c r="F39" s="318"/>
      <c r="G39" s="318" t="s">
        <v>3002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178</v>
      </c>
      <c r="F40" s="318"/>
      <c r="G40" s="318" t="s">
        <v>3003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179</v>
      </c>
      <c r="F41" s="318"/>
      <c r="G41" s="318" t="s">
        <v>3004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3005</v>
      </c>
      <c r="F42" s="318"/>
      <c r="G42" s="318" t="s">
        <v>3006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3007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3008</v>
      </c>
      <c r="F44" s="318"/>
      <c r="G44" s="318" t="s">
        <v>3009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181</v>
      </c>
      <c r="F45" s="318"/>
      <c r="G45" s="318" t="s">
        <v>3010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3011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3012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3013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3014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3015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3016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3017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3018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3019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3020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3021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3022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3023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3024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3025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3026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3027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3028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3029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3030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3031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3032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3033</v>
      </c>
      <c r="D76" s="336"/>
      <c r="E76" s="336"/>
      <c r="F76" s="336" t="s">
        <v>3034</v>
      </c>
      <c r="G76" s="337"/>
      <c r="H76" s="336" t="s">
        <v>60</v>
      </c>
      <c r="I76" s="336" t="s">
        <v>63</v>
      </c>
      <c r="J76" s="336" t="s">
        <v>3035</v>
      </c>
      <c r="K76" s="335"/>
    </row>
    <row r="77" s="1" customFormat="1" ht="17.25" customHeight="1">
      <c r="B77" s="333"/>
      <c r="C77" s="338" t="s">
        <v>3036</v>
      </c>
      <c r="D77" s="338"/>
      <c r="E77" s="338"/>
      <c r="F77" s="339" t="s">
        <v>3037</v>
      </c>
      <c r="G77" s="340"/>
      <c r="H77" s="338"/>
      <c r="I77" s="338"/>
      <c r="J77" s="338" t="s">
        <v>3038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59</v>
      </c>
      <c r="D79" s="343"/>
      <c r="E79" s="343"/>
      <c r="F79" s="344" t="s">
        <v>3039</v>
      </c>
      <c r="G79" s="345"/>
      <c r="H79" s="321" t="s">
        <v>3040</v>
      </c>
      <c r="I79" s="321" t="s">
        <v>3041</v>
      </c>
      <c r="J79" s="321">
        <v>20</v>
      </c>
      <c r="K79" s="335"/>
    </row>
    <row r="80" s="1" customFormat="1" ht="15" customHeight="1">
      <c r="B80" s="333"/>
      <c r="C80" s="321" t="s">
        <v>3042</v>
      </c>
      <c r="D80" s="321"/>
      <c r="E80" s="321"/>
      <c r="F80" s="344" t="s">
        <v>3039</v>
      </c>
      <c r="G80" s="345"/>
      <c r="H80" s="321" t="s">
        <v>3043</v>
      </c>
      <c r="I80" s="321" t="s">
        <v>3041</v>
      </c>
      <c r="J80" s="321">
        <v>120</v>
      </c>
      <c r="K80" s="335"/>
    </row>
    <row r="81" s="1" customFormat="1" ht="15" customHeight="1">
      <c r="B81" s="346"/>
      <c r="C81" s="321" t="s">
        <v>3044</v>
      </c>
      <c r="D81" s="321"/>
      <c r="E81" s="321"/>
      <c r="F81" s="344" t="s">
        <v>3045</v>
      </c>
      <c r="G81" s="345"/>
      <c r="H81" s="321" t="s">
        <v>3046</v>
      </c>
      <c r="I81" s="321" t="s">
        <v>3041</v>
      </c>
      <c r="J81" s="321">
        <v>50</v>
      </c>
      <c r="K81" s="335"/>
    </row>
    <row r="82" s="1" customFormat="1" ht="15" customHeight="1">
      <c r="B82" s="346"/>
      <c r="C82" s="321" t="s">
        <v>3047</v>
      </c>
      <c r="D82" s="321"/>
      <c r="E82" s="321"/>
      <c r="F82" s="344" t="s">
        <v>3039</v>
      </c>
      <c r="G82" s="345"/>
      <c r="H82" s="321" t="s">
        <v>3048</v>
      </c>
      <c r="I82" s="321" t="s">
        <v>3049</v>
      </c>
      <c r="J82" s="321"/>
      <c r="K82" s="335"/>
    </row>
    <row r="83" s="1" customFormat="1" ht="15" customHeight="1">
      <c r="B83" s="346"/>
      <c r="C83" s="347" t="s">
        <v>3050</v>
      </c>
      <c r="D83" s="347"/>
      <c r="E83" s="347"/>
      <c r="F83" s="348" t="s">
        <v>3045</v>
      </c>
      <c r="G83" s="347"/>
      <c r="H83" s="347" t="s">
        <v>3051</v>
      </c>
      <c r="I83" s="347" t="s">
        <v>3041</v>
      </c>
      <c r="J83" s="347">
        <v>15</v>
      </c>
      <c r="K83" s="335"/>
    </row>
    <row r="84" s="1" customFormat="1" ht="15" customHeight="1">
      <c r="B84" s="346"/>
      <c r="C84" s="347" t="s">
        <v>3052</v>
      </c>
      <c r="D84" s="347"/>
      <c r="E84" s="347"/>
      <c r="F84" s="348" t="s">
        <v>3045</v>
      </c>
      <c r="G84" s="347"/>
      <c r="H84" s="347" t="s">
        <v>3053</v>
      </c>
      <c r="I84" s="347" t="s">
        <v>3041</v>
      </c>
      <c r="J84" s="347">
        <v>15</v>
      </c>
      <c r="K84" s="335"/>
    </row>
    <row r="85" s="1" customFormat="1" ht="15" customHeight="1">
      <c r="B85" s="346"/>
      <c r="C85" s="347" t="s">
        <v>3054</v>
      </c>
      <c r="D85" s="347"/>
      <c r="E85" s="347"/>
      <c r="F85" s="348" t="s">
        <v>3045</v>
      </c>
      <c r="G85" s="347"/>
      <c r="H85" s="347" t="s">
        <v>3055</v>
      </c>
      <c r="I85" s="347" t="s">
        <v>3041</v>
      </c>
      <c r="J85" s="347">
        <v>20</v>
      </c>
      <c r="K85" s="335"/>
    </row>
    <row r="86" s="1" customFormat="1" ht="15" customHeight="1">
      <c r="B86" s="346"/>
      <c r="C86" s="347" t="s">
        <v>3056</v>
      </c>
      <c r="D86" s="347"/>
      <c r="E86" s="347"/>
      <c r="F86" s="348" t="s">
        <v>3045</v>
      </c>
      <c r="G86" s="347"/>
      <c r="H86" s="347" t="s">
        <v>3057</v>
      </c>
      <c r="I86" s="347" t="s">
        <v>3041</v>
      </c>
      <c r="J86" s="347">
        <v>20</v>
      </c>
      <c r="K86" s="335"/>
    </row>
    <row r="87" s="1" customFormat="1" ht="15" customHeight="1">
      <c r="B87" s="346"/>
      <c r="C87" s="321" t="s">
        <v>3058</v>
      </c>
      <c r="D87" s="321"/>
      <c r="E87" s="321"/>
      <c r="F87" s="344" t="s">
        <v>3045</v>
      </c>
      <c r="G87" s="345"/>
      <c r="H87" s="321" t="s">
        <v>3059</v>
      </c>
      <c r="I87" s="321" t="s">
        <v>3041</v>
      </c>
      <c r="J87" s="321">
        <v>50</v>
      </c>
      <c r="K87" s="335"/>
    </row>
    <row r="88" s="1" customFormat="1" ht="15" customHeight="1">
      <c r="B88" s="346"/>
      <c r="C88" s="321" t="s">
        <v>3060</v>
      </c>
      <c r="D88" s="321"/>
      <c r="E88" s="321"/>
      <c r="F88" s="344" t="s">
        <v>3045</v>
      </c>
      <c r="G88" s="345"/>
      <c r="H88" s="321" t="s">
        <v>3061</v>
      </c>
      <c r="I88" s="321" t="s">
        <v>3041</v>
      </c>
      <c r="J88" s="321">
        <v>20</v>
      </c>
      <c r="K88" s="335"/>
    </row>
    <row r="89" s="1" customFormat="1" ht="15" customHeight="1">
      <c r="B89" s="346"/>
      <c r="C89" s="321" t="s">
        <v>3062</v>
      </c>
      <c r="D89" s="321"/>
      <c r="E89" s="321"/>
      <c r="F89" s="344" t="s">
        <v>3045</v>
      </c>
      <c r="G89" s="345"/>
      <c r="H89" s="321" t="s">
        <v>3063</v>
      </c>
      <c r="I89" s="321" t="s">
        <v>3041</v>
      </c>
      <c r="J89" s="321">
        <v>20</v>
      </c>
      <c r="K89" s="335"/>
    </row>
    <row r="90" s="1" customFormat="1" ht="15" customHeight="1">
      <c r="B90" s="346"/>
      <c r="C90" s="321" t="s">
        <v>3064</v>
      </c>
      <c r="D90" s="321"/>
      <c r="E90" s="321"/>
      <c r="F90" s="344" t="s">
        <v>3045</v>
      </c>
      <c r="G90" s="345"/>
      <c r="H90" s="321" t="s">
        <v>3065</v>
      </c>
      <c r="I90" s="321" t="s">
        <v>3041</v>
      </c>
      <c r="J90" s="321">
        <v>50</v>
      </c>
      <c r="K90" s="335"/>
    </row>
    <row r="91" s="1" customFormat="1" ht="15" customHeight="1">
      <c r="B91" s="346"/>
      <c r="C91" s="321" t="s">
        <v>3066</v>
      </c>
      <c r="D91" s="321"/>
      <c r="E91" s="321"/>
      <c r="F91" s="344" t="s">
        <v>3045</v>
      </c>
      <c r="G91" s="345"/>
      <c r="H91" s="321" t="s">
        <v>3066</v>
      </c>
      <c r="I91" s="321" t="s">
        <v>3041</v>
      </c>
      <c r="J91" s="321">
        <v>50</v>
      </c>
      <c r="K91" s="335"/>
    </row>
    <row r="92" s="1" customFormat="1" ht="15" customHeight="1">
      <c r="B92" s="346"/>
      <c r="C92" s="321" t="s">
        <v>3067</v>
      </c>
      <c r="D92" s="321"/>
      <c r="E92" s="321"/>
      <c r="F92" s="344" t="s">
        <v>3045</v>
      </c>
      <c r="G92" s="345"/>
      <c r="H92" s="321" t="s">
        <v>3068</v>
      </c>
      <c r="I92" s="321" t="s">
        <v>3041</v>
      </c>
      <c r="J92" s="321">
        <v>255</v>
      </c>
      <c r="K92" s="335"/>
    </row>
    <row r="93" s="1" customFormat="1" ht="15" customHeight="1">
      <c r="B93" s="346"/>
      <c r="C93" s="321" t="s">
        <v>3069</v>
      </c>
      <c r="D93" s="321"/>
      <c r="E93" s="321"/>
      <c r="F93" s="344" t="s">
        <v>3039</v>
      </c>
      <c r="G93" s="345"/>
      <c r="H93" s="321" t="s">
        <v>3070</v>
      </c>
      <c r="I93" s="321" t="s">
        <v>3071</v>
      </c>
      <c r="J93" s="321"/>
      <c r="K93" s="335"/>
    </row>
    <row r="94" s="1" customFormat="1" ht="15" customHeight="1">
      <c r="B94" s="346"/>
      <c r="C94" s="321" t="s">
        <v>3072</v>
      </c>
      <c r="D94" s="321"/>
      <c r="E94" s="321"/>
      <c r="F94" s="344" t="s">
        <v>3039</v>
      </c>
      <c r="G94" s="345"/>
      <c r="H94" s="321" t="s">
        <v>3073</v>
      </c>
      <c r="I94" s="321" t="s">
        <v>3074</v>
      </c>
      <c r="J94" s="321"/>
      <c r="K94" s="335"/>
    </row>
    <row r="95" s="1" customFormat="1" ht="15" customHeight="1">
      <c r="B95" s="346"/>
      <c r="C95" s="321" t="s">
        <v>3075</v>
      </c>
      <c r="D95" s="321"/>
      <c r="E95" s="321"/>
      <c r="F95" s="344" t="s">
        <v>3039</v>
      </c>
      <c r="G95" s="345"/>
      <c r="H95" s="321" t="s">
        <v>3075</v>
      </c>
      <c r="I95" s="321" t="s">
        <v>3074</v>
      </c>
      <c r="J95" s="321"/>
      <c r="K95" s="335"/>
    </row>
    <row r="96" s="1" customFormat="1" ht="15" customHeight="1">
      <c r="B96" s="346"/>
      <c r="C96" s="321" t="s">
        <v>44</v>
      </c>
      <c r="D96" s="321"/>
      <c r="E96" s="321"/>
      <c r="F96" s="344" t="s">
        <v>3039</v>
      </c>
      <c r="G96" s="345"/>
      <c r="H96" s="321" t="s">
        <v>3076</v>
      </c>
      <c r="I96" s="321" t="s">
        <v>3074</v>
      </c>
      <c r="J96" s="321"/>
      <c r="K96" s="335"/>
    </row>
    <row r="97" s="1" customFormat="1" ht="15" customHeight="1">
      <c r="B97" s="346"/>
      <c r="C97" s="321" t="s">
        <v>54</v>
      </c>
      <c r="D97" s="321"/>
      <c r="E97" s="321"/>
      <c r="F97" s="344" t="s">
        <v>3039</v>
      </c>
      <c r="G97" s="345"/>
      <c r="H97" s="321" t="s">
        <v>3077</v>
      </c>
      <c r="I97" s="321" t="s">
        <v>3074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3078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3033</v>
      </c>
      <c r="D103" s="336"/>
      <c r="E103" s="336"/>
      <c r="F103" s="336" t="s">
        <v>3034</v>
      </c>
      <c r="G103" s="337"/>
      <c r="H103" s="336" t="s">
        <v>60</v>
      </c>
      <c r="I103" s="336" t="s">
        <v>63</v>
      </c>
      <c r="J103" s="336" t="s">
        <v>3035</v>
      </c>
      <c r="K103" s="335"/>
    </row>
    <row r="104" s="1" customFormat="1" ht="17.25" customHeight="1">
      <c r="B104" s="333"/>
      <c r="C104" s="338" t="s">
        <v>3036</v>
      </c>
      <c r="D104" s="338"/>
      <c r="E104" s="338"/>
      <c r="F104" s="339" t="s">
        <v>3037</v>
      </c>
      <c r="G104" s="340"/>
      <c r="H104" s="338"/>
      <c r="I104" s="338"/>
      <c r="J104" s="338" t="s">
        <v>3038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59</v>
      </c>
      <c r="D106" s="343"/>
      <c r="E106" s="343"/>
      <c r="F106" s="344" t="s">
        <v>3039</v>
      </c>
      <c r="G106" s="321"/>
      <c r="H106" s="321" t="s">
        <v>3079</v>
      </c>
      <c r="I106" s="321" t="s">
        <v>3041</v>
      </c>
      <c r="J106" s="321">
        <v>20</v>
      </c>
      <c r="K106" s="335"/>
    </row>
    <row r="107" s="1" customFormat="1" ht="15" customHeight="1">
      <c r="B107" s="333"/>
      <c r="C107" s="321" t="s">
        <v>3042</v>
      </c>
      <c r="D107" s="321"/>
      <c r="E107" s="321"/>
      <c r="F107" s="344" t="s">
        <v>3039</v>
      </c>
      <c r="G107" s="321"/>
      <c r="H107" s="321" t="s">
        <v>3079</v>
      </c>
      <c r="I107" s="321" t="s">
        <v>3041</v>
      </c>
      <c r="J107" s="321">
        <v>120</v>
      </c>
      <c r="K107" s="335"/>
    </row>
    <row r="108" s="1" customFormat="1" ht="15" customHeight="1">
      <c r="B108" s="346"/>
      <c r="C108" s="321" t="s">
        <v>3044</v>
      </c>
      <c r="D108" s="321"/>
      <c r="E108" s="321"/>
      <c r="F108" s="344" t="s">
        <v>3045</v>
      </c>
      <c r="G108" s="321"/>
      <c r="H108" s="321" t="s">
        <v>3079</v>
      </c>
      <c r="I108" s="321" t="s">
        <v>3041</v>
      </c>
      <c r="J108" s="321">
        <v>50</v>
      </c>
      <c r="K108" s="335"/>
    </row>
    <row r="109" s="1" customFormat="1" ht="15" customHeight="1">
      <c r="B109" s="346"/>
      <c r="C109" s="321" t="s">
        <v>3047</v>
      </c>
      <c r="D109" s="321"/>
      <c r="E109" s="321"/>
      <c r="F109" s="344" t="s">
        <v>3039</v>
      </c>
      <c r="G109" s="321"/>
      <c r="H109" s="321" t="s">
        <v>3079</v>
      </c>
      <c r="I109" s="321" t="s">
        <v>3049</v>
      </c>
      <c r="J109" s="321"/>
      <c r="K109" s="335"/>
    </row>
    <row r="110" s="1" customFormat="1" ht="15" customHeight="1">
      <c r="B110" s="346"/>
      <c r="C110" s="321" t="s">
        <v>3058</v>
      </c>
      <c r="D110" s="321"/>
      <c r="E110" s="321"/>
      <c r="F110" s="344" t="s">
        <v>3045</v>
      </c>
      <c r="G110" s="321"/>
      <c r="H110" s="321" t="s">
        <v>3079</v>
      </c>
      <c r="I110" s="321" t="s">
        <v>3041</v>
      </c>
      <c r="J110" s="321">
        <v>50</v>
      </c>
      <c r="K110" s="335"/>
    </row>
    <row r="111" s="1" customFormat="1" ht="15" customHeight="1">
      <c r="B111" s="346"/>
      <c r="C111" s="321" t="s">
        <v>3066</v>
      </c>
      <c r="D111" s="321"/>
      <c r="E111" s="321"/>
      <c r="F111" s="344" t="s">
        <v>3045</v>
      </c>
      <c r="G111" s="321"/>
      <c r="H111" s="321" t="s">
        <v>3079</v>
      </c>
      <c r="I111" s="321" t="s">
        <v>3041</v>
      </c>
      <c r="J111" s="321">
        <v>50</v>
      </c>
      <c r="K111" s="335"/>
    </row>
    <row r="112" s="1" customFormat="1" ht="15" customHeight="1">
      <c r="B112" s="346"/>
      <c r="C112" s="321" t="s">
        <v>3064</v>
      </c>
      <c r="D112" s="321"/>
      <c r="E112" s="321"/>
      <c r="F112" s="344" t="s">
        <v>3045</v>
      </c>
      <c r="G112" s="321"/>
      <c r="H112" s="321" t="s">
        <v>3079</v>
      </c>
      <c r="I112" s="321" t="s">
        <v>3041</v>
      </c>
      <c r="J112" s="321">
        <v>50</v>
      </c>
      <c r="K112" s="335"/>
    </row>
    <row r="113" s="1" customFormat="1" ht="15" customHeight="1">
      <c r="B113" s="346"/>
      <c r="C113" s="321" t="s">
        <v>59</v>
      </c>
      <c r="D113" s="321"/>
      <c r="E113" s="321"/>
      <c r="F113" s="344" t="s">
        <v>3039</v>
      </c>
      <c r="G113" s="321"/>
      <c r="H113" s="321" t="s">
        <v>3080</v>
      </c>
      <c r="I113" s="321" t="s">
        <v>3041</v>
      </c>
      <c r="J113" s="321">
        <v>20</v>
      </c>
      <c r="K113" s="335"/>
    </row>
    <row r="114" s="1" customFormat="1" ht="15" customHeight="1">
      <c r="B114" s="346"/>
      <c r="C114" s="321" t="s">
        <v>3081</v>
      </c>
      <c r="D114" s="321"/>
      <c r="E114" s="321"/>
      <c r="F114" s="344" t="s">
        <v>3039</v>
      </c>
      <c r="G114" s="321"/>
      <c r="H114" s="321" t="s">
        <v>3082</v>
      </c>
      <c r="I114" s="321" t="s">
        <v>3041</v>
      </c>
      <c r="J114" s="321">
        <v>120</v>
      </c>
      <c r="K114" s="335"/>
    </row>
    <row r="115" s="1" customFormat="1" ht="15" customHeight="1">
      <c r="B115" s="346"/>
      <c r="C115" s="321" t="s">
        <v>44</v>
      </c>
      <c r="D115" s="321"/>
      <c r="E115" s="321"/>
      <c r="F115" s="344" t="s">
        <v>3039</v>
      </c>
      <c r="G115" s="321"/>
      <c r="H115" s="321" t="s">
        <v>3083</v>
      </c>
      <c r="I115" s="321" t="s">
        <v>3074</v>
      </c>
      <c r="J115" s="321"/>
      <c r="K115" s="335"/>
    </row>
    <row r="116" s="1" customFormat="1" ht="15" customHeight="1">
      <c r="B116" s="346"/>
      <c r="C116" s="321" t="s">
        <v>54</v>
      </c>
      <c r="D116" s="321"/>
      <c r="E116" s="321"/>
      <c r="F116" s="344" t="s">
        <v>3039</v>
      </c>
      <c r="G116" s="321"/>
      <c r="H116" s="321" t="s">
        <v>3084</v>
      </c>
      <c r="I116" s="321" t="s">
        <v>3074</v>
      </c>
      <c r="J116" s="321"/>
      <c r="K116" s="335"/>
    </row>
    <row r="117" s="1" customFormat="1" ht="15" customHeight="1">
      <c r="B117" s="346"/>
      <c r="C117" s="321" t="s">
        <v>63</v>
      </c>
      <c r="D117" s="321"/>
      <c r="E117" s="321"/>
      <c r="F117" s="344" t="s">
        <v>3039</v>
      </c>
      <c r="G117" s="321"/>
      <c r="H117" s="321" t="s">
        <v>3085</v>
      </c>
      <c r="I117" s="321" t="s">
        <v>3086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3087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3033</v>
      </c>
      <c r="D123" s="336"/>
      <c r="E123" s="336"/>
      <c r="F123" s="336" t="s">
        <v>3034</v>
      </c>
      <c r="G123" s="337"/>
      <c r="H123" s="336" t="s">
        <v>60</v>
      </c>
      <c r="I123" s="336" t="s">
        <v>63</v>
      </c>
      <c r="J123" s="336" t="s">
        <v>3035</v>
      </c>
      <c r="K123" s="365"/>
    </row>
    <row r="124" s="1" customFormat="1" ht="17.25" customHeight="1">
      <c r="B124" s="364"/>
      <c r="C124" s="338" t="s">
        <v>3036</v>
      </c>
      <c r="D124" s="338"/>
      <c r="E124" s="338"/>
      <c r="F124" s="339" t="s">
        <v>3037</v>
      </c>
      <c r="G124" s="340"/>
      <c r="H124" s="338"/>
      <c r="I124" s="338"/>
      <c r="J124" s="338" t="s">
        <v>3038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3042</v>
      </c>
      <c r="D126" s="343"/>
      <c r="E126" s="343"/>
      <c r="F126" s="344" t="s">
        <v>3039</v>
      </c>
      <c r="G126" s="321"/>
      <c r="H126" s="321" t="s">
        <v>3079</v>
      </c>
      <c r="I126" s="321" t="s">
        <v>3041</v>
      </c>
      <c r="J126" s="321">
        <v>120</v>
      </c>
      <c r="K126" s="369"/>
    </row>
    <row r="127" s="1" customFormat="1" ht="15" customHeight="1">
      <c r="B127" s="366"/>
      <c r="C127" s="321" t="s">
        <v>3088</v>
      </c>
      <c r="D127" s="321"/>
      <c r="E127" s="321"/>
      <c r="F127" s="344" t="s">
        <v>3039</v>
      </c>
      <c r="G127" s="321"/>
      <c r="H127" s="321" t="s">
        <v>3089</v>
      </c>
      <c r="I127" s="321" t="s">
        <v>3041</v>
      </c>
      <c r="J127" s="321" t="s">
        <v>3090</v>
      </c>
      <c r="K127" s="369"/>
    </row>
    <row r="128" s="1" customFormat="1" ht="15" customHeight="1">
      <c r="B128" s="366"/>
      <c r="C128" s="321" t="s">
        <v>91</v>
      </c>
      <c r="D128" s="321"/>
      <c r="E128" s="321"/>
      <c r="F128" s="344" t="s">
        <v>3039</v>
      </c>
      <c r="G128" s="321"/>
      <c r="H128" s="321" t="s">
        <v>3091</v>
      </c>
      <c r="I128" s="321" t="s">
        <v>3041</v>
      </c>
      <c r="J128" s="321" t="s">
        <v>3090</v>
      </c>
      <c r="K128" s="369"/>
    </row>
    <row r="129" s="1" customFormat="1" ht="15" customHeight="1">
      <c r="B129" s="366"/>
      <c r="C129" s="321" t="s">
        <v>3050</v>
      </c>
      <c r="D129" s="321"/>
      <c r="E129" s="321"/>
      <c r="F129" s="344" t="s">
        <v>3045</v>
      </c>
      <c r="G129" s="321"/>
      <c r="H129" s="321" t="s">
        <v>3051</v>
      </c>
      <c r="I129" s="321" t="s">
        <v>3041</v>
      </c>
      <c r="J129" s="321">
        <v>15</v>
      </c>
      <c r="K129" s="369"/>
    </row>
    <row r="130" s="1" customFormat="1" ht="15" customHeight="1">
      <c r="B130" s="366"/>
      <c r="C130" s="347" t="s">
        <v>3052</v>
      </c>
      <c r="D130" s="347"/>
      <c r="E130" s="347"/>
      <c r="F130" s="348" t="s">
        <v>3045</v>
      </c>
      <c r="G130" s="347"/>
      <c r="H130" s="347" t="s">
        <v>3053</v>
      </c>
      <c r="I130" s="347" t="s">
        <v>3041</v>
      </c>
      <c r="J130" s="347">
        <v>15</v>
      </c>
      <c r="K130" s="369"/>
    </row>
    <row r="131" s="1" customFormat="1" ht="15" customHeight="1">
      <c r="B131" s="366"/>
      <c r="C131" s="347" t="s">
        <v>3054</v>
      </c>
      <c r="D131" s="347"/>
      <c r="E131" s="347"/>
      <c r="F131" s="348" t="s">
        <v>3045</v>
      </c>
      <c r="G131" s="347"/>
      <c r="H131" s="347" t="s">
        <v>3055</v>
      </c>
      <c r="I131" s="347" t="s">
        <v>3041</v>
      </c>
      <c r="J131" s="347">
        <v>20</v>
      </c>
      <c r="K131" s="369"/>
    </row>
    <row r="132" s="1" customFormat="1" ht="15" customHeight="1">
      <c r="B132" s="366"/>
      <c r="C132" s="347" t="s">
        <v>3056</v>
      </c>
      <c r="D132" s="347"/>
      <c r="E132" s="347"/>
      <c r="F132" s="348" t="s">
        <v>3045</v>
      </c>
      <c r="G132" s="347"/>
      <c r="H132" s="347" t="s">
        <v>3057</v>
      </c>
      <c r="I132" s="347" t="s">
        <v>3041</v>
      </c>
      <c r="J132" s="347">
        <v>20</v>
      </c>
      <c r="K132" s="369"/>
    </row>
    <row r="133" s="1" customFormat="1" ht="15" customHeight="1">
      <c r="B133" s="366"/>
      <c r="C133" s="321" t="s">
        <v>3044</v>
      </c>
      <c r="D133" s="321"/>
      <c r="E133" s="321"/>
      <c r="F133" s="344" t="s">
        <v>3045</v>
      </c>
      <c r="G133" s="321"/>
      <c r="H133" s="321" t="s">
        <v>3079</v>
      </c>
      <c r="I133" s="321" t="s">
        <v>3041</v>
      </c>
      <c r="J133" s="321">
        <v>50</v>
      </c>
      <c r="K133" s="369"/>
    </row>
    <row r="134" s="1" customFormat="1" ht="15" customHeight="1">
      <c r="B134" s="366"/>
      <c r="C134" s="321" t="s">
        <v>3058</v>
      </c>
      <c r="D134" s="321"/>
      <c r="E134" s="321"/>
      <c r="F134" s="344" t="s">
        <v>3045</v>
      </c>
      <c r="G134" s="321"/>
      <c r="H134" s="321" t="s">
        <v>3079</v>
      </c>
      <c r="I134" s="321" t="s">
        <v>3041</v>
      </c>
      <c r="J134" s="321">
        <v>50</v>
      </c>
      <c r="K134" s="369"/>
    </row>
    <row r="135" s="1" customFormat="1" ht="15" customHeight="1">
      <c r="B135" s="366"/>
      <c r="C135" s="321" t="s">
        <v>3064</v>
      </c>
      <c r="D135" s="321"/>
      <c r="E135" s="321"/>
      <c r="F135" s="344" t="s">
        <v>3045</v>
      </c>
      <c r="G135" s="321"/>
      <c r="H135" s="321" t="s">
        <v>3079</v>
      </c>
      <c r="I135" s="321" t="s">
        <v>3041</v>
      </c>
      <c r="J135" s="321">
        <v>50</v>
      </c>
      <c r="K135" s="369"/>
    </row>
    <row r="136" s="1" customFormat="1" ht="15" customHeight="1">
      <c r="B136" s="366"/>
      <c r="C136" s="321" t="s">
        <v>3066</v>
      </c>
      <c r="D136" s="321"/>
      <c r="E136" s="321"/>
      <c r="F136" s="344" t="s">
        <v>3045</v>
      </c>
      <c r="G136" s="321"/>
      <c r="H136" s="321" t="s">
        <v>3079</v>
      </c>
      <c r="I136" s="321" t="s">
        <v>3041</v>
      </c>
      <c r="J136" s="321">
        <v>50</v>
      </c>
      <c r="K136" s="369"/>
    </row>
    <row r="137" s="1" customFormat="1" ht="15" customHeight="1">
      <c r="B137" s="366"/>
      <c r="C137" s="321" t="s">
        <v>3067</v>
      </c>
      <c r="D137" s="321"/>
      <c r="E137" s="321"/>
      <c r="F137" s="344" t="s">
        <v>3045</v>
      </c>
      <c r="G137" s="321"/>
      <c r="H137" s="321" t="s">
        <v>3092</v>
      </c>
      <c r="I137" s="321" t="s">
        <v>3041</v>
      </c>
      <c r="J137" s="321">
        <v>255</v>
      </c>
      <c r="K137" s="369"/>
    </row>
    <row r="138" s="1" customFormat="1" ht="15" customHeight="1">
      <c r="B138" s="366"/>
      <c r="C138" s="321" t="s">
        <v>3069</v>
      </c>
      <c r="D138" s="321"/>
      <c r="E138" s="321"/>
      <c r="F138" s="344" t="s">
        <v>3039</v>
      </c>
      <c r="G138" s="321"/>
      <c r="H138" s="321" t="s">
        <v>3093</v>
      </c>
      <c r="I138" s="321" t="s">
        <v>3071</v>
      </c>
      <c r="J138" s="321"/>
      <c r="K138" s="369"/>
    </row>
    <row r="139" s="1" customFormat="1" ht="15" customHeight="1">
      <c r="B139" s="366"/>
      <c r="C139" s="321" t="s">
        <v>3072</v>
      </c>
      <c r="D139" s="321"/>
      <c r="E139" s="321"/>
      <c r="F139" s="344" t="s">
        <v>3039</v>
      </c>
      <c r="G139" s="321"/>
      <c r="H139" s="321" t="s">
        <v>3094</v>
      </c>
      <c r="I139" s="321" t="s">
        <v>3074</v>
      </c>
      <c r="J139" s="321"/>
      <c r="K139" s="369"/>
    </row>
    <row r="140" s="1" customFormat="1" ht="15" customHeight="1">
      <c r="B140" s="366"/>
      <c r="C140" s="321" t="s">
        <v>3075</v>
      </c>
      <c r="D140" s="321"/>
      <c r="E140" s="321"/>
      <c r="F140" s="344" t="s">
        <v>3039</v>
      </c>
      <c r="G140" s="321"/>
      <c r="H140" s="321" t="s">
        <v>3075</v>
      </c>
      <c r="I140" s="321" t="s">
        <v>3074</v>
      </c>
      <c r="J140" s="321"/>
      <c r="K140" s="369"/>
    </row>
    <row r="141" s="1" customFormat="1" ht="15" customHeight="1">
      <c r="B141" s="366"/>
      <c r="C141" s="321" t="s">
        <v>44</v>
      </c>
      <c r="D141" s="321"/>
      <c r="E141" s="321"/>
      <c r="F141" s="344" t="s">
        <v>3039</v>
      </c>
      <c r="G141" s="321"/>
      <c r="H141" s="321" t="s">
        <v>3095</v>
      </c>
      <c r="I141" s="321" t="s">
        <v>3074</v>
      </c>
      <c r="J141" s="321"/>
      <c r="K141" s="369"/>
    </row>
    <row r="142" s="1" customFormat="1" ht="15" customHeight="1">
      <c r="B142" s="366"/>
      <c r="C142" s="321" t="s">
        <v>3096</v>
      </c>
      <c r="D142" s="321"/>
      <c r="E142" s="321"/>
      <c r="F142" s="344" t="s">
        <v>3039</v>
      </c>
      <c r="G142" s="321"/>
      <c r="H142" s="321" t="s">
        <v>3097</v>
      </c>
      <c r="I142" s="321" t="s">
        <v>3074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3098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3033</v>
      </c>
      <c r="D148" s="336"/>
      <c r="E148" s="336"/>
      <c r="F148" s="336" t="s">
        <v>3034</v>
      </c>
      <c r="G148" s="337"/>
      <c r="H148" s="336" t="s">
        <v>60</v>
      </c>
      <c r="I148" s="336" t="s">
        <v>63</v>
      </c>
      <c r="J148" s="336" t="s">
        <v>3035</v>
      </c>
      <c r="K148" s="335"/>
    </row>
    <row r="149" s="1" customFormat="1" ht="17.25" customHeight="1">
      <c r="B149" s="333"/>
      <c r="C149" s="338" t="s">
        <v>3036</v>
      </c>
      <c r="D149" s="338"/>
      <c r="E149" s="338"/>
      <c r="F149" s="339" t="s">
        <v>3037</v>
      </c>
      <c r="G149" s="340"/>
      <c r="H149" s="338"/>
      <c r="I149" s="338"/>
      <c r="J149" s="338" t="s">
        <v>3038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3042</v>
      </c>
      <c r="D151" s="321"/>
      <c r="E151" s="321"/>
      <c r="F151" s="374" t="s">
        <v>3039</v>
      </c>
      <c r="G151" s="321"/>
      <c r="H151" s="373" t="s">
        <v>3079</v>
      </c>
      <c r="I151" s="373" t="s">
        <v>3041</v>
      </c>
      <c r="J151" s="373">
        <v>120</v>
      </c>
      <c r="K151" s="369"/>
    </row>
    <row r="152" s="1" customFormat="1" ht="15" customHeight="1">
      <c r="B152" s="346"/>
      <c r="C152" s="373" t="s">
        <v>3088</v>
      </c>
      <c r="D152" s="321"/>
      <c r="E152" s="321"/>
      <c r="F152" s="374" t="s">
        <v>3039</v>
      </c>
      <c r="G152" s="321"/>
      <c r="H152" s="373" t="s">
        <v>3099</v>
      </c>
      <c r="I152" s="373" t="s">
        <v>3041</v>
      </c>
      <c r="J152" s="373" t="s">
        <v>3090</v>
      </c>
      <c r="K152" s="369"/>
    </row>
    <row r="153" s="1" customFormat="1" ht="15" customHeight="1">
      <c r="B153" s="346"/>
      <c r="C153" s="373" t="s">
        <v>91</v>
      </c>
      <c r="D153" s="321"/>
      <c r="E153" s="321"/>
      <c r="F153" s="374" t="s">
        <v>3039</v>
      </c>
      <c r="G153" s="321"/>
      <c r="H153" s="373" t="s">
        <v>3100</v>
      </c>
      <c r="I153" s="373" t="s">
        <v>3041</v>
      </c>
      <c r="J153" s="373" t="s">
        <v>3090</v>
      </c>
      <c r="K153" s="369"/>
    </row>
    <row r="154" s="1" customFormat="1" ht="15" customHeight="1">
      <c r="B154" s="346"/>
      <c r="C154" s="373" t="s">
        <v>3044</v>
      </c>
      <c r="D154" s="321"/>
      <c r="E154" s="321"/>
      <c r="F154" s="374" t="s">
        <v>3045</v>
      </c>
      <c r="G154" s="321"/>
      <c r="H154" s="373" t="s">
        <v>3079</v>
      </c>
      <c r="I154" s="373" t="s">
        <v>3041</v>
      </c>
      <c r="J154" s="373">
        <v>50</v>
      </c>
      <c r="K154" s="369"/>
    </row>
    <row r="155" s="1" customFormat="1" ht="15" customHeight="1">
      <c r="B155" s="346"/>
      <c r="C155" s="373" t="s">
        <v>3047</v>
      </c>
      <c r="D155" s="321"/>
      <c r="E155" s="321"/>
      <c r="F155" s="374" t="s">
        <v>3039</v>
      </c>
      <c r="G155" s="321"/>
      <c r="H155" s="373" t="s">
        <v>3079</v>
      </c>
      <c r="I155" s="373" t="s">
        <v>3049</v>
      </c>
      <c r="J155" s="373"/>
      <c r="K155" s="369"/>
    </row>
    <row r="156" s="1" customFormat="1" ht="15" customHeight="1">
      <c r="B156" s="346"/>
      <c r="C156" s="373" t="s">
        <v>3058</v>
      </c>
      <c r="D156" s="321"/>
      <c r="E156" s="321"/>
      <c r="F156" s="374" t="s">
        <v>3045</v>
      </c>
      <c r="G156" s="321"/>
      <c r="H156" s="373" t="s">
        <v>3079</v>
      </c>
      <c r="I156" s="373" t="s">
        <v>3041</v>
      </c>
      <c r="J156" s="373">
        <v>50</v>
      </c>
      <c r="K156" s="369"/>
    </row>
    <row r="157" s="1" customFormat="1" ht="15" customHeight="1">
      <c r="B157" s="346"/>
      <c r="C157" s="373" t="s">
        <v>3066</v>
      </c>
      <c r="D157" s="321"/>
      <c r="E157" s="321"/>
      <c r="F157" s="374" t="s">
        <v>3045</v>
      </c>
      <c r="G157" s="321"/>
      <c r="H157" s="373" t="s">
        <v>3079</v>
      </c>
      <c r="I157" s="373" t="s">
        <v>3041</v>
      </c>
      <c r="J157" s="373">
        <v>50</v>
      </c>
      <c r="K157" s="369"/>
    </row>
    <row r="158" s="1" customFormat="1" ht="15" customHeight="1">
      <c r="B158" s="346"/>
      <c r="C158" s="373" t="s">
        <v>3064</v>
      </c>
      <c r="D158" s="321"/>
      <c r="E158" s="321"/>
      <c r="F158" s="374" t="s">
        <v>3045</v>
      </c>
      <c r="G158" s="321"/>
      <c r="H158" s="373" t="s">
        <v>3079</v>
      </c>
      <c r="I158" s="373" t="s">
        <v>3041</v>
      </c>
      <c r="J158" s="373">
        <v>50</v>
      </c>
      <c r="K158" s="369"/>
    </row>
    <row r="159" s="1" customFormat="1" ht="15" customHeight="1">
      <c r="B159" s="346"/>
      <c r="C159" s="373" t="s">
        <v>170</v>
      </c>
      <c r="D159" s="321"/>
      <c r="E159" s="321"/>
      <c r="F159" s="374" t="s">
        <v>3039</v>
      </c>
      <c r="G159" s="321"/>
      <c r="H159" s="373" t="s">
        <v>3101</v>
      </c>
      <c r="I159" s="373" t="s">
        <v>3041</v>
      </c>
      <c r="J159" s="373" t="s">
        <v>3102</v>
      </c>
      <c r="K159" s="369"/>
    </row>
    <row r="160" s="1" customFormat="1" ht="15" customHeight="1">
      <c r="B160" s="346"/>
      <c r="C160" s="373" t="s">
        <v>3103</v>
      </c>
      <c r="D160" s="321"/>
      <c r="E160" s="321"/>
      <c r="F160" s="374" t="s">
        <v>3039</v>
      </c>
      <c r="G160" s="321"/>
      <c r="H160" s="373" t="s">
        <v>3104</v>
      </c>
      <c r="I160" s="373" t="s">
        <v>3074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3105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3033</v>
      </c>
      <c r="D166" s="336"/>
      <c r="E166" s="336"/>
      <c r="F166" s="336" t="s">
        <v>3034</v>
      </c>
      <c r="G166" s="378"/>
      <c r="H166" s="379" t="s">
        <v>60</v>
      </c>
      <c r="I166" s="379" t="s">
        <v>63</v>
      </c>
      <c r="J166" s="336" t="s">
        <v>3035</v>
      </c>
      <c r="K166" s="313"/>
    </row>
    <row r="167" s="1" customFormat="1" ht="17.25" customHeight="1">
      <c r="B167" s="314"/>
      <c r="C167" s="338" t="s">
        <v>3036</v>
      </c>
      <c r="D167" s="338"/>
      <c r="E167" s="338"/>
      <c r="F167" s="339" t="s">
        <v>3037</v>
      </c>
      <c r="G167" s="380"/>
      <c r="H167" s="381"/>
      <c r="I167" s="381"/>
      <c r="J167" s="338" t="s">
        <v>3038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3042</v>
      </c>
      <c r="D169" s="321"/>
      <c r="E169" s="321"/>
      <c r="F169" s="344" t="s">
        <v>3039</v>
      </c>
      <c r="G169" s="321"/>
      <c r="H169" s="321" t="s">
        <v>3079</v>
      </c>
      <c r="I169" s="321" t="s">
        <v>3041</v>
      </c>
      <c r="J169" s="321">
        <v>120</v>
      </c>
      <c r="K169" s="369"/>
    </row>
    <row r="170" s="1" customFormat="1" ht="15" customHeight="1">
      <c r="B170" s="346"/>
      <c r="C170" s="321" t="s">
        <v>3088</v>
      </c>
      <c r="D170" s="321"/>
      <c r="E170" s="321"/>
      <c r="F170" s="344" t="s">
        <v>3039</v>
      </c>
      <c r="G170" s="321"/>
      <c r="H170" s="321" t="s">
        <v>3089</v>
      </c>
      <c r="I170" s="321" t="s">
        <v>3041</v>
      </c>
      <c r="J170" s="321" t="s">
        <v>3090</v>
      </c>
      <c r="K170" s="369"/>
    </row>
    <row r="171" s="1" customFormat="1" ht="15" customHeight="1">
      <c r="B171" s="346"/>
      <c r="C171" s="321" t="s">
        <v>91</v>
      </c>
      <c r="D171" s="321"/>
      <c r="E171" s="321"/>
      <c r="F171" s="344" t="s">
        <v>3039</v>
      </c>
      <c r="G171" s="321"/>
      <c r="H171" s="321" t="s">
        <v>3106</v>
      </c>
      <c r="I171" s="321" t="s">
        <v>3041</v>
      </c>
      <c r="J171" s="321" t="s">
        <v>3090</v>
      </c>
      <c r="K171" s="369"/>
    </row>
    <row r="172" s="1" customFormat="1" ht="15" customHeight="1">
      <c r="B172" s="346"/>
      <c r="C172" s="321" t="s">
        <v>3044</v>
      </c>
      <c r="D172" s="321"/>
      <c r="E172" s="321"/>
      <c r="F172" s="344" t="s">
        <v>3045</v>
      </c>
      <c r="G172" s="321"/>
      <c r="H172" s="321" t="s">
        <v>3106</v>
      </c>
      <c r="I172" s="321" t="s">
        <v>3041</v>
      </c>
      <c r="J172" s="321">
        <v>50</v>
      </c>
      <c r="K172" s="369"/>
    </row>
    <row r="173" s="1" customFormat="1" ht="15" customHeight="1">
      <c r="B173" s="346"/>
      <c r="C173" s="321" t="s">
        <v>3047</v>
      </c>
      <c r="D173" s="321"/>
      <c r="E173" s="321"/>
      <c r="F173" s="344" t="s">
        <v>3039</v>
      </c>
      <c r="G173" s="321"/>
      <c r="H173" s="321" t="s">
        <v>3106</v>
      </c>
      <c r="I173" s="321" t="s">
        <v>3049</v>
      </c>
      <c r="J173" s="321"/>
      <c r="K173" s="369"/>
    </row>
    <row r="174" s="1" customFormat="1" ht="15" customHeight="1">
      <c r="B174" s="346"/>
      <c r="C174" s="321" t="s">
        <v>3058</v>
      </c>
      <c r="D174" s="321"/>
      <c r="E174" s="321"/>
      <c r="F174" s="344" t="s">
        <v>3045</v>
      </c>
      <c r="G174" s="321"/>
      <c r="H174" s="321" t="s">
        <v>3106</v>
      </c>
      <c r="I174" s="321" t="s">
        <v>3041</v>
      </c>
      <c r="J174" s="321">
        <v>50</v>
      </c>
      <c r="K174" s="369"/>
    </row>
    <row r="175" s="1" customFormat="1" ht="15" customHeight="1">
      <c r="B175" s="346"/>
      <c r="C175" s="321" t="s">
        <v>3066</v>
      </c>
      <c r="D175" s="321"/>
      <c r="E175" s="321"/>
      <c r="F175" s="344" t="s">
        <v>3045</v>
      </c>
      <c r="G175" s="321"/>
      <c r="H175" s="321" t="s">
        <v>3106</v>
      </c>
      <c r="I175" s="321" t="s">
        <v>3041</v>
      </c>
      <c r="J175" s="321">
        <v>50</v>
      </c>
      <c r="K175" s="369"/>
    </row>
    <row r="176" s="1" customFormat="1" ht="15" customHeight="1">
      <c r="B176" s="346"/>
      <c r="C176" s="321" t="s">
        <v>3064</v>
      </c>
      <c r="D176" s="321"/>
      <c r="E176" s="321"/>
      <c r="F176" s="344" t="s">
        <v>3045</v>
      </c>
      <c r="G176" s="321"/>
      <c r="H176" s="321" t="s">
        <v>3106</v>
      </c>
      <c r="I176" s="321" t="s">
        <v>3041</v>
      </c>
      <c r="J176" s="321">
        <v>50</v>
      </c>
      <c r="K176" s="369"/>
    </row>
    <row r="177" s="1" customFormat="1" ht="15" customHeight="1">
      <c r="B177" s="346"/>
      <c r="C177" s="321" t="s">
        <v>177</v>
      </c>
      <c r="D177" s="321"/>
      <c r="E177" s="321"/>
      <c r="F177" s="344" t="s">
        <v>3039</v>
      </c>
      <c r="G177" s="321"/>
      <c r="H177" s="321" t="s">
        <v>3107</v>
      </c>
      <c r="I177" s="321" t="s">
        <v>3108</v>
      </c>
      <c r="J177" s="321"/>
      <c r="K177" s="369"/>
    </row>
    <row r="178" s="1" customFormat="1" ht="15" customHeight="1">
      <c r="B178" s="346"/>
      <c r="C178" s="321" t="s">
        <v>63</v>
      </c>
      <c r="D178" s="321"/>
      <c r="E178" s="321"/>
      <c r="F178" s="344" t="s">
        <v>3039</v>
      </c>
      <c r="G178" s="321"/>
      <c r="H178" s="321" t="s">
        <v>3109</v>
      </c>
      <c r="I178" s="321" t="s">
        <v>3110</v>
      </c>
      <c r="J178" s="321">
        <v>1</v>
      </c>
      <c r="K178" s="369"/>
    </row>
    <row r="179" s="1" customFormat="1" ht="15" customHeight="1">
      <c r="B179" s="346"/>
      <c r="C179" s="321" t="s">
        <v>59</v>
      </c>
      <c r="D179" s="321"/>
      <c r="E179" s="321"/>
      <c r="F179" s="344" t="s">
        <v>3039</v>
      </c>
      <c r="G179" s="321"/>
      <c r="H179" s="321" t="s">
        <v>3111</v>
      </c>
      <c r="I179" s="321" t="s">
        <v>3041</v>
      </c>
      <c r="J179" s="321">
        <v>20</v>
      </c>
      <c r="K179" s="369"/>
    </row>
    <row r="180" s="1" customFormat="1" ht="15" customHeight="1">
      <c r="B180" s="346"/>
      <c r="C180" s="321" t="s">
        <v>60</v>
      </c>
      <c r="D180" s="321"/>
      <c r="E180" s="321"/>
      <c r="F180" s="344" t="s">
        <v>3039</v>
      </c>
      <c r="G180" s="321"/>
      <c r="H180" s="321" t="s">
        <v>3112</v>
      </c>
      <c r="I180" s="321" t="s">
        <v>3041</v>
      </c>
      <c r="J180" s="321">
        <v>255</v>
      </c>
      <c r="K180" s="369"/>
    </row>
    <row r="181" s="1" customFormat="1" ht="15" customHeight="1">
      <c r="B181" s="346"/>
      <c r="C181" s="321" t="s">
        <v>178</v>
      </c>
      <c r="D181" s="321"/>
      <c r="E181" s="321"/>
      <c r="F181" s="344" t="s">
        <v>3039</v>
      </c>
      <c r="G181" s="321"/>
      <c r="H181" s="321" t="s">
        <v>3003</v>
      </c>
      <c r="I181" s="321" t="s">
        <v>3041</v>
      </c>
      <c r="J181" s="321">
        <v>10</v>
      </c>
      <c r="K181" s="369"/>
    </row>
    <row r="182" s="1" customFormat="1" ht="15" customHeight="1">
      <c r="B182" s="346"/>
      <c r="C182" s="321" t="s">
        <v>179</v>
      </c>
      <c r="D182" s="321"/>
      <c r="E182" s="321"/>
      <c r="F182" s="344" t="s">
        <v>3039</v>
      </c>
      <c r="G182" s="321"/>
      <c r="H182" s="321" t="s">
        <v>3113</v>
      </c>
      <c r="I182" s="321" t="s">
        <v>3074</v>
      </c>
      <c r="J182" s="321"/>
      <c r="K182" s="369"/>
    </row>
    <row r="183" s="1" customFormat="1" ht="15" customHeight="1">
      <c r="B183" s="346"/>
      <c r="C183" s="321" t="s">
        <v>3114</v>
      </c>
      <c r="D183" s="321"/>
      <c r="E183" s="321"/>
      <c r="F183" s="344" t="s">
        <v>3039</v>
      </c>
      <c r="G183" s="321"/>
      <c r="H183" s="321" t="s">
        <v>3115</v>
      </c>
      <c r="I183" s="321" t="s">
        <v>3074</v>
      </c>
      <c r="J183" s="321"/>
      <c r="K183" s="369"/>
    </row>
    <row r="184" s="1" customFormat="1" ht="15" customHeight="1">
      <c r="B184" s="346"/>
      <c r="C184" s="321" t="s">
        <v>3103</v>
      </c>
      <c r="D184" s="321"/>
      <c r="E184" s="321"/>
      <c r="F184" s="344" t="s">
        <v>3039</v>
      </c>
      <c r="G184" s="321"/>
      <c r="H184" s="321" t="s">
        <v>3116</v>
      </c>
      <c r="I184" s="321" t="s">
        <v>3074</v>
      </c>
      <c r="J184" s="321"/>
      <c r="K184" s="369"/>
    </row>
    <row r="185" s="1" customFormat="1" ht="15" customHeight="1">
      <c r="B185" s="346"/>
      <c r="C185" s="321" t="s">
        <v>181</v>
      </c>
      <c r="D185" s="321"/>
      <c r="E185" s="321"/>
      <c r="F185" s="344" t="s">
        <v>3045</v>
      </c>
      <c r="G185" s="321"/>
      <c r="H185" s="321" t="s">
        <v>3117</v>
      </c>
      <c r="I185" s="321" t="s">
        <v>3041</v>
      </c>
      <c r="J185" s="321">
        <v>50</v>
      </c>
      <c r="K185" s="369"/>
    </row>
    <row r="186" s="1" customFormat="1" ht="15" customHeight="1">
      <c r="B186" s="346"/>
      <c r="C186" s="321" t="s">
        <v>3118</v>
      </c>
      <c r="D186" s="321"/>
      <c r="E186" s="321"/>
      <c r="F186" s="344" t="s">
        <v>3045</v>
      </c>
      <c r="G186" s="321"/>
      <c r="H186" s="321" t="s">
        <v>3119</v>
      </c>
      <c r="I186" s="321" t="s">
        <v>3120</v>
      </c>
      <c r="J186" s="321"/>
      <c r="K186" s="369"/>
    </row>
    <row r="187" s="1" customFormat="1" ht="15" customHeight="1">
      <c r="B187" s="346"/>
      <c r="C187" s="321" t="s">
        <v>3121</v>
      </c>
      <c r="D187" s="321"/>
      <c r="E187" s="321"/>
      <c r="F187" s="344" t="s">
        <v>3045</v>
      </c>
      <c r="G187" s="321"/>
      <c r="H187" s="321" t="s">
        <v>3122</v>
      </c>
      <c r="I187" s="321" t="s">
        <v>3120</v>
      </c>
      <c r="J187" s="321"/>
      <c r="K187" s="369"/>
    </row>
    <row r="188" s="1" customFormat="1" ht="15" customHeight="1">
      <c r="B188" s="346"/>
      <c r="C188" s="321" t="s">
        <v>3123</v>
      </c>
      <c r="D188" s="321"/>
      <c r="E188" s="321"/>
      <c r="F188" s="344" t="s">
        <v>3045</v>
      </c>
      <c r="G188" s="321"/>
      <c r="H188" s="321" t="s">
        <v>3124</v>
      </c>
      <c r="I188" s="321" t="s">
        <v>3120</v>
      </c>
      <c r="J188" s="321"/>
      <c r="K188" s="369"/>
    </row>
    <row r="189" s="1" customFormat="1" ht="15" customHeight="1">
      <c r="B189" s="346"/>
      <c r="C189" s="382" t="s">
        <v>3125</v>
      </c>
      <c r="D189" s="321"/>
      <c r="E189" s="321"/>
      <c r="F189" s="344" t="s">
        <v>3045</v>
      </c>
      <c r="G189" s="321"/>
      <c r="H189" s="321" t="s">
        <v>3126</v>
      </c>
      <c r="I189" s="321" t="s">
        <v>3127</v>
      </c>
      <c r="J189" s="383" t="s">
        <v>3128</v>
      </c>
      <c r="K189" s="369"/>
    </row>
    <row r="190" s="18" customFormat="1" ht="15" customHeight="1">
      <c r="B190" s="384"/>
      <c r="C190" s="385" t="s">
        <v>3129</v>
      </c>
      <c r="D190" s="386"/>
      <c r="E190" s="386"/>
      <c r="F190" s="387" t="s">
        <v>3045</v>
      </c>
      <c r="G190" s="386"/>
      <c r="H190" s="386" t="s">
        <v>3130</v>
      </c>
      <c r="I190" s="386" t="s">
        <v>3127</v>
      </c>
      <c r="J190" s="388" t="s">
        <v>3128</v>
      </c>
      <c r="K190" s="389"/>
    </row>
    <row r="191" s="1" customFormat="1" ht="15" customHeight="1">
      <c r="B191" s="346"/>
      <c r="C191" s="382" t="s">
        <v>48</v>
      </c>
      <c r="D191" s="321"/>
      <c r="E191" s="321"/>
      <c r="F191" s="344" t="s">
        <v>3039</v>
      </c>
      <c r="G191" s="321"/>
      <c r="H191" s="318" t="s">
        <v>3131</v>
      </c>
      <c r="I191" s="321" t="s">
        <v>3132</v>
      </c>
      <c r="J191" s="321"/>
      <c r="K191" s="369"/>
    </row>
    <row r="192" s="1" customFormat="1" ht="15" customHeight="1">
      <c r="B192" s="346"/>
      <c r="C192" s="382" t="s">
        <v>3133</v>
      </c>
      <c r="D192" s="321"/>
      <c r="E192" s="321"/>
      <c r="F192" s="344" t="s">
        <v>3039</v>
      </c>
      <c r="G192" s="321"/>
      <c r="H192" s="321" t="s">
        <v>3134</v>
      </c>
      <c r="I192" s="321" t="s">
        <v>3074</v>
      </c>
      <c r="J192" s="321"/>
      <c r="K192" s="369"/>
    </row>
    <row r="193" s="1" customFormat="1" ht="15" customHeight="1">
      <c r="B193" s="346"/>
      <c r="C193" s="382" t="s">
        <v>3135</v>
      </c>
      <c r="D193" s="321"/>
      <c r="E193" s="321"/>
      <c r="F193" s="344" t="s">
        <v>3039</v>
      </c>
      <c r="G193" s="321"/>
      <c r="H193" s="321" t="s">
        <v>3136</v>
      </c>
      <c r="I193" s="321" t="s">
        <v>3074</v>
      </c>
      <c r="J193" s="321"/>
      <c r="K193" s="369"/>
    </row>
    <row r="194" s="1" customFormat="1" ht="15" customHeight="1">
      <c r="B194" s="346"/>
      <c r="C194" s="382" t="s">
        <v>3137</v>
      </c>
      <c r="D194" s="321"/>
      <c r="E194" s="321"/>
      <c r="F194" s="344" t="s">
        <v>3045</v>
      </c>
      <c r="G194" s="321"/>
      <c r="H194" s="321" t="s">
        <v>3138</v>
      </c>
      <c r="I194" s="321" t="s">
        <v>3074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3139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3140</v>
      </c>
      <c r="D201" s="391"/>
      <c r="E201" s="391"/>
      <c r="F201" s="391" t="s">
        <v>3141</v>
      </c>
      <c r="G201" s="392"/>
      <c r="H201" s="391" t="s">
        <v>3142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3132</v>
      </c>
      <c r="D203" s="321"/>
      <c r="E203" s="321"/>
      <c r="F203" s="344" t="s">
        <v>49</v>
      </c>
      <c r="G203" s="321"/>
      <c r="H203" s="321" t="s">
        <v>3143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50</v>
      </c>
      <c r="G204" s="321"/>
      <c r="H204" s="321" t="s">
        <v>3144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53</v>
      </c>
      <c r="G205" s="321"/>
      <c r="H205" s="321" t="s">
        <v>3145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51</v>
      </c>
      <c r="G206" s="321"/>
      <c r="H206" s="321" t="s">
        <v>3146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52</v>
      </c>
      <c r="G207" s="321"/>
      <c r="H207" s="321" t="s">
        <v>3147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3086</v>
      </c>
      <c r="D209" s="321"/>
      <c r="E209" s="321"/>
      <c r="F209" s="344" t="s">
        <v>84</v>
      </c>
      <c r="G209" s="321"/>
      <c r="H209" s="321" t="s">
        <v>3148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2984</v>
      </c>
      <c r="G210" s="321"/>
      <c r="H210" s="321" t="s">
        <v>2985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2982</v>
      </c>
      <c r="G211" s="321"/>
      <c r="H211" s="321" t="s">
        <v>3149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2986</v>
      </c>
      <c r="G212" s="382"/>
      <c r="H212" s="373" t="s">
        <v>2987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315</v>
      </c>
      <c r="G213" s="382"/>
      <c r="H213" s="373" t="s">
        <v>3150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3110</v>
      </c>
      <c r="D215" s="321"/>
      <c r="E215" s="321"/>
      <c r="F215" s="344">
        <v>1</v>
      </c>
      <c r="G215" s="382"/>
      <c r="H215" s="373" t="s">
        <v>3151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3152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3153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3154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375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ROUND((SUM(BE88:BE120)),  2)</f>
        <v>0</v>
      </c>
      <c r="G35" s="42"/>
      <c r="H35" s="42"/>
      <c r="I35" s="162">
        <v>0.20999999999999999</v>
      </c>
      <c r="J35" s="161">
        <f>ROUND(((SUM(BE88:BE120))*I35),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ROUND((SUM(BF88:BF120)),  2)</f>
        <v>0</v>
      </c>
      <c r="G36" s="42"/>
      <c r="H36" s="42"/>
      <c r="I36" s="162">
        <v>0.12</v>
      </c>
      <c r="J36" s="161">
        <f>ROUND(((SUM(BF88:BF120))*I36),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ROUND((SUM(BG88:BG120)),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ROUND((SUM(BH88:BH120)),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ROUND((SUM(BI88:BI120)),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111-11-01.1 - Lázně Bělohrad – Nová Paka, železniční svršek, následné podbití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J113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111-11-01.1 - Lázně Bělohrad – Nová Paka, železniční svršek, následné podbití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P89+P113</f>
        <v>0</v>
      </c>
      <c r="Q88" s="100"/>
      <c r="R88" s="198">
        <f>R89+R113</f>
        <v>882.87099999999998</v>
      </c>
      <c r="S88" s="100"/>
      <c r="T88" s="199">
        <f>T89+T113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BK89+BK113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882.87099999999998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SUM(P91:P112)</f>
        <v>0</v>
      </c>
      <c r="Q90" s="209"/>
      <c r="R90" s="210">
        <f>SUM(R91:R112)</f>
        <v>882.87099999999998</v>
      </c>
      <c r="S90" s="209"/>
      <c r="T90" s="211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SUM(BK91:BK112)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214</v>
      </c>
      <c r="F91" s="219" t="s">
        <v>215</v>
      </c>
      <c r="G91" s="220" t="s">
        <v>197</v>
      </c>
      <c r="H91" s="221">
        <v>490.48399999999998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376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377</v>
      </c>
      <c r="G92" s="231"/>
      <c r="H92" s="235">
        <v>490.48399999999998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490.48399999999998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16.5" customHeight="1">
      <c r="A94" s="42"/>
      <c r="B94" s="43"/>
      <c r="C94" s="253" t="s">
        <v>87</v>
      </c>
      <c r="D94" s="253" t="s">
        <v>218</v>
      </c>
      <c r="E94" s="254" t="s">
        <v>219</v>
      </c>
      <c r="F94" s="255" t="s">
        <v>220</v>
      </c>
      <c r="G94" s="256" t="s">
        <v>221</v>
      </c>
      <c r="H94" s="257">
        <v>882.87099999999998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1</v>
      </c>
      <c r="R94" s="226">
        <f>Q94*H94</f>
        <v>882.87099999999998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378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379</v>
      </c>
      <c r="G95" s="231"/>
      <c r="H95" s="235">
        <v>882.87099999999998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85</v>
      </c>
      <c r="AY95" s="241" t="s">
        <v>191</v>
      </c>
    </row>
    <row r="96" s="2" customFormat="1" ht="66.75" customHeight="1">
      <c r="A96" s="42"/>
      <c r="B96" s="43"/>
      <c r="C96" s="217" t="s">
        <v>102</v>
      </c>
      <c r="D96" s="217" t="s">
        <v>194</v>
      </c>
      <c r="E96" s="218" t="s">
        <v>380</v>
      </c>
      <c r="F96" s="219" t="s">
        <v>381</v>
      </c>
      <c r="G96" s="220" t="s">
        <v>210</v>
      </c>
      <c r="H96" s="221">
        <v>7.2130000000000001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382</v>
      </c>
    </row>
    <row r="97" s="2" customFormat="1" ht="33" customHeight="1">
      <c r="A97" s="42"/>
      <c r="B97" s="43"/>
      <c r="C97" s="217" t="s">
        <v>199</v>
      </c>
      <c r="D97" s="217" t="s">
        <v>194</v>
      </c>
      <c r="E97" s="218" t="s">
        <v>383</v>
      </c>
      <c r="F97" s="219" t="s">
        <v>384</v>
      </c>
      <c r="G97" s="220" t="s">
        <v>239</v>
      </c>
      <c r="H97" s="221">
        <v>38.399999999999999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385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386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387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388</v>
      </c>
      <c r="G100" s="231"/>
      <c r="H100" s="235">
        <v>4.7999999999999998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389</v>
      </c>
      <c r="G101" s="231"/>
      <c r="H101" s="235">
        <v>3.6000000000000001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390</v>
      </c>
      <c r="G102" s="231"/>
      <c r="H102" s="235">
        <v>4.7999999999999998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391</v>
      </c>
      <c r="G103" s="231"/>
      <c r="H103" s="235">
        <v>13.199999999999999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38.400000000000006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37.8" customHeight="1">
      <c r="A105" s="42"/>
      <c r="B105" s="43"/>
      <c r="C105" s="217" t="s">
        <v>192</v>
      </c>
      <c r="D105" s="217" t="s">
        <v>194</v>
      </c>
      <c r="E105" s="218" t="s">
        <v>392</v>
      </c>
      <c r="F105" s="219" t="s">
        <v>393</v>
      </c>
      <c r="G105" s="220" t="s">
        <v>239</v>
      </c>
      <c r="H105" s="221">
        <v>38.399999999999999</v>
      </c>
      <c r="I105" s="222"/>
      <c r="J105" s="223">
        <f>ROUND(I105*H105,2)</f>
        <v>0</v>
      </c>
      <c r="K105" s="219" t="s">
        <v>198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394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386</v>
      </c>
      <c r="G106" s="231"/>
      <c r="H106" s="235">
        <v>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387</v>
      </c>
      <c r="G107" s="231"/>
      <c r="H107" s="235">
        <v>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388</v>
      </c>
      <c r="G108" s="231"/>
      <c r="H108" s="235">
        <v>4.7999999999999998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389</v>
      </c>
      <c r="G109" s="231"/>
      <c r="H109" s="235">
        <v>3.6000000000000001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390</v>
      </c>
      <c r="G110" s="231"/>
      <c r="H110" s="235">
        <v>4.7999999999999998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391</v>
      </c>
      <c r="G111" s="231"/>
      <c r="H111" s="235">
        <v>13.199999999999999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38.400000000000006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12" customFormat="1" ht="25.92" customHeight="1">
      <c r="A113" s="12"/>
      <c r="B113" s="201"/>
      <c r="C113" s="202"/>
      <c r="D113" s="203" t="s">
        <v>77</v>
      </c>
      <c r="E113" s="204" t="s">
        <v>315</v>
      </c>
      <c r="F113" s="204" t="s">
        <v>316</v>
      </c>
      <c r="G113" s="202"/>
      <c r="H113" s="202"/>
      <c r="I113" s="205"/>
      <c r="J113" s="206">
        <f>BK113</f>
        <v>0</v>
      </c>
      <c r="K113" s="202"/>
      <c r="L113" s="207"/>
      <c r="M113" s="208"/>
      <c r="N113" s="209"/>
      <c r="O113" s="209"/>
      <c r="P113" s="210">
        <f>SUM(P114:P120)</f>
        <v>0</v>
      </c>
      <c r="Q113" s="209"/>
      <c r="R113" s="210">
        <f>SUM(R114:R120)</f>
        <v>0</v>
      </c>
      <c r="S113" s="209"/>
      <c r="T113" s="211">
        <f>SUM(T114:T120)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2" t="s">
        <v>199</v>
      </c>
      <c r="AT113" s="213" t="s">
        <v>77</v>
      </c>
      <c r="AU113" s="213" t="s">
        <v>78</v>
      </c>
      <c r="AY113" s="212" t="s">
        <v>191</v>
      </c>
      <c r="BK113" s="214">
        <f>SUM(BK114:BK120)</f>
        <v>0</v>
      </c>
    </row>
    <row r="114" s="2" customFormat="1" ht="24.15" customHeight="1">
      <c r="A114" s="42"/>
      <c r="B114" s="43"/>
      <c r="C114" s="217" t="s">
        <v>225</v>
      </c>
      <c r="D114" s="217" t="s">
        <v>194</v>
      </c>
      <c r="E114" s="218" t="s">
        <v>395</v>
      </c>
      <c r="F114" s="219" t="s">
        <v>396</v>
      </c>
      <c r="G114" s="220" t="s">
        <v>228</v>
      </c>
      <c r="H114" s="221">
        <v>11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320</v>
      </c>
      <c r="AT114" s="228" t="s">
        <v>194</v>
      </c>
      <c r="AU114" s="228" t="s">
        <v>85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320</v>
      </c>
      <c r="BM114" s="228" t="s">
        <v>397</v>
      </c>
    </row>
    <row r="115" s="2" customFormat="1" ht="16.5" customHeight="1">
      <c r="A115" s="42"/>
      <c r="B115" s="43"/>
      <c r="C115" s="217" t="s">
        <v>232</v>
      </c>
      <c r="D115" s="217" t="s">
        <v>194</v>
      </c>
      <c r="E115" s="218" t="s">
        <v>398</v>
      </c>
      <c r="F115" s="219" t="s">
        <v>399</v>
      </c>
      <c r="G115" s="220" t="s">
        <v>228</v>
      </c>
      <c r="H115" s="221">
        <v>11</v>
      </c>
      <c r="I115" s="222"/>
      <c r="J115" s="223">
        <f>ROUND(I115*H115,2)</f>
        <v>0</v>
      </c>
      <c r="K115" s="219" t="s">
        <v>198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320</v>
      </c>
      <c r="AT115" s="228" t="s">
        <v>194</v>
      </c>
      <c r="AU115" s="228" t="s">
        <v>85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320</v>
      </c>
      <c r="BM115" s="228" t="s">
        <v>400</v>
      </c>
    </row>
    <row r="116" s="2" customFormat="1" ht="24.15" customHeight="1">
      <c r="A116" s="42"/>
      <c r="B116" s="43"/>
      <c r="C116" s="217" t="s">
        <v>222</v>
      </c>
      <c r="D116" s="217" t="s">
        <v>194</v>
      </c>
      <c r="E116" s="218" t="s">
        <v>401</v>
      </c>
      <c r="F116" s="219" t="s">
        <v>402</v>
      </c>
      <c r="G116" s="220" t="s">
        <v>228</v>
      </c>
      <c r="H116" s="221">
        <v>11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320</v>
      </c>
      <c r="AT116" s="228" t="s">
        <v>194</v>
      </c>
      <c r="AU116" s="228" t="s">
        <v>85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320</v>
      </c>
      <c r="BM116" s="228" t="s">
        <v>403</v>
      </c>
    </row>
    <row r="117" s="2" customFormat="1" ht="55.5" customHeight="1">
      <c r="A117" s="42"/>
      <c r="B117" s="43"/>
      <c r="C117" s="217" t="s">
        <v>242</v>
      </c>
      <c r="D117" s="217" t="s">
        <v>194</v>
      </c>
      <c r="E117" s="218" t="s">
        <v>324</v>
      </c>
      <c r="F117" s="219" t="s">
        <v>325</v>
      </c>
      <c r="G117" s="220" t="s">
        <v>221</v>
      </c>
      <c r="H117" s="221">
        <v>882.87099999999998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320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320</v>
      </c>
      <c r="BM117" s="228" t="s">
        <v>404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405</v>
      </c>
      <c r="G118" s="231"/>
      <c r="H118" s="235">
        <v>882.87099999999998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85</v>
      </c>
      <c r="AV118" s="13" t="s">
        <v>87</v>
      </c>
      <c r="AW118" s="13" t="s">
        <v>39</v>
      </c>
      <c r="AX118" s="13" t="s">
        <v>85</v>
      </c>
      <c r="AY118" s="241" t="s">
        <v>191</v>
      </c>
    </row>
    <row r="119" s="2" customFormat="1" ht="55.5" customHeight="1">
      <c r="A119" s="42"/>
      <c r="B119" s="43"/>
      <c r="C119" s="217" t="s">
        <v>247</v>
      </c>
      <c r="D119" s="217" t="s">
        <v>194</v>
      </c>
      <c r="E119" s="218" t="s">
        <v>330</v>
      </c>
      <c r="F119" s="219" t="s">
        <v>331</v>
      </c>
      <c r="G119" s="220" t="s">
        <v>221</v>
      </c>
      <c r="H119" s="221">
        <v>882.87099999999998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320</v>
      </c>
      <c r="AT119" s="228" t="s">
        <v>194</v>
      </c>
      <c r="AU119" s="228" t="s">
        <v>85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320</v>
      </c>
      <c r="BM119" s="228" t="s">
        <v>406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407</v>
      </c>
      <c r="G120" s="231"/>
      <c r="H120" s="235">
        <v>882.87099999999998</v>
      </c>
      <c r="I120" s="236"/>
      <c r="J120" s="231"/>
      <c r="K120" s="231"/>
      <c r="L120" s="237"/>
      <c r="M120" s="276"/>
      <c r="N120" s="277"/>
      <c r="O120" s="277"/>
      <c r="P120" s="277"/>
      <c r="Q120" s="277"/>
      <c r="R120" s="277"/>
      <c r="S120" s="277"/>
      <c r="T120" s="27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85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6.96" customHeight="1">
      <c r="A121" s="42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48"/>
      <c r="M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</sheetData>
  <sheetProtection sheet="1" autoFilter="0" formatColumns="0" formatRows="0" objects="1" scenarios="1" spinCount="100000" saltValue="M405N5Uu+n3b+kFHxvguAbZq0vRr5rkRxIwT/2hprfI5Mpw4AdUr7JiiUtI23lRvgqlqyjAVNy39ydHJ9uJXIg==" hashValue="3/i+9x3mbdseScBJ5RalEYdKuaFtnNv3whht52EZwqSZUrba/2uzGSvb110xD1jhxPagKa6ioPCNw3MV9JlCfQ==" algorithmName="SHA-512" password="CC35"/>
  <autoFilter ref="C87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408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ROUND((SUM(BE88:BE170)),  2)</f>
        <v>0</v>
      </c>
      <c r="G35" s="42"/>
      <c r="H35" s="42"/>
      <c r="I35" s="162">
        <v>0.20999999999999999</v>
      </c>
      <c r="J35" s="161">
        <f>ROUND(((SUM(BE88:BE170))*I35),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ROUND((SUM(BF88:BF170)),  2)</f>
        <v>0</v>
      </c>
      <c r="G36" s="42"/>
      <c r="H36" s="42"/>
      <c r="I36" s="162">
        <v>0.12</v>
      </c>
      <c r="J36" s="161">
        <f>ROUND(((SUM(BF88:BF170))*I36),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112-11-01 - Lázně Bělohrad - Nová Paka, železniční spodek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J136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112-11-01 - Lázně Bělohrad - Nová Paka, železniční spodek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P89+P136</f>
        <v>0</v>
      </c>
      <c r="Q88" s="100"/>
      <c r="R88" s="198">
        <f>R89+R136</f>
        <v>1173.3661875</v>
      </c>
      <c r="S88" s="100"/>
      <c r="T88" s="199">
        <f>T89+T136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BK89+BK136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1173.3661875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SUM(P91:P135)</f>
        <v>0</v>
      </c>
      <c r="Q90" s="209"/>
      <c r="R90" s="210">
        <f>SUM(R91:R135)</f>
        <v>1173.3661875</v>
      </c>
      <c r="S90" s="209"/>
      <c r="T90" s="211">
        <f>SUM(T91:T135)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SUM(BK91:BK135)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409</v>
      </c>
      <c r="F91" s="219" t="s">
        <v>410</v>
      </c>
      <c r="G91" s="220" t="s">
        <v>411</v>
      </c>
      <c r="H91" s="221">
        <v>1433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412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413</v>
      </c>
      <c r="F92" s="255" t="s">
        <v>414</v>
      </c>
      <c r="G92" s="256" t="s">
        <v>197</v>
      </c>
      <c r="H92" s="257">
        <v>2845</v>
      </c>
      <c r="I92" s="258"/>
      <c r="J92" s="259">
        <f>ROUND(I92*H92,2)</f>
        <v>0</v>
      </c>
      <c r="K92" s="255" t="s">
        <v>32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415</v>
      </c>
    </row>
    <row r="93" s="15" customFormat="1">
      <c r="A93" s="15"/>
      <c r="B93" s="263"/>
      <c r="C93" s="264"/>
      <c r="D93" s="232" t="s">
        <v>201</v>
      </c>
      <c r="E93" s="265" t="s">
        <v>32</v>
      </c>
      <c r="F93" s="266" t="s">
        <v>416</v>
      </c>
      <c r="G93" s="264"/>
      <c r="H93" s="265" t="s">
        <v>32</v>
      </c>
      <c r="I93" s="267"/>
      <c r="J93" s="264"/>
      <c r="K93" s="264"/>
      <c r="L93" s="268"/>
      <c r="M93" s="269"/>
      <c r="N93" s="270"/>
      <c r="O93" s="270"/>
      <c r="P93" s="270"/>
      <c r="Q93" s="270"/>
      <c r="R93" s="270"/>
      <c r="S93" s="270"/>
      <c r="T93" s="27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72" t="s">
        <v>201</v>
      </c>
      <c r="AU93" s="272" t="s">
        <v>87</v>
      </c>
      <c r="AV93" s="15" t="s">
        <v>85</v>
      </c>
      <c r="AW93" s="15" t="s">
        <v>39</v>
      </c>
      <c r="AX93" s="15" t="s">
        <v>78</v>
      </c>
      <c r="AY93" s="272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417</v>
      </c>
      <c r="G94" s="231"/>
      <c r="H94" s="235">
        <v>2301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87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418</v>
      </c>
      <c r="G95" s="231"/>
      <c r="H95" s="235">
        <v>544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2845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6.5" customHeight="1">
      <c r="A97" s="42"/>
      <c r="B97" s="43"/>
      <c r="C97" s="253" t="s">
        <v>102</v>
      </c>
      <c r="D97" s="253" t="s">
        <v>218</v>
      </c>
      <c r="E97" s="254" t="s">
        <v>419</v>
      </c>
      <c r="F97" s="255" t="s">
        <v>420</v>
      </c>
      <c r="G97" s="256" t="s">
        <v>197</v>
      </c>
      <c r="H97" s="257">
        <v>143.30000000000001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421</v>
      </c>
    </row>
    <row r="98" s="15" customFormat="1">
      <c r="A98" s="15"/>
      <c r="B98" s="263"/>
      <c r="C98" s="264"/>
      <c r="D98" s="232" t="s">
        <v>201</v>
      </c>
      <c r="E98" s="265" t="s">
        <v>32</v>
      </c>
      <c r="F98" s="266" t="s">
        <v>422</v>
      </c>
      <c r="G98" s="264"/>
      <c r="H98" s="265" t="s">
        <v>32</v>
      </c>
      <c r="I98" s="267"/>
      <c r="J98" s="264"/>
      <c r="K98" s="264"/>
      <c r="L98" s="268"/>
      <c r="M98" s="269"/>
      <c r="N98" s="270"/>
      <c r="O98" s="270"/>
      <c r="P98" s="270"/>
      <c r="Q98" s="270"/>
      <c r="R98" s="270"/>
      <c r="S98" s="270"/>
      <c r="T98" s="271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72" t="s">
        <v>201</v>
      </c>
      <c r="AU98" s="272" t="s">
        <v>87</v>
      </c>
      <c r="AV98" s="15" t="s">
        <v>85</v>
      </c>
      <c r="AW98" s="15" t="s">
        <v>39</v>
      </c>
      <c r="AX98" s="15" t="s">
        <v>78</v>
      </c>
      <c r="AY98" s="272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423</v>
      </c>
      <c r="G99" s="231"/>
      <c r="H99" s="235">
        <v>143.30000000000001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143.30000000000001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4.25" customHeight="1">
      <c r="A101" s="42"/>
      <c r="B101" s="43"/>
      <c r="C101" s="217" t="s">
        <v>199</v>
      </c>
      <c r="D101" s="217" t="s">
        <v>194</v>
      </c>
      <c r="E101" s="218" t="s">
        <v>424</v>
      </c>
      <c r="F101" s="219" t="s">
        <v>425</v>
      </c>
      <c r="G101" s="220" t="s">
        <v>239</v>
      </c>
      <c r="H101" s="221">
        <v>8.3000000000000007</v>
      </c>
      <c r="I101" s="222"/>
      <c r="J101" s="223">
        <f>ROUND(I101*H101,2)</f>
        <v>0</v>
      </c>
      <c r="K101" s="219" t="s">
        <v>32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426</v>
      </c>
    </row>
    <row r="102" s="2" customFormat="1">
      <c r="A102" s="42"/>
      <c r="B102" s="43"/>
      <c r="C102" s="44"/>
      <c r="D102" s="232" t="s">
        <v>427</v>
      </c>
      <c r="E102" s="44"/>
      <c r="F102" s="279" t="s">
        <v>428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427</v>
      </c>
      <c r="AU102" s="20" t="s">
        <v>87</v>
      </c>
    </row>
    <row r="103" s="2" customFormat="1" ht="37.8" customHeight="1">
      <c r="A103" s="42"/>
      <c r="B103" s="43"/>
      <c r="C103" s="217" t="s">
        <v>192</v>
      </c>
      <c r="D103" s="217" t="s">
        <v>194</v>
      </c>
      <c r="E103" s="218" t="s">
        <v>429</v>
      </c>
      <c r="F103" s="219" t="s">
        <v>430</v>
      </c>
      <c r="G103" s="220" t="s">
        <v>197</v>
      </c>
      <c r="H103" s="221">
        <v>139.80000000000001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431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432</v>
      </c>
      <c r="G104" s="231"/>
      <c r="H104" s="235">
        <v>73.950000000000003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433</v>
      </c>
      <c r="G105" s="231"/>
      <c r="H105" s="235">
        <v>65.849999999999994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139.80000000000001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49.05" customHeight="1">
      <c r="A107" s="42"/>
      <c r="B107" s="43"/>
      <c r="C107" s="217" t="s">
        <v>299</v>
      </c>
      <c r="D107" s="217" t="s">
        <v>194</v>
      </c>
      <c r="E107" s="218" t="s">
        <v>434</v>
      </c>
      <c r="F107" s="219" t="s">
        <v>435</v>
      </c>
      <c r="G107" s="220" t="s">
        <v>239</v>
      </c>
      <c r="H107" s="221">
        <v>96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436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437</v>
      </c>
      <c r="G108" s="231"/>
      <c r="H108" s="235">
        <v>96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96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304</v>
      </c>
      <c r="D110" s="253" t="s">
        <v>218</v>
      </c>
      <c r="E110" s="254" t="s">
        <v>438</v>
      </c>
      <c r="F110" s="255" t="s">
        <v>439</v>
      </c>
      <c r="G110" s="256" t="s">
        <v>228</v>
      </c>
      <c r="H110" s="257">
        <v>275</v>
      </c>
      <c r="I110" s="258"/>
      <c r="J110" s="259">
        <f>ROUND(I110*H110,2)</f>
        <v>0</v>
      </c>
      <c r="K110" s="255" t="s">
        <v>32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440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441</v>
      </c>
      <c r="G111" s="231"/>
      <c r="H111" s="235">
        <v>275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275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225</v>
      </c>
      <c r="D113" s="217" t="s">
        <v>194</v>
      </c>
      <c r="E113" s="218" t="s">
        <v>442</v>
      </c>
      <c r="F113" s="219" t="s">
        <v>443</v>
      </c>
      <c r="G113" s="220" t="s">
        <v>411</v>
      </c>
      <c r="H113" s="221">
        <v>1221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444</v>
      </c>
    </row>
    <row r="114" s="2" customFormat="1" ht="16.5" customHeight="1">
      <c r="A114" s="42"/>
      <c r="B114" s="43"/>
      <c r="C114" s="253" t="s">
        <v>232</v>
      </c>
      <c r="D114" s="253" t="s">
        <v>218</v>
      </c>
      <c r="E114" s="254" t="s">
        <v>445</v>
      </c>
      <c r="F114" s="255" t="s">
        <v>446</v>
      </c>
      <c r="G114" s="256" t="s">
        <v>221</v>
      </c>
      <c r="H114" s="257">
        <v>610.5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610.5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447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448</v>
      </c>
      <c r="G115" s="231"/>
      <c r="H115" s="235">
        <v>610.5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610.5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222</v>
      </c>
      <c r="D117" s="253" t="s">
        <v>218</v>
      </c>
      <c r="E117" s="254" t="s">
        <v>449</v>
      </c>
      <c r="F117" s="255" t="s">
        <v>450</v>
      </c>
      <c r="G117" s="256" t="s">
        <v>411</v>
      </c>
      <c r="H117" s="257">
        <v>1282.05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451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452</v>
      </c>
      <c r="G118" s="231"/>
      <c r="H118" s="235">
        <v>1282.05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1282.05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24.15" customHeight="1">
      <c r="A120" s="42"/>
      <c r="B120" s="43"/>
      <c r="C120" s="217" t="s">
        <v>242</v>
      </c>
      <c r="D120" s="217" t="s">
        <v>194</v>
      </c>
      <c r="E120" s="218" t="s">
        <v>453</v>
      </c>
      <c r="F120" s="219" t="s">
        <v>454</v>
      </c>
      <c r="G120" s="220" t="s">
        <v>411</v>
      </c>
      <c r="H120" s="221">
        <v>1125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455</v>
      </c>
    </row>
    <row r="121" s="2" customFormat="1" ht="16.5" customHeight="1">
      <c r="A121" s="42"/>
      <c r="B121" s="43"/>
      <c r="C121" s="253" t="s">
        <v>247</v>
      </c>
      <c r="D121" s="253" t="s">
        <v>218</v>
      </c>
      <c r="E121" s="254" t="s">
        <v>445</v>
      </c>
      <c r="F121" s="255" t="s">
        <v>446</v>
      </c>
      <c r="G121" s="256" t="s">
        <v>221</v>
      </c>
      <c r="H121" s="257">
        <v>562.5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562.5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456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457</v>
      </c>
      <c r="G122" s="231"/>
      <c r="H122" s="235">
        <v>562.5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562.5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252</v>
      </c>
      <c r="D124" s="253" t="s">
        <v>218</v>
      </c>
      <c r="E124" s="254" t="s">
        <v>458</v>
      </c>
      <c r="F124" s="255" t="s">
        <v>459</v>
      </c>
      <c r="G124" s="256" t="s">
        <v>411</v>
      </c>
      <c r="H124" s="257">
        <v>1181.25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0.00031</v>
      </c>
      <c r="R124" s="226">
        <f>Q124*H124</f>
        <v>0.3661875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460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461</v>
      </c>
      <c r="G125" s="231"/>
      <c r="H125" s="235">
        <v>1181.25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1181.25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8</v>
      </c>
      <c r="D127" s="217" t="s">
        <v>194</v>
      </c>
      <c r="E127" s="218" t="s">
        <v>462</v>
      </c>
      <c r="F127" s="219" t="s">
        <v>463</v>
      </c>
      <c r="G127" s="220" t="s">
        <v>197</v>
      </c>
      <c r="H127" s="221">
        <v>544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464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465</v>
      </c>
      <c r="G128" s="231"/>
      <c r="H128" s="235">
        <v>544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261</v>
      </c>
      <c r="D129" s="217" t="s">
        <v>194</v>
      </c>
      <c r="E129" s="218" t="s">
        <v>466</v>
      </c>
      <c r="F129" s="219" t="s">
        <v>467</v>
      </c>
      <c r="G129" s="220" t="s">
        <v>197</v>
      </c>
      <c r="H129" s="221">
        <v>7122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468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469</v>
      </c>
      <c r="G130" s="231"/>
      <c r="H130" s="235">
        <v>1417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470</v>
      </c>
      <c r="G131" s="231"/>
      <c r="H131" s="235">
        <v>5705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7122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265</v>
      </c>
      <c r="D133" s="217" t="s">
        <v>194</v>
      </c>
      <c r="E133" s="218" t="s">
        <v>471</v>
      </c>
      <c r="F133" s="219" t="s">
        <v>472</v>
      </c>
      <c r="G133" s="220" t="s">
        <v>197</v>
      </c>
      <c r="H133" s="221">
        <v>20</v>
      </c>
      <c r="I133" s="222"/>
      <c r="J133" s="223">
        <f>ROUND(I133*H133,2)</f>
        <v>0</v>
      </c>
      <c r="K133" s="219" t="s">
        <v>32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473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474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12" customFormat="1" ht="25.92" customHeight="1">
      <c r="A136" s="12"/>
      <c r="B136" s="201"/>
      <c r="C136" s="202"/>
      <c r="D136" s="203" t="s">
        <v>77</v>
      </c>
      <c r="E136" s="204" t="s">
        <v>315</v>
      </c>
      <c r="F136" s="204" t="s">
        <v>316</v>
      </c>
      <c r="G136" s="202"/>
      <c r="H136" s="202"/>
      <c r="I136" s="205"/>
      <c r="J136" s="206">
        <f>BK136</f>
        <v>0</v>
      </c>
      <c r="K136" s="202"/>
      <c r="L136" s="207"/>
      <c r="M136" s="208"/>
      <c r="N136" s="209"/>
      <c r="O136" s="209"/>
      <c r="P136" s="210">
        <f>SUM(P137:P170)</f>
        <v>0</v>
      </c>
      <c r="Q136" s="209"/>
      <c r="R136" s="210">
        <f>SUM(R137:R170)</f>
        <v>0</v>
      </c>
      <c r="S136" s="209"/>
      <c r="T136" s="211">
        <f>SUM(T137:T170)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2" t="s">
        <v>199</v>
      </c>
      <c r="AT136" s="213" t="s">
        <v>77</v>
      </c>
      <c r="AU136" s="213" t="s">
        <v>78</v>
      </c>
      <c r="AY136" s="212" t="s">
        <v>191</v>
      </c>
      <c r="BK136" s="214">
        <f>SUM(BK137:BK170)</f>
        <v>0</v>
      </c>
    </row>
    <row r="137" s="2" customFormat="1" ht="55.5" customHeight="1">
      <c r="A137" s="42"/>
      <c r="B137" s="43"/>
      <c r="C137" s="217" t="s">
        <v>270</v>
      </c>
      <c r="D137" s="217" t="s">
        <v>194</v>
      </c>
      <c r="E137" s="218" t="s">
        <v>475</v>
      </c>
      <c r="F137" s="219" t="s">
        <v>476</v>
      </c>
      <c r="G137" s="220" t="s">
        <v>228</v>
      </c>
      <c r="H137" s="221">
        <v>2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477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478</v>
      </c>
      <c r="G138" s="231"/>
      <c r="H138" s="235">
        <v>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479</v>
      </c>
      <c r="G139" s="231"/>
      <c r="H139" s="235">
        <v>1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85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62.7" customHeight="1">
      <c r="A141" s="42"/>
      <c r="B141" s="43"/>
      <c r="C141" s="217" t="s">
        <v>274</v>
      </c>
      <c r="D141" s="217" t="s">
        <v>194</v>
      </c>
      <c r="E141" s="218" t="s">
        <v>480</v>
      </c>
      <c r="F141" s="219" t="s">
        <v>481</v>
      </c>
      <c r="G141" s="220" t="s">
        <v>228</v>
      </c>
      <c r="H141" s="221">
        <v>10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320</v>
      </c>
      <c r="AT141" s="228" t="s">
        <v>194</v>
      </c>
      <c r="AU141" s="228" t="s">
        <v>85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320</v>
      </c>
      <c r="BM141" s="228" t="s">
        <v>482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483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484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10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85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55.5" customHeight="1">
      <c r="A145" s="42"/>
      <c r="B145" s="43"/>
      <c r="C145" s="217" t="s">
        <v>278</v>
      </c>
      <c r="D145" s="217" t="s">
        <v>194</v>
      </c>
      <c r="E145" s="218" t="s">
        <v>324</v>
      </c>
      <c r="F145" s="219" t="s">
        <v>325</v>
      </c>
      <c r="G145" s="220" t="s">
        <v>221</v>
      </c>
      <c r="H145" s="221">
        <v>14216.280000000001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320</v>
      </c>
      <c r="BM145" s="228" t="s">
        <v>485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486</v>
      </c>
      <c r="G146" s="231"/>
      <c r="H146" s="235">
        <v>12819.6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487</v>
      </c>
      <c r="G147" s="231"/>
      <c r="H147" s="235">
        <v>223.68000000000001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488</v>
      </c>
      <c r="G148" s="231"/>
      <c r="H148" s="235">
        <v>1173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14216.280000000001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85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55.5" customHeight="1">
      <c r="A150" s="42"/>
      <c r="B150" s="43"/>
      <c r="C150" s="217" t="s">
        <v>282</v>
      </c>
      <c r="D150" s="217" t="s">
        <v>194</v>
      </c>
      <c r="E150" s="218" t="s">
        <v>330</v>
      </c>
      <c r="F150" s="219" t="s">
        <v>331</v>
      </c>
      <c r="G150" s="220" t="s">
        <v>221</v>
      </c>
      <c r="H150" s="221">
        <v>5865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320</v>
      </c>
      <c r="AT150" s="228" t="s">
        <v>194</v>
      </c>
      <c r="AU150" s="228" t="s">
        <v>85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320</v>
      </c>
      <c r="BM150" s="228" t="s">
        <v>489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490</v>
      </c>
      <c r="G151" s="231"/>
      <c r="H151" s="235">
        <v>5865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85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5865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85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62.7" customHeight="1">
      <c r="A153" s="42"/>
      <c r="B153" s="43"/>
      <c r="C153" s="217" t="s">
        <v>286</v>
      </c>
      <c r="D153" s="217" t="s">
        <v>194</v>
      </c>
      <c r="E153" s="218" t="s">
        <v>335</v>
      </c>
      <c r="F153" s="219" t="s">
        <v>336</v>
      </c>
      <c r="G153" s="220" t="s">
        <v>221</v>
      </c>
      <c r="H153" s="221">
        <v>76.25</v>
      </c>
      <c r="I153" s="222"/>
      <c r="J153" s="223">
        <f>ROUND(I153*H153,2)</f>
        <v>0</v>
      </c>
      <c r="K153" s="219" t="s">
        <v>198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320</v>
      </c>
      <c r="AT153" s="228" t="s">
        <v>194</v>
      </c>
      <c r="AU153" s="228" t="s">
        <v>85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320</v>
      </c>
      <c r="BM153" s="228" t="s">
        <v>491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492</v>
      </c>
      <c r="G154" s="231"/>
      <c r="H154" s="235">
        <v>50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493</v>
      </c>
      <c r="G155" s="231"/>
      <c r="H155" s="235">
        <v>12.5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494</v>
      </c>
      <c r="G156" s="231"/>
      <c r="H156" s="235">
        <v>13.75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76.25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310</v>
      </c>
      <c r="D158" s="217" t="s">
        <v>194</v>
      </c>
      <c r="E158" s="218" t="s">
        <v>346</v>
      </c>
      <c r="F158" s="219" t="s">
        <v>347</v>
      </c>
      <c r="G158" s="220" t="s">
        <v>221</v>
      </c>
      <c r="H158" s="221">
        <v>316.25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495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496</v>
      </c>
      <c r="G159" s="231"/>
      <c r="H159" s="235">
        <v>316.25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316.25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49.05" customHeight="1">
      <c r="A161" s="42"/>
      <c r="B161" s="43"/>
      <c r="C161" s="217" t="s">
        <v>291</v>
      </c>
      <c r="D161" s="217" t="s">
        <v>194</v>
      </c>
      <c r="E161" s="218" t="s">
        <v>497</v>
      </c>
      <c r="F161" s="219" t="s">
        <v>498</v>
      </c>
      <c r="G161" s="220" t="s">
        <v>221</v>
      </c>
      <c r="H161" s="221">
        <v>13043.280000000001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320</v>
      </c>
      <c r="BM161" s="228" t="s">
        <v>499</v>
      </c>
    </row>
    <row r="162" s="15" customFormat="1">
      <c r="A162" s="15"/>
      <c r="B162" s="263"/>
      <c r="C162" s="264"/>
      <c r="D162" s="232" t="s">
        <v>201</v>
      </c>
      <c r="E162" s="265" t="s">
        <v>32</v>
      </c>
      <c r="F162" s="266" t="s">
        <v>500</v>
      </c>
      <c r="G162" s="264"/>
      <c r="H162" s="265" t="s">
        <v>32</v>
      </c>
      <c r="I162" s="267"/>
      <c r="J162" s="264"/>
      <c r="K162" s="264"/>
      <c r="L162" s="268"/>
      <c r="M162" s="269"/>
      <c r="N162" s="270"/>
      <c r="O162" s="270"/>
      <c r="P162" s="270"/>
      <c r="Q162" s="270"/>
      <c r="R162" s="270"/>
      <c r="S162" s="270"/>
      <c r="T162" s="27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2" t="s">
        <v>201</v>
      </c>
      <c r="AU162" s="272" t="s">
        <v>85</v>
      </c>
      <c r="AV162" s="15" t="s">
        <v>85</v>
      </c>
      <c r="AW162" s="15" t="s">
        <v>39</v>
      </c>
      <c r="AX162" s="15" t="s">
        <v>78</v>
      </c>
      <c r="AY162" s="272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501</v>
      </c>
      <c r="G163" s="231"/>
      <c r="H163" s="235">
        <v>12819.6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487</v>
      </c>
      <c r="G164" s="231"/>
      <c r="H164" s="235">
        <v>223.68000000000001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13043.280000000001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85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49.05" customHeight="1">
      <c r="A166" s="42"/>
      <c r="B166" s="43"/>
      <c r="C166" s="217" t="s">
        <v>7</v>
      </c>
      <c r="D166" s="217" t="s">
        <v>194</v>
      </c>
      <c r="E166" s="218" t="s">
        <v>502</v>
      </c>
      <c r="F166" s="219" t="s">
        <v>367</v>
      </c>
      <c r="G166" s="220" t="s">
        <v>221</v>
      </c>
      <c r="H166" s="221">
        <v>62.5</v>
      </c>
      <c r="I166" s="222"/>
      <c r="J166" s="223">
        <f>ROUND(I166*H166,2)</f>
        <v>0</v>
      </c>
      <c r="K166" s="219" t="s">
        <v>32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320</v>
      </c>
      <c r="AT166" s="228" t="s">
        <v>194</v>
      </c>
      <c r="AU166" s="228" t="s">
        <v>85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320</v>
      </c>
      <c r="BM166" s="228" t="s">
        <v>503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500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85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504</v>
      </c>
      <c r="G168" s="231"/>
      <c r="H168" s="235">
        <v>50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505</v>
      </c>
      <c r="G169" s="231"/>
      <c r="H169" s="235">
        <v>12.5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62.5</v>
      </c>
      <c r="I170" s="247"/>
      <c r="J170" s="243"/>
      <c r="K170" s="243"/>
      <c r="L170" s="248"/>
      <c r="M170" s="273"/>
      <c r="N170" s="274"/>
      <c r="O170" s="274"/>
      <c r="P170" s="274"/>
      <c r="Q170" s="274"/>
      <c r="R170" s="274"/>
      <c r="S170" s="274"/>
      <c r="T170" s="27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6.96" customHeight="1">
      <c r="A171" s="42"/>
      <c r="B171" s="63"/>
      <c r="C171" s="64"/>
      <c r="D171" s="64"/>
      <c r="E171" s="64"/>
      <c r="F171" s="64"/>
      <c r="G171" s="64"/>
      <c r="H171" s="64"/>
      <c r="I171" s="64"/>
      <c r="J171" s="64"/>
      <c r="K171" s="64"/>
      <c r="L171" s="48"/>
      <c r="M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</sheetData>
  <sheetProtection sheet="1" autoFilter="0" formatColumns="0" formatRows="0" objects="1" scenarios="1" spinCount="100000" saltValue="bZ0J2eVsikt8S+XUivsU1CgEmbRTHkH1Fg+UMI0u21mmA46lDZNlF1UmfERG9BN6qAS3fCuZ24T9qUSiuSbjdQ==" hashValue="ya4VohxlS5mA6PsXgb1orfGnRVXUJt74NUbhO4CEIV8VKkkvL07eKRgJWcXafnU0hO+F7nLXgHHMP2bu+Hd48g==" algorithmName="SHA-512" password="CC35"/>
  <autoFilter ref="C87:K1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506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ROUND((SUM(BE91:BE148)),  2)</f>
        <v>0</v>
      </c>
      <c r="G35" s="42"/>
      <c r="H35" s="42"/>
      <c r="I35" s="162">
        <v>0.20999999999999999</v>
      </c>
      <c r="J35" s="161">
        <f>ROUND(((SUM(BE91:BE148))*I35),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ROUND((SUM(BF91:BF148)),  2)</f>
        <v>0</v>
      </c>
      <c r="G36" s="42"/>
      <c r="H36" s="42"/>
      <c r="I36" s="162">
        <v>0.12</v>
      </c>
      <c r="J36" s="161">
        <f>ROUND(((SUM(BF91:BF148))*I36),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ROUND((SUM(BG91:BG148)),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ROUND((SUM(BH91:BH148)),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ROUND((SUM(BI91:BI148)),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ÚRS - Lázně Bělohrad – Nová Paka, železniční spodek ÚRS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507</v>
      </c>
      <c r="E65" s="187"/>
      <c r="F65" s="187"/>
      <c r="G65" s="187"/>
      <c r="H65" s="187"/>
      <c r="I65" s="187"/>
      <c r="J65" s="188">
        <f>J93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508</v>
      </c>
      <c r="E66" s="187"/>
      <c r="F66" s="187"/>
      <c r="G66" s="187"/>
      <c r="H66" s="187"/>
      <c r="I66" s="187"/>
      <c r="J66" s="188">
        <f>J116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509</v>
      </c>
      <c r="E67" s="187"/>
      <c r="F67" s="187"/>
      <c r="G67" s="187"/>
      <c r="H67" s="187"/>
      <c r="I67" s="187"/>
      <c r="J67" s="188">
        <f>J121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510</v>
      </c>
      <c r="E68" s="187"/>
      <c r="F68" s="187"/>
      <c r="G68" s="187"/>
      <c r="H68" s="187"/>
      <c r="I68" s="187"/>
      <c r="J68" s="188">
        <f>J129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511</v>
      </c>
      <c r="E69" s="187"/>
      <c r="F69" s="187"/>
      <c r="G69" s="187"/>
      <c r="H69" s="187"/>
      <c r="I69" s="187"/>
      <c r="J69" s="188">
        <f>J133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5" s="2" customFormat="1" ht="6.96" customHeight="1">
      <c r="A75" s="42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4.96" customHeight="1">
      <c r="A76" s="42"/>
      <c r="B76" s="43"/>
      <c r="C76" s="26" t="s">
        <v>176</v>
      </c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16</v>
      </c>
      <c r="D78" s="44"/>
      <c r="E78" s="44"/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174" t="str">
        <f>E7</f>
        <v>Prostá rekonstrukce trati v úseku Lázně Bělohrad - Nová Paka – INFRASTRUKTURA</v>
      </c>
      <c r="F79" s="35"/>
      <c r="G79" s="35"/>
      <c r="H79" s="35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" customFormat="1" ht="12" customHeight="1">
      <c r="B80" s="24"/>
      <c r="C80" s="35" t="s">
        <v>165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2"/>
      <c r="B81" s="43"/>
      <c r="C81" s="44"/>
      <c r="D81" s="44"/>
      <c r="E81" s="174" t="s">
        <v>166</v>
      </c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167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73" t="str">
        <f>E11</f>
        <v>SO 112-11-01 ÚRS - Lázně Bělohrad – Nová Paka, železniční spodek ÚRS</v>
      </c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6.96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22</v>
      </c>
      <c r="D85" s="44"/>
      <c r="E85" s="44"/>
      <c r="F85" s="30" t="str">
        <f>F14</f>
        <v xml:space="preserve"> TÚ Lázně Bělohad - Nová Paka</v>
      </c>
      <c r="G85" s="44"/>
      <c r="H85" s="44"/>
      <c r="I85" s="35" t="s">
        <v>24</v>
      </c>
      <c r="J85" s="76" t="str">
        <f>IF(J14="","",J14)</f>
        <v>7. 7. 2025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5.15" customHeight="1">
      <c r="A87" s="42"/>
      <c r="B87" s="43"/>
      <c r="C87" s="35" t="s">
        <v>30</v>
      </c>
      <c r="D87" s="44"/>
      <c r="E87" s="44"/>
      <c r="F87" s="30" t="str">
        <f>E17</f>
        <v xml:space="preserve"> Správa železnic, s. o.</v>
      </c>
      <c r="G87" s="44"/>
      <c r="H87" s="44"/>
      <c r="I87" s="35" t="s">
        <v>37</v>
      </c>
      <c r="J87" s="40" t="str">
        <f>E23</f>
        <v xml:space="preserve"> Prodin a.s.</v>
      </c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25.65" customHeight="1">
      <c r="A88" s="42"/>
      <c r="B88" s="43"/>
      <c r="C88" s="35" t="s">
        <v>35</v>
      </c>
      <c r="D88" s="44"/>
      <c r="E88" s="44"/>
      <c r="F88" s="30" t="str">
        <f>IF(E20="","",E20)</f>
        <v>Vyplň údaj</v>
      </c>
      <c r="G88" s="44"/>
      <c r="H88" s="44"/>
      <c r="I88" s="35" t="s">
        <v>40</v>
      </c>
      <c r="J88" s="40" t="str">
        <f>E26</f>
        <v>ST Hradec Králové, OŘ HKR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0.32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1" customFormat="1" ht="29.28" customHeight="1">
      <c r="A90" s="190"/>
      <c r="B90" s="191"/>
      <c r="C90" s="192" t="s">
        <v>177</v>
      </c>
      <c r="D90" s="193" t="s">
        <v>63</v>
      </c>
      <c r="E90" s="193" t="s">
        <v>59</v>
      </c>
      <c r="F90" s="193" t="s">
        <v>60</v>
      </c>
      <c r="G90" s="193" t="s">
        <v>178</v>
      </c>
      <c r="H90" s="193" t="s">
        <v>179</v>
      </c>
      <c r="I90" s="193" t="s">
        <v>180</v>
      </c>
      <c r="J90" s="193" t="s">
        <v>171</v>
      </c>
      <c r="K90" s="194" t="s">
        <v>181</v>
      </c>
      <c r="L90" s="195"/>
      <c r="M90" s="96" t="s">
        <v>32</v>
      </c>
      <c r="N90" s="97" t="s">
        <v>48</v>
      </c>
      <c r="O90" s="97" t="s">
        <v>182</v>
      </c>
      <c r="P90" s="97" t="s">
        <v>183</v>
      </c>
      <c r="Q90" s="97" t="s">
        <v>184</v>
      </c>
      <c r="R90" s="97" t="s">
        <v>185</v>
      </c>
      <c r="S90" s="97" t="s">
        <v>186</v>
      </c>
      <c r="T90" s="98" t="s">
        <v>187</v>
      </c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</row>
    <row r="91" s="2" customFormat="1" ht="22.8" customHeight="1">
      <c r="A91" s="42"/>
      <c r="B91" s="43"/>
      <c r="C91" s="103" t="s">
        <v>188</v>
      </c>
      <c r="D91" s="44"/>
      <c r="E91" s="44"/>
      <c r="F91" s="44"/>
      <c r="G91" s="44"/>
      <c r="H91" s="44"/>
      <c r="I91" s="44"/>
      <c r="J91" s="196">
        <f>BK91</f>
        <v>0</v>
      </c>
      <c r="K91" s="44"/>
      <c r="L91" s="48"/>
      <c r="M91" s="99"/>
      <c r="N91" s="197"/>
      <c r="O91" s="100"/>
      <c r="P91" s="198">
        <f>P92</f>
        <v>0</v>
      </c>
      <c r="Q91" s="100"/>
      <c r="R91" s="198">
        <f>R92</f>
        <v>4.3056400000000004</v>
      </c>
      <c r="S91" s="100"/>
      <c r="T91" s="199">
        <f>T92</f>
        <v>9.1754900000000017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77</v>
      </c>
      <c r="AU91" s="20" t="s">
        <v>172</v>
      </c>
      <c r="BK91" s="200">
        <f>BK92</f>
        <v>0</v>
      </c>
    </row>
    <row r="92" s="12" customFormat="1" ht="25.92" customHeight="1">
      <c r="A92" s="12"/>
      <c r="B92" s="201"/>
      <c r="C92" s="202"/>
      <c r="D92" s="203" t="s">
        <v>77</v>
      </c>
      <c r="E92" s="204" t="s">
        <v>189</v>
      </c>
      <c r="F92" s="204" t="s">
        <v>190</v>
      </c>
      <c r="G92" s="202"/>
      <c r="H92" s="202"/>
      <c r="I92" s="205"/>
      <c r="J92" s="206">
        <f>BK92</f>
        <v>0</v>
      </c>
      <c r="K92" s="202"/>
      <c r="L92" s="207"/>
      <c r="M92" s="208"/>
      <c r="N92" s="209"/>
      <c r="O92" s="209"/>
      <c r="P92" s="210">
        <f>P93+P116+P121+P129+P133</f>
        <v>0</v>
      </c>
      <c r="Q92" s="209"/>
      <c r="R92" s="210">
        <f>R93+R116+R121+R129+R133</f>
        <v>4.3056400000000004</v>
      </c>
      <c r="S92" s="209"/>
      <c r="T92" s="211">
        <f>T93+T116+T121+T129+T133</f>
        <v>9.1754900000000017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2" t="s">
        <v>85</v>
      </c>
      <c r="AT92" s="213" t="s">
        <v>77</v>
      </c>
      <c r="AU92" s="213" t="s">
        <v>78</v>
      </c>
      <c r="AY92" s="212" t="s">
        <v>191</v>
      </c>
      <c r="BK92" s="214">
        <f>BK93+BK116+BK121+BK129+BK133</f>
        <v>0</v>
      </c>
    </row>
    <row r="93" s="12" customFormat="1" ht="22.8" customHeight="1">
      <c r="A93" s="12"/>
      <c r="B93" s="201"/>
      <c r="C93" s="202"/>
      <c r="D93" s="203" t="s">
        <v>77</v>
      </c>
      <c r="E93" s="215" t="s">
        <v>85</v>
      </c>
      <c r="F93" s="215" t="s">
        <v>512</v>
      </c>
      <c r="G93" s="202"/>
      <c r="H93" s="202"/>
      <c r="I93" s="205"/>
      <c r="J93" s="216">
        <f>BK93</f>
        <v>0</v>
      </c>
      <c r="K93" s="202"/>
      <c r="L93" s="207"/>
      <c r="M93" s="208"/>
      <c r="N93" s="209"/>
      <c r="O93" s="209"/>
      <c r="P93" s="210">
        <f>SUM(P94:P115)</f>
        <v>0</v>
      </c>
      <c r="Q93" s="209"/>
      <c r="R93" s="210">
        <f>SUM(R94:R115)</f>
        <v>0.028660000000000001</v>
      </c>
      <c r="S93" s="209"/>
      <c r="T93" s="211">
        <f>SUM(T94:T115)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2" t="s">
        <v>85</v>
      </c>
      <c r="AT93" s="213" t="s">
        <v>77</v>
      </c>
      <c r="AU93" s="213" t="s">
        <v>85</v>
      </c>
      <c r="AY93" s="212" t="s">
        <v>191</v>
      </c>
      <c r="BK93" s="214">
        <f>SUM(BK94:BK115)</f>
        <v>0</v>
      </c>
    </row>
    <row r="94" s="2" customFormat="1" ht="37.8" customHeight="1">
      <c r="A94" s="42"/>
      <c r="B94" s="43"/>
      <c r="C94" s="217" t="s">
        <v>85</v>
      </c>
      <c r="D94" s="217" t="s">
        <v>194</v>
      </c>
      <c r="E94" s="218" t="s">
        <v>513</v>
      </c>
      <c r="F94" s="219" t="s">
        <v>514</v>
      </c>
      <c r="G94" s="220" t="s">
        <v>197</v>
      </c>
      <c r="H94" s="221">
        <v>6</v>
      </c>
      <c r="I94" s="222"/>
      <c r="J94" s="223">
        <f>ROUND(I94*H94,2)</f>
        <v>0</v>
      </c>
      <c r="K94" s="219" t="s">
        <v>515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516</v>
      </c>
    </row>
    <row r="95" s="2" customFormat="1">
      <c r="A95" s="42"/>
      <c r="B95" s="43"/>
      <c r="C95" s="44"/>
      <c r="D95" s="283" t="s">
        <v>517</v>
      </c>
      <c r="E95" s="44"/>
      <c r="F95" s="284" t="s">
        <v>518</v>
      </c>
      <c r="G95" s="44"/>
      <c r="H95" s="44"/>
      <c r="I95" s="280"/>
      <c r="J95" s="44"/>
      <c r="K95" s="44"/>
      <c r="L95" s="48"/>
      <c r="M95" s="281"/>
      <c r="N95" s="282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517</v>
      </c>
      <c r="AU95" s="20" t="s">
        <v>87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519</v>
      </c>
      <c r="G96" s="231"/>
      <c r="H96" s="235">
        <v>6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87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87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24.15" customHeight="1">
      <c r="A98" s="42"/>
      <c r="B98" s="43"/>
      <c r="C98" s="217" t="s">
        <v>87</v>
      </c>
      <c r="D98" s="217" t="s">
        <v>194</v>
      </c>
      <c r="E98" s="218" t="s">
        <v>520</v>
      </c>
      <c r="F98" s="219" t="s">
        <v>521</v>
      </c>
      <c r="G98" s="220" t="s">
        <v>221</v>
      </c>
      <c r="H98" s="221">
        <v>9.5999999999999996</v>
      </c>
      <c r="I98" s="222"/>
      <c r="J98" s="223">
        <f>ROUND(I98*H98,2)</f>
        <v>0</v>
      </c>
      <c r="K98" s="219" t="s">
        <v>515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522</v>
      </c>
    </row>
    <row r="99" s="2" customFormat="1">
      <c r="A99" s="42"/>
      <c r="B99" s="43"/>
      <c r="C99" s="44"/>
      <c r="D99" s="283" t="s">
        <v>517</v>
      </c>
      <c r="E99" s="44"/>
      <c r="F99" s="284" t="s">
        <v>523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517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524</v>
      </c>
      <c r="G100" s="231"/>
      <c r="H100" s="235">
        <v>9.5999999999999996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9.5999999999999996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24.15" customHeight="1">
      <c r="A102" s="42"/>
      <c r="B102" s="43"/>
      <c r="C102" s="217" t="s">
        <v>102</v>
      </c>
      <c r="D102" s="217" t="s">
        <v>194</v>
      </c>
      <c r="E102" s="218" t="s">
        <v>525</v>
      </c>
      <c r="F102" s="219" t="s">
        <v>526</v>
      </c>
      <c r="G102" s="220" t="s">
        <v>197</v>
      </c>
      <c r="H102" s="221">
        <v>6</v>
      </c>
      <c r="I102" s="222"/>
      <c r="J102" s="223">
        <f>ROUND(I102*H102,2)</f>
        <v>0</v>
      </c>
      <c r="K102" s="219" t="s">
        <v>515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527</v>
      </c>
    </row>
    <row r="103" s="2" customFormat="1">
      <c r="A103" s="42"/>
      <c r="B103" s="43"/>
      <c r="C103" s="44"/>
      <c r="D103" s="283" t="s">
        <v>517</v>
      </c>
      <c r="E103" s="44"/>
      <c r="F103" s="284" t="s">
        <v>528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517</v>
      </c>
      <c r="AU103" s="20" t="s">
        <v>87</v>
      </c>
    </row>
    <row r="104" s="2" customFormat="1" ht="24.15" customHeight="1">
      <c r="A104" s="42"/>
      <c r="B104" s="43"/>
      <c r="C104" s="217" t="s">
        <v>199</v>
      </c>
      <c r="D104" s="217" t="s">
        <v>194</v>
      </c>
      <c r="E104" s="218" t="s">
        <v>529</v>
      </c>
      <c r="F104" s="219" t="s">
        <v>530</v>
      </c>
      <c r="G104" s="220" t="s">
        <v>221</v>
      </c>
      <c r="H104" s="221">
        <v>9.5999999999999996</v>
      </c>
      <c r="I104" s="222"/>
      <c r="J104" s="223">
        <f>ROUND(I104*H104,2)</f>
        <v>0</v>
      </c>
      <c r="K104" s="219" t="s">
        <v>515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531</v>
      </c>
    </row>
    <row r="105" s="2" customFormat="1">
      <c r="A105" s="42"/>
      <c r="B105" s="43"/>
      <c r="C105" s="44"/>
      <c r="D105" s="283" t="s">
        <v>517</v>
      </c>
      <c r="E105" s="44"/>
      <c r="F105" s="284" t="s">
        <v>532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517</v>
      </c>
      <c r="AU105" s="20" t="s">
        <v>87</v>
      </c>
    </row>
    <row r="106" s="15" customFormat="1">
      <c r="A106" s="15"/>
      <c r="B106" s="263"/>
      <c r="C106" s="264"/>
      <c r="D106" s="232" t="s">
        <v>201</v>
      </c>
      <c r="E106" s="265" t="s">
        <v>32</v>
      </c>
      <c r="F106" s="266" t="s">
        <v>533</v>
      </c>
      <c r="G106" s="264"/>
      <c r="H106" s="265" t="s">
        <v>32</v>
      </c>
      <c r="I106" s="267"/>
      <c r="J106" s="264"/>
      <c r="K106" s="264"/>
      <c r="L106" s="268"/>
      <c r="M106" s="269"/>
      <c r="N106" s="270"/>
      <c r="O106" s="270"/>
      <c r="P106" s="270"/>
      <c r="Q106" s="270"/>
      <c r="R106" s="270"/>
      <c r="S106" s="270"/>
      <c r="T106" s="271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2" t="s">
        <v>201</v>
      </c>
      <c r="AU106" s="272" t="s">
        <v>87</v>
      </c>
      <c r="AV106" s="15" t="s">
        <v>85</v>
      </c>
      <c r="AW106" s="15" t="s">
        <v>39</v>
      </c>
      <c r="AX106" s="15" t="s">
        <v>78</v>
      </c>
      <c r="AY106" s="272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524</v>
      </c>
      <c r="G107" s="231"/>
      <c r="H107" s="235">
        <v>9.5999999999999996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9.5999999999999996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4.15" customHeight="1">
      <c r="A109" s="42"/>
      <c r="B109" s="43"/>
      <c r="C109" s="217" t="s">
        <v>192</v>
      </c>
      <c r="D109" s="217" t="s">
        <v>194</v>
      </c>
      <c r="E109" s="218" t="s">
        <v>534</v>
      </c>
      <c r="F109" s="219" t="s">
        <v>535</v>
      </c>
      <c r="G109" s="220" t="s">
        <v>411</v>
      </c>
      <c r="H109" s="221">
        <v>1433</v>
      </c>
      <c r="I109" s="222"/>
      <c r="J109" s="223">
        <f>ROUND(I109*H109,2)</f>
        <v>0</v>
      </c>
      <c r="K109" s="219" t="s">
        <v>515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536</v>
      </c>
    </row>
    <row r="110" s="2" customFormat="1">
      <c r="A110" s="42"/>
      <c r="B110" s="43"/>
      <c r="C110" s="44"/>
      <c r="D110" s="283" t="s">
        <v>517</v>
      </c>
      <c r="E110" s="44"/>
      <c r="F110" s="284" t="s">
        <v>537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538</v>
      </c>
      <c r="G111" s="231"/>
      <c r="H111" s="235">
        <v>1433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1433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53" t="s">
        <v>225</v>
      </c>
      <c r="D113" s="253" t="s">
        <v>218</v>
      </c>
      <c r="E113" s="254" t="s">
        <v>539</v>
      </c>
      <c r="F113" s="255" t="s">
        <v>540</v>
      </c>
      <c r="G113" s="256" t="s">
        <v>541</v>
      </c>
      <c r="H113" s="257">
        <v>28.66</v>
      </c>
      <c r="I113" s="258"/>
      <c r="J113" s="259">
        <f>ROUND(I113*H113,2)</f>
        <v>0</v>
      </c>
      <c r="K113" s="255" t="s">
        <v>515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0.001</v>
      </c>
      <c r="R113" s="226">
        <f>Q113*H113</f>
        <v>0.028660000000000001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542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543</v>
      </c>
      <c r="G114" s="231"/>
      <c r="H114" s="235">
        <v>28.66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28.66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12" customFormat="1" ht="22.8" customHeight="1">
      <c r="A116" s="12"/>
      <c r="B116" s="201"/>
      <c r="C116" s="202"/>
      <c r="D116" s="203" t="s">
        <v>77</v>
      </c>
      <c r="E116" s="215" t="s">
        <v>102</v>
      </c>
      <c r="F116" s="215" t="s">
        <v>544</v>
      </c>
      <c r="G116" s="202"/>
      <c r="H116" s="202"/>
      <c r="I116" s="205"/>
      <c r="J116" s="216">
        <f>BK116</f>
        <v>0</v>
      </c>
      <c r="K116" s="202"/>
      <c r="L116" s="207"/>
      <c r="M116" s="208"/>
      <c r="N116" s="209"/>
      <c r="O116" s="209"/>
      <c r="P116" s="210">
        <f>SUM(P117:P120)</f>
        <v>0</v>
      </c>
      <c r="Q116" s="209"/>
      <c r="R116" s="210">
        <f>SUM(R117:R120)</f>
        <v>1.0881000000000001</v>
      </c>
      <c r="S116" s="209"/>
      <c r="T116" s="211">
        <f>SUM(T117:T120)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2" t="s">
        <v>85</v>
      </c>
      <c r="AT116" s="213" t="s">
        <v>77</v>
      </c>
      <c r="AU116" s="213" t="s">
        <v>85</v>
      </c>
      <c r="AY116" s="212" t="s">
        <v>191</v>
      </c>
      <c r="BK116" s="214">
        <f>SUM(BK117:BK120)</f>
        <v>0</v>
      </c>
    </row>
    <row r="117" s="2" customFormat="1" ht="24.15" customHeight="1">
      <c r="A117" s="42"/>
      <c r="B117" s="43"/>
      <c r="C117" s="217" t="s">
        <v>232</v>
      </c>
      <c r="D117" s="217" t="s">
        <v>194</v>
      </c>
      <c r="E117" s="218" t="s">
        <v>545</v>
      </c>
      <c r="F117" s="219" t="s">
        <v>546</v>
      </c>
      <c r="G117" s="220" t="s">
        <v>197</v>
      </c>
      <c r="H117" s="221">
        <v>1.5</v>
      </c>
      <c r="I117" s="222"/>
      <c r="J117" s="223">
        <f>ROUND(I117*H117,2)</f>
        <v>0</v>
      </c>
      <c r="K117" s="219" t="s">
        <v>515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0.72540000000000004</v>
      </c>
      <c r="R117" s="226">
        <f>Q117*H117</f>
        <v>1.0881000000000001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547</v>
      </c>
    </row>
    <row r="118" s="2" customFormat="1">
      <c r="A118" s="42"/>
      <c r="B118" s="43"/>
      <c r="C118" s="44"/>
      <c r="D118" s="283" t="s">
        <v>517</v>
      </c>
      <c r="E118" s="44"/>
      <c r="F118" s="284" t="s">
        <v>548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517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549</v>
      </c>
      <c r="G119" s="231"/>
      <c r="H119" s="235">
        <v>1.5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1.5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12" customFormat="1" ht="22.8" customHeight="1">
      <c r="A121" s="12"/>
      <c r="B121" s="201"/>
      <c r="C121" s="202"/>
      <c r="D121" s="203" t="s">
        <v>77</v>
      </c>
      <c r="E121" s="215" t="s">
        <v>225</v>
      </c>
      <c r="F121" s="215" t="s">
        <v>550</v>
      </c>
      <c r="G121" s="202"/>
      <c r="H121" s="202"/>
      <c r="I121" s="205"/>
      <c r="J121" s="216">
        <f>BK121</f>
        <v>0</v>
      </c>
      <c r="K121" s="202"/>
      <c r="L121" s="207"/>
      <c r="M121" s="208"/>
      <c r="N121" s="209"/>
      <c r="O121" s="209"/>
      <c r="P121" s="210">
        <f>SUM(P122:P128)</f>
        <v>0</v>
      </c>
      <c r="Q121" s="209"/>
      <c r="R121" s="210">
        <f>SUM(R122:R128)</f>
        <v>2.74688</v>
      </c>
      <c r="S121" s="209"/>
      <c r="T121" s="211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85</v>
      </c>
      <c r="AT121" s="213" t="s">
        <v>77</v>
      </c>
      <c r="AU121" s="213" t="s">
        <v>85</v>
      </c>
      <c r="AY121" s="212" t="s">
        <v>191</v>
      </c>
      <c r="BK121" s="214">
        <f>SUM(BK122:BK128)</f>
        <v>0</v>
      </c>
    </row>
    <row r="122" s="2" customFormat="1" ht="21.75" customHeight="1">
      <c r="A122" s="42"/>
      <c r="B122" s="43"/>
      <c r="C122" s="217" t="s">
        <v>222</v>
      </c>
      <c r="D122" s="217" t="s">
        <v>194</v>
      </c>
      <c r="E122" s="218" t="s">
        <v>551</v>
      </c>
      <c r="F122" s="219" t="s">
        <v>552</v>
      </c>
      <c r="G122" s="220" t="s">
        <v>411</v>
      </c>
      <c r="H122" s="221">
        <v>858.39999999999998</v>
      </c>
      <c r="I122" s="222"/>
      <c r="J122" s="223">
        <f>ROUND(I122*H122,2)</f>
        <v>0</v>
      </c>
      <c r="K122" s="219" t="s">
        <v>515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0.0032000000000000002</v>
      </c>
      <c r="R122" s="226">
        <f>Q122*H122</f>
        <v>2.74688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553</v>
      </c>
    </row>
    <row r="123" s="2" customFormat="1">
      <c r="A123" s="42"/>
      <c r="B123" s="43"/>
      <c r="C123" s="44"/>
      <c r="D123" s="283" t="s">
        <v>517</v>
      </c>
      <c r="E123" s="44"/>
      <c r="F123" s="284" t="s">
        <v>554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517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555</v>
      </c>
      <c r="G124" s="231"/>
      <c r="H124" s="235">
        <v>858.39999999999998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85</v>
      </c>
      <c r="AY124" s="241" t="s">
        <v>191</v>
      </c>
    </row>
    <row r="125" s="2" customFormat="1" ht="16.5" customHeight="1">
      <c r="A125" s="42"/>
      <c r="B125" s="43"/>
      <c r="C125" s="217" t="s">
        <v>242</v>
      </c>
      <c r="D125" s="217" t="s">
        <v>194</v>
      </c>
      <c r="E125" s="218" t="s">
        <v>556</v>
      </c>
      <c r="F125" s="219" t="s">
        <v>557</v>
      </c>
      <c r="G125" s="220" t="s">
        <v>411</v>
      </c>
      <c r="H125" s="221">
        <v>1437.9000000000001</v>
      </c>
      <c r="I125" s="222"/>
      <c r="J125" s="223">
        <f>ROUND(I125*H125,2)</f>
        <v>0</v>
      </c>
      <c r="K125" s="219" t="s">
        <v>515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558</v>
      </c>
    </row>
    <row r="126" s="2" customFormat="1">
      <c r="A126" s="42"/>
      <c r="B126" s="43"/>
      <c r="C126" s="44"/>
      <c r="D126" s="283" t="s">
        <v>517</v>
      </c>
      <c r="E126" s="44"/>
      <c r="F126" s="284" t="s">
        <v>559</v>
      </c>
      <c r="G126" s="44"/>
      <c r="H126" s="44"/>
      <c r="I126" s="280"/>
      <c r="J126" s="44"/>
      <c r="K126" s="44"/>
      <c r="L126" s="48"/>
      <c r="M126" s="281"/>
      <c r="N126" s="282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517</v>
      </c>
      <c r="AU126" s="20" t="s">
        <v>87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560</v>
      </c>
      <c r="G127" s="231"/>
      <c r="H127" s="235">
        <v>1437.9000000000001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1437.9000000000001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12" customFormat="1" ht="22.8" customHeight="1">
      <c r="A129" s="12"/>
      <c r="B129" s="201"/>
      <c r="C129" s="202"/>
      <c r="D129" s="203" t="s">
        <v>77</v>
      </c>
      <c r="E129" s="215" t="s">
        <v>222</v>
      </c>
      <c r="F129" s="215" t="s">
        <v>561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SUM(P130:P132)</f>
        <v>0</v>
      </c>
      <c r="Q129" s="209"/>
      <c r="R129" s="210">
        <f>SUM(R130:R132)</f>
        <v>0</v>
      </c>
      <c r="S129" s="209"/>
      <c r="T129" s="211">
        <f>SUM(T130:T132)</f>
        <v>0.053199999999999997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85</v>
      </c>
      <c r="AT129" s="213" t="s">
        <v>77</v>
      </c>
      <c r="AU129" s="213" t="s">
        <v>85</v>
      </c>
      <c r="AY129" s="212" t="s">
        <v>191</v>
      </c>
      <c r="BK129" s="214">
        <f>SUM(BK130:BK132)</f>
        <v>0</v>
      </c>
    </row>
    <row r="130" s="2" customFormat="1" ht="24.15" customHeight="1">
      <c r="A130" s="42"/>
      <c r="B130" s="43"/>
      <c r="C130" s="217" t="s">
        <v>247</v>
      </c>
      <c r="D130" s="217" t="s">
        <v>194</v>
      </c>
      <c r="E130" s="218" t="s">
        <v>562</v>
      </c>
      <c r="F130" s="219" t="s">
        <v>563</v>
      </c>
      <c r="G130" s="220" t="s">
        <v>228</v>
      </c>
      <c r="H130" s="221">
        <v>28</v>
      </c>
      <c r="I130" s="222"/>
      <c r="J130" s="223">
        <f>ROUND(I130*H130,2)</f>
        <v>0</v>
      </c>
      <c r="K130" s="219" t="s">
        <v>32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0.0019</v>
      </c>
      <c r="T130" s="227">
        <f>S130*H130</f>
        <v>0.053199999999999997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564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565</v>
      </c>
      <c r="G131" s="231"/>
      <c r="H131" s="235">
        <v>28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2.8" customHeight="1">
      <c r="A133" s="12"/>
      <c r="B133" s="201"/>
      <c r="C133" s="202"/>
      <c r="D133" s="203" t="s">
        <v>77</v>
      </c>
      <c r="E133" s="215" t="s">
        <v>242</v>
      </c>
      <c r="F133" s="215" t="s">
        <v>566</v>
      </c>
      <c r="G133" s="202"/>
      <c r="H133" s="202"/>
      <c r="I133" s="205"/>
      <c r="J133" s="216">
        <f>BK133</f>
        <v>0</v>
      </c>
      <c r="K133" s="202"/>
      <c r="L133" s="207"/>
      <c r="M133" s="208"/>
      <c r="N133" s="209"/>
      <c r="O133" s="209"/>
      <c r="P133" s="210">
        <f>SUM(P134:P148)</f>
        <v>0</v>
      </c>
      <c r="Q133" s="209"/>
      <c r="R133" s="210">
        <f>SUM(R134:R148)</f>
        <v>0.442</v>
      </c>
      <c r="S133" s="209"/>
      <c r="T133" s="211">
        <f>SUM(T134:T148)</f>
        <v>9.1222900000000013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85</v>
      </c>
      <c r="AT133" s="213" t="s">
        <v>77</v>
      </c>
      <c r="AU133" s="213" t="s">
        <v>85</v>
      </c>
      <c r="AY133" s="212" t="s">
        <v>191</v>
      </c>
      <c r="BK133" s="214">
        <f>SUM(BK134:BK148)</f>
        <v>0</v>
      </c>
    </row>
    <row r="134" s="2" customFormat="1" ht="16.5" customHeight="1">
      <c r="A134" s="42"/>
      <c r="B134" s="43"/>
      <c r="C134" s="217" t="s">
        <v>252</v>
      </c>
      <c r="D134" s="217" t="s">
        <v>194</v>
      </c>
      <c r="E134" s="218" t="s">
        <v>567</v>
      </c>
      <c r="F134" s="219" t="s">
        <v>568</v>
      </c>
      <c r="G134" s="220" t="s">
        <v>411</v>
      </c>
      <c r="H134" s="221">
        <v>425</v>
      </c>
      <c r="I134" s="222"/>
      <c r="J134" s="223">
        <f>ROUND(I134*H134,2)</f>
        <v>0</v>
      </c>
      <c r="K134" s="219" t="s">
        <v>515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0.00035</v>
      </c>
      <c r="R134" s="226">
        <f>Q134*H134</f>
        <v>0.14874999999999999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569</v>
      </c>
    </row>
    <row r="135" s="2" customFormat="1">
      <c r="A135" s="42"/>
      <c r="B135" s="43"/>
      <c r="C135" s="44"/>
      <c r="D135" s="283" t="s">
        <v>517</v>
      </c>
      <c r="E135" s="44"/>
      <c r="F135" s="284" t="s">
        <v>570</v>
      </c>
      <c r="G135" s="44"/>
      <c r="H135" s="44"/>
      <c r="I135" s="280"/>
      <c r="J135" s="44"/>
      <c r="K135" s="44"/>
      <c r="L135" s="48"/>
      <c r="M135" s="281"/>
      <c r="N135" s="282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517</v>
      </c>
      <c r="AU135" s="20" t="s">
        <v>87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571</v>
      </c>
      <c r="G136" s="231"/>
      <c r="H136" s="235">
        <v>425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425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8</v>
      </c>
      <c r="D138" s="217" t="s">
        <v>194</v>
      </c>
      <c r="E138" s="218" t="s">
        <v>572</v>
      </c>
      <c r="F138" s="219" t="s">
        <v>573</v>
      </c>
      <c r="G138" s="220" t="s">
        <v>411</v>
      </c>
      <c r="H138" s="221">
        <v>425</v>
      </c>
      <c r="I138" s="222"/>
      <c r="J138" s="223">
        <f>ROUND(I138*H138,2)</f>
        <v>0</v>
      </c>
      <c r="K138" s="219" t="s">
        <v>515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0.00068999999999999997</v>
      </c>
      <c r="R138" s="226">
        <f>Q138*H138</f>
        <v>0.29325000000000001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574</v>
      </c>
    </row>
    <row r="139" s="2" customFormat="1">
      <c r="A139" s="42"/>
      <c r="B139" s="43"/>
      <c r="C139" s="44"/>
      <c r="D139" s="283" t="s">
        <v>517</v>
      </c>
      <c r="E139" s="44"/>
      <c r="F139" s="284" t="s">
        <v>575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571</v>
      </c>
      <c r="G140" s="231"/>
      <c r="H140" s="235">
        <v>425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425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17" t="s">
        <v>261</v>
      </c>
      <c r="D142" s="217" t="s">
        <v>194</v>
      </c>
      <c r="E142" s="218" t="s">
        <v>576</v>
      </c>
      <c r="F142" s="219" t="s">
        <v>577</v>
      </c>
      <c r="G142" s="220" t="s">
        <v>239</v>
      </c>
      <c r="H142" s="221">
        <v>46.5</v>
      </c>
      <c r="I142" s="222"/>
      <c r="J142" s="223">
        <f>ROUND(I142*H142,2)</f>
        <v>0</v>
      </c>
      <c r="K142" s="219" t="s">
        <v>515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0.02325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578</v>
      </c>
    </row>
    <row r="143" s="2" customFormat="1">
      <c r="A143" s="42"/>
      <c r="B143" s="43"/>
      <c r="C143" s="44"/>
      <c r="D143" s="283" t="s">
        <v>517</v>
      </c>
      <c r="E143" s="44"/>
      <c r="F143" s="284" t="s">
        <v>579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580</v>
      </c>
      <c r="G144" s="231"/>
      <c r="H144" s="235">
        <v>40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581</v>
      </c>
      <c r="G145" s="231"/>
      <c r="H145" s="235">
        <v>6.5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46.5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4.15" customHeight="1">
      <c r="A147" s="42"/>
      <c r="B147" s="43"/>
      <c r="C147" s="217" t="s">
        <v>265</v>
      </c>
      <c r="D147" s="217" t="s">
        <v>194</v>
      </c>
      <c r="E147" s="218" t="s">
        <v>582</v>
      </c>
      <c r="F147" s="219" t="s">
        <v>583</v>
      </c>
      <c r="G147" s="220" t="s">
        <v>411</v>
      </c>
      <c r="H147" s="221">
        <v>858.39999999999998</v>
      </c>
      <c r="I147" s="222"/>
      <c r="J147" s="223">
        <f>ROUND(I147*H147,2)</f>
        <v>0</v>
      </c>
      <c r="K147" s="219" t="s">
        <v>515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0.0106</v>
      </c>
      <c r="T147" s="227">
        <f>S147*H147</f>
        <v>9.0990400000000005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584</v>
      </c>
    </row>
    <row r="148" s="2" customFormat="1">
      <c r="A148" s="42"/>
      <c r="B148" s="43"/>
      <c r="C148" s="44"/>
      <c r="D148" s="283" t="s">
        <v>517</v>
      </c>
      <c r="E148" s="44"/>
      <c r="F148" s="284" t="s">
        <v>585</v>
      </c>
      <c r="G148" s="44"/>
      <c r="H148" s="44"/>
      <c r="I148" s="280"/>
      <c r="J148" s="44"/>
      <c r="K148" s="44"/>
      <c r="L148" s="48"/>
      <c r="M148" s="285"/>
      <c r="N148" s="286"/>
      <c r="O148" s="287"/>
      <c r="P148" s="287"/>
      <c r="Q148" s="287"/>
      <c r="R148" s="287"/>
      <c r="S148" s="287"/>
      <c r="T148" s="288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517</v>
      </c>
      <c r="AU148" s="20" t="s">
        <v>87</v>
      </c>
    </row>
    <row r="149" s="2" customFormat="1" ht="6.96" customHeight="1">
      <c r="A149" s="42"/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 s="48"/>
      <c r="M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</row>
  </sheetData>
  <sheetProtection sheet="1" autoFilter="0" formatColumns="0" formatRows="0" objects="1" scenarios="1" spinCount="100000" saltValue="b3t5FZZLUawG0ougzX26YqkPF674ZcLesySbiThtzihvdIUqwyfr7FLMUzrl260FtQLVKS1M9QOj/87W91k6Yg==" hashValue="SB0A3R4WqexF+XbdMeWY5MjIK7x5P73AuunSwbselBpTI2Lx8UG0z5UxC77F0J8Ttx50XDiYls7Byfa5Hmu+wg==" algorithmName="SHA-512" password="CC35"/>
  <autoFilter ref="C90:K1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6_01/129153101"/>
    <hyperlink ref="F99" r:id="rId2" display="https://podminky.urs.cz/item/CS_URS_2026_01/162732511"/>
    <hyperlink ref="F103" r:id="rId3" display="https://podminky.urs.cz/item/CS_URS_2026_01/162852504"/>
    <hyperlink ref="F105" r:id="rId4" display="https://podminky.urs.cz/item/CS_URS_2026_01/171201221R"/>
    <hyperlink ref="F110" r:id="rId5" display="https://podminky.urs.cz/item/CS_URS_2026_01/181451123"/>
    <hyperlink ref="F118" r:id="rId6" display="https://podminky.urs.cz/item/CS_URS_2026_01/348213222"/>
    <hyperlink ref="F123" r:id="rId7" display="https://podminky.urs.cz/item/CS_URS_2026_01/628631221"/>
    <hyperlink ref="F126" r:id="rId8" display="https://podminky.urs.cz/item/CS_URS_2026_01/629995101"/>
    <hyperlink ref="F135" r:id="rId9" display="https://podminky.urs.cz/item/CS_URS_2026_01/919721122"/>
    <hyperlink ref="F139" r:id="rId10" display="https://podminky.urs.cz/item/CS_URS_2026_01/919726123"/>
    <hyperlink ref="F143" r:id="rId11" display="https://podminky.urs.cz/item/CS_URS_2026_01/952904131"/>
    <hyperlink ref="F148" r:id="rId12" display="https://podminky.urs.cz/item/CS_URS_2026_01/985142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586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587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ROUND(J97,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ROUND((SUM(BE97:BE298)),  2)</f>
        <v>0</v>
      </c>
      <c r="G37" s="42"/>
      <c r="H37" s="42"/>
      <c r="I37" s="162">
        <v>0.20999999999999999</v>
      </c>
      <c r="J37" s="161">
        <f>ROUND(((SUM(BE97:BE298))*I37),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ROUND((SUM(BF97:BF298)),  2)</f>
        <v>0</v>
      </c>
      <c r="G38" s="42"/>
      <c r="H38" s="42"/>
      <c r="I38" s="162">
        <v>0.12</v>
      </c>
      <c r="J38" s="161">
        <f>ROUND(((SUM(BF97:BF298))*I38),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ROUND((SUM(BG97:BG298)),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ROUND((SUM(BH97:BH298)),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ROUND((SUM(BI97:BI298)),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506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586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01 - Propustek v km 66,135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J97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J98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507</v>
      </c>
      <c r="E69" s="187"/>
      <c r="F69" s="187"/>
      <c r="G69" s="187"/>
      <c r="H69" s="187"/>
      <c r="I69" s="187"/>
      <c r="J69" s="188">
        <f>J99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588</v>
      </c>
      <c r="E70" s="187"/>
      <c r="F70" s="187"/>
      <c r="G70" s="187"/>
      <c r="H70" s="187"/>
      <c r="I70" s="187"/>
      <c r="J70" s="188">
        <f>J186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511</v>
      </c>
      <c r="E71" s="187"/>
      <c r="F71" s="187"/>
      <c r="G71" s="187"/>
      <c r="H71" s="187"/>
      <c r="I71" s="187"/>
      <c r="J71" s="188">
        <f>J193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589</v>
      </c>
      <c r="E72" s="187"/>
      <c r="F72" s="187"/>
      <c r="G72" s="187"/>
      <c r="H72" s="187"/>
      <c r="I72" s="187"/>
      <c r="J72" s="188">
        <f>J256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590</v>
      </c>
      <c r="E73" s="187"/>
      <c r="F73" s="187"/>
      <c r="G73" s="187"/>
      <c r="H73" s="187"/>
      <c r="I73" s="187"/>
      <c r="J73" s="188">
        <f>J294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4" t="s">
        <v>166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167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2"/>
      <c r="B87" s="43"/>
      <c r="C87" s="44"/>
      <c r="D87" s="44"/>
      <c r="E87" s="289" t="s">
        <v>506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586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73" t="str">
        <f>E13</f>
        <v>01 - Propustek v km 66,135 (čištění)</v>
      </c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2" customHeight="1">
      <c r="A91" s="42"/>
      <c r="B91" s="43"/>
      <c r="C91" s="35" t="s">
        <v>22</v>
      </c>
      <c r="D91" s="44"/>
      <c r="E91" s="44"/>
      <c r="F91" s="30" t="str">
        <f>F16</f>
        <v xml:space="preserve"> TÚ Lázně Bělohad - Nová Paka</v>
      </c>
      <c r="G91" s="44"/>
      <c r="H91" s="44"/>
      <c r="I91" s="35" t="s">
        <v>24</v>
      </c>
      <c r="J91" s="76" t="str">
        <f>IF(J16="","",J16)</f>
        <v>7. 7. 2025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6.96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5.15" customHeight="1">
      <c r="A93" s="42"/>
      <c r="B93" s="43"/>
      <c r="C93" s="35" t="s">
        <v>30</v>
      </c>
      <c r="D93" s="44"/>
      <c r="E93" s="44"/>
      <c r="F93" s="30" t="str">
        <f>E19</f>
        <v xml:space="preserve"> Správa železnic, s. o.</v>
      </c>
      <c r="G93" s="44"/>
      <c r="H93" s="44"/>
      <c r="I93" s="35" t="s">
        <v>37</v>
      </c>
      <c r="J93" s="40" t="str">
        <f>E25</f>
        <v xml:space="preserve"> Prodin a.s.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5.65" customHeight="1">
      <c r="A94" s="42"/>
      <c r="B94" s="43"/>
      <c r="C94" s="35" t="s">
        <v>35</v>
      </c>
      <c r="D94" s="44"/>
      <c r="E94" s="44"/>
      <c r="F94" s="30" t="str">
        <f>IF(E22="","",E22)</f>
        <v>Vyplň údaj</v>
      </c>
      <c r="G94" s="44"/>
      <c r="H94" s="44"/>
      <c r="I94" s="35" t="s">
        <v>40</v>
      </c>
      <c r="J94" s="40" t="str">
        <f>E28</f>
        <v>ST Hradec Králové, OŘ HKR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11" customFormat="1" ht="29.28" customHeight="1">
      <c r="A96" s="190"/>
      <c r="B96" s="191"/>
      <c r="C96" s="192" t="s">
        <v>177</v>
      </c>
      <c r="D96" s="193" t="s">
        <v>63</v>
      </c>
      <c r="E96" s="193" t="s">
        <v>59</v>
      </c>
      <c r="F96" s="193" t="s">
        <v>60</v>
      </c>
      <c r="G96" s="193" t="s">
        <v>178</v>
      </c>
      <c r="H96" s="193" t="s">
        <v>179</v>
      </c>
      <c r="I96" s="193" t="s">
        <v>180</v>
      </c>
      <c r="J96" s="193" t="s">
        <v>171</v>
      </c>
      <c r="K96" s="194" t="s">
        <v>181</v>
      </c>
      <c r="L96" s="195"/>
      <c r="M96" s="96" t="s">
        <v>32</v>
      </c>
      <c r="N96" s="97" t="s">
        <v>48</v>
      </c>
      <c r="O96" s="97" t="s">
        <v>182</v>
      </c>
      <c r="P96" s="97" t="s">
        <v>183</v>
      </c>
      <c r="Q96" s="97" t="s">
        <v>184</v>
      </c>
      <c r="R96" s="97" t="s">
        <v>185</v>
      </c>
      <c r="S96" s="97" t="s">
        <v>186</v>
      </c>
      <c r="T96" s="98" t="s">
        <v>187</v>
      </c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</row>
    <row r="97" s="2" customFormat="1" ht="22.8" customHeight="1">
      <c r="A97" s="42"/>
      <c r="B97" s="43"/>
      <c r="C97" s="103" t="s">
        <v>188</v>
      </c>
      <c r="D97" s="44"/>
      <c r="E97" s="44"/>
      <c r="F97" s="44"/>
      <c r="G97" s="44"/>
      <c r="H97" s="44"/>
      <c r="I97" s="44"/>
      <c r="J97" s="196">
        <f>BK97</f>
        <v>0</v>
      </c>
      <c r="K97" s="44"/>
      <c r="L97" s="48"/>
      <c r="M97" s="99"/>
      <c r="N97" s="197"/>
      <c r="O97" s="100"/>
      <c r="P97" s="198">
        <f>P98</f>
        <v>0</v>
      </c>
      <c r="Q97" s="100"/>
      <c r="R97" s="198">
        <f>R98</f>
        <v>143.45878999999999</v>
      </c>
      <c r="S97" s="100"/>
      <c r="T97" s="199">
        <f>T98</f>
        <v>32.610050000000001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77</v>
      </c>
      <c r="AU97" s="20" t="s">
        <v>172</v>
      </c>
      <c r="BK97" s="200">
        <f>BK98</f>
        <v>0</v>
      </c>
    </row>
    <row r="98" s="12" customFormat="1" ht="25.92" customHeight="1">
      <c r="A98" s="12"/>
      <c r="B98" s="201"/>
      <c r="C98" s="202"/>
      <c r="D98" s="203" t="s">
        <v>77</v>
      </c>
      <c r="E98" s="204" t="s">
        <v>189</v>
      </c>
      <c r="F98" s="204" t="s">
        <v>190</v>
      </c>
      <c r="G98" s="202"/>
      <c r="H98" s="202"/>
      <c r="I98" s="205"/>
      <c r="J98" s="206">
        <f>BK98</f>
        <v>0</v>
      </c>
      <c r="K98" s="202"/>
      <c r="L98" s="207"/>
      <c r="M98" s="208"/>
      <c r="N98" s="209"/>
      <c r="O98" s="209"/>
      <c r="P98" s="210">
        <f>P99+P186+P193+P256+P294</f>
        <v>0</v>
      </c>
      <c r="Q98" s="209"/>
      <c r="R98" s="210">
        <f>R99+R186+R193+R256+R294</f>
        <v>143.45878999999999</v>
      </c>
      <c r="S98" s="209"/>
      <c r="T98" s="211">
        <f>T99+T186+T193+T256+T294</f>
        <v>32.610050000000001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78</v>
      </c>
      <c r="AY98" s="212" t="s">
        <v>191</v>
      </c>
      <c r="BK98" s="214">
        <f>BK99+BK186+BK193+BK256+BK294</f>
        <v>0</v>
      </c>
    </row>
    <row r="99" s="12" customFormat="1" ht="22.8" customHeight="1">
      <c r="A99" s="12"/>
      <c r="B99" s="201"/>
      <c r="C99" s="202"/>
      <c r="D99" s="203" t="s">
        <v>77</v>
      </c>
      <c r="E99" s="215" t="s">
        <v>85</v>
      </c>
      <c r="F99" s="215" t="s">
        <v>512</v>
      </c>
      <c r="G99" s="202"/>
      <c r="H99" s="202"/>
      <c r="I99" s="205"/>
      <c r="J99" s="216">
        <f>BK99</f>
        <v>0</v>
      </c>
      <c r="K99" s="202"/>
      <c r="L99" s="207"/>
      <c r="M99" s="208"/>
      <c r="N99" s="209"/>
      <c r="O99" s="209"/>
      <c r="P99" s="210">
        <f>SUM(P100:P185)</f>
        <v>0</v>
      </c>
      <c r="Q99" s="209"/>
      <c r="R99" s="210">
        <f>SUM(R100:R185)</f>
        <v>75.715924999999999</v>
      </c>
      <c r="S99" s="209"/>
      <c r="T99" s="211">
        <f>SUM(T100:T185)</f>
        <v>27.849999999999998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85</v>
      </c>
      <c r="AY99" s="212" t="s">
        <v>191</v>
      </c>
      <c r="BK99" s="214">
        <f>SUM(BK100:BK185)</f>
        <v>0</v>
      </c>
    </row>
    <row r="100" s="2" customFormat="1" ht="21.75" customHeight="1">
      <c r="A100" s="42"/>
      <c r="B100" s="43"/>
      <c r="C100" s="217" t="s">
        <v>85</v>
      </c>
      <c r="D100" s="217" t="s">
        <v>194</v>
      </c>
      <c r="E100" s="218" t="s">
        <v>591</v>
      </c>
      <c r="F100" s="219" t="s">
        <v>592</v>
      </c>
      <c r="G100" s="220" t="s">
        <v>411</v>
      </c>
      <c r="H100" s="221">
        <v>30</v>
      </c>
      <c r="I100" s="222"/>
      <c r="J100" s="223">
        <f>ROUND(I100*H100,2)</f>
        <v>0</v>
      </c>
      <c r="K100" s="219" t="s">
        <v>515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593</v>
      </c>
    </row>
    <row r="101" s="2" customFormat="1">
      <c r="A101" s="42"/>
      <c r="B101" s="43"/>
      <c r="C101" s="44"/>
      <c r="D101" s="283" t="s">
        <v>517</v>
      </c>
      <c r="E101" s="44"/>
      <c r="F101" s="284" t="s">
        <v>594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517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595</v>
      </c>
      <c r="G102" s="231"/>
      <c r="H102" s="235">
        <v>30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30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1.75" customHeight="1">
      <c r="A104" s="42"/>
      <c r="B104" s="43"/>
      <c r="C104" s="217" t="s">
        <v>87</v>
      </c>
      <c r="D104" s="217" t="s">
        <v>194</v>
      </c>
      <c r="E104" s="218" t="s">
        <v>596</v>
      </c>
      <c r="F104" s="219" t="s">
        <v>597</v>
      </c>
      <c r="G104" s="220" t="s">
        <v>411</v>
      </c>
      <c r="H104" s="221">
        <v>30</v>
      </c>
      <c r="I104" s="222"/>
      <c r="J104" s="223">
        <f>ROUND(I104*H104,2)</f>
        <v>0</v>
      </c>
      <c r="K104" s="219" t="s">
        <v>515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0.00050000000000000001</v>
      </c>
      <c r="T104" s="227">
        <f>S104*H104</f>
        <v>0.014999999999999999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598</v>
      </c>
    </row>
    <row r="105" s="2" customFormat="1">
      <c r="A105" s="42"/>
      <c r="B105" s="43"/>
      <c r="C105" s="44"/>
      <c r="D105" s="283" t="s">
        <v>517</v>
      </c>
      <c r="E105" s="44"/>
      <c r="F105" s="284" t="s">
        <v>599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517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600</v>
      </c>
      <c r="G106" s="231"/>
      <c r="H106" s="235">
        <v>15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601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30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33" customHeight="1">
      <c r="A109" s="42"/>
      <c r="B109" s="43"/>
      <c r="C109" s="217" t="s">
        <v>102</v>
      </c>
      <c r="D109" s="217" t="s">
        <v>194</v>
      </c>
      <c r="E109" s="218" t="s">
        <v>602</v>
      </c>
      <c r="F109" s="219" t="s">
        <v>603</v>
      </c>
      <c r="G109" s="220" t="s">
        <v>411</v>
      </c>
      <c r="H109" s="221">
        <v>47.5</v>
      </c>
      <c r="I109" s="222"/>
      <c r="J109" s="223">
        <f>ROUND(I109*H109,2)</f>
        <v>0</v>
      </c>
      <c r="K109" s="219" t="s">
        <v>515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0.58599999999999997</v>
      </c>
      <c r="T109" s="227">
        <f>S109*H109</f>
        <v>27.834999999999997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604</v>
      </c>
    </row>
    <row r="110" s="2" customFormat="1">
      <c r="A110" s="42"/>
      <c r="B110" s="43"/>
      <c r="C110" s="44"/>
      <c r="D110" s="283" t="s">
        <v>517</v>
      </c>
      <c r="E110" s="44"/>
      <c r="F110" s="284" t="s">
        <v>605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517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606</v>
      </c>
      <c r="G111" s="231"/>
      <c r="H111" s="235">
        <v>15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607</v>
      </c>
      <c r="G112" s="231"/>
      <c r="H112" s="235">
        <v>17.5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608</v>
      </c>
      <c r="G113" s="231"/>
      <c r="H113" s="235">
        <v>15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47.5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609</v>
      </c>
      <c r="F115" s="219" t="s">
        <v>610</v>
      </c>
      <c r="G115" s="220" t="s">
        <v>239</v>
      </c>
      <c r="H115" s="221">
        <v>32.5</v>
      </c>
      <c r="I115" s="222"/>
      <c r="J115" s="223">
        <f>ROUND(I115*H115,2)</f>
        <v>0</v>
      </c>
      <c r="K115" s="219" t="s">
        <v>515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0.71272500000000005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611</v>
      </c>
    </row>
    <row r="116" s="2" customFormat="1">
      <c r="A116" s="42"/>
      <c r="B116" s="43"/>
      <c r="C116" s="44"/>
      <c r="D116" s="283" t="s">
        <v>517</v>
      </c>
      <c r="E116" s="44"/>
      <c r="F116" s="284" t="s">
        <v>612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613</v>
      </c>
      <c r="G117" s="231"/>
      <c r="H117" s="235">
        <v>32.5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21.75" customHeight="1">
      <c r="A118" s="42"/>
      <c r="B118" s="43"/>
      <c r="C118" s="217" t="s">
        <v>192</v>
      </c>
      <c r="D118" s="217" t="s">
        <v>194</v>
      </c>
      <c r="E118" s="218" t="s">
        <v>614</v>
      </c>
      <c r="F118" s="219" t="s">
        <v>615</v>
      </c>
      <c r="G118" s="220" t="s">
        <v>616</v>
      </c>
      <c r="H118" s="221">
        <v>80</v>
      </c>
      <c r="I118" s="222"/>
      <c r="J118" s="223">
        <f>ROUND(I118*H118,2)</f>
        <v>0</v>
      </c>
      <c r="K118" s="219" t="s">
        <v>515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4.0000000000000003E-05</v>
      </c>
      <c r="R118" s="226">
        <f>Q118*H118</f>
        <v>0.0032000000000000002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617</v>
      </c>
    </row>
    <row r="119" s="2" customFormat="1">
      <c r="A119" s="42"/>
      <c r="B119" s="43"/>
      <c r="C119" s="44"/>
      <c r="D119" s="283" t="s">
        <v>517</v>
      </c>
      <c r="E119" s="44"/>
      <c r="F119" s="284" t="s">
        <v>618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619</v>
      </c>
      <c r="G120" s="231"/>
      <c r="H120" s="235">
        <v>80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24.15" customHeight="1">
      <c r="A121" s="42"/>
      <c r="B121" s="43"/>
      <c r="C121" s="217" t="s">
        <v>225</v>
      </c>
      <c r="D121" s="217" t="s">
        <v>194</v>
      </c>
      <c r="E121" s="218" t="s">
        <v>620</v>
      </c>
      <c r="F121" s="219" t="s">
        <v>621</v>
      </c>
      <c r="G121" s="220" t="s">
        <v>197</v>
      </c>
      <c r="H121" s="221">
        <v>15</v>
      </c>
      <c r="I121" s="222"/>
      <c r="J121" s="223">
        <f>ROUND(I121*H121,2)</f>
        <v>0</v>
      </c>
      <c r="K121" s="219" t="s">
        <v>515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622</v>
      </c>
    </row>
    <row r="122" s="2" customFormat="1">
      <c r="A122" s="42"/>
      <c r="B122" s="43"/>
      <c r="C122" s="44"/>
      <c r="D122" s="283" t="s">
        <v>517</v>
      </c>
      <c r="E122" s="44"/>
      <c r="F122" s="284" t="s">
        <v>623</v>
      </c>
      <c r="G122" s="44"/>
      <c r="H122" s="44"/>
      <c r="I122" s="280"/>
      <c r="J122" s="44"/>
      <c r="K122" s="44"/>
      <c r="L122" s="48"/>
      <c r="M122" s="281"/>
      <c r="N122" s="282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517</v>
      </c>
      <c r="AU122" s="20" t="s">
        <v>87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624</v>
      </c>
      <c r="G123" s="231"/>
      <c r="H123" s="235">
        <v>7.5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625</v>
      </c>
      <c r="G124" s="231"/>
      <c r="H124" s="235">
        <v>7.5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15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4.15" customHeight="1">
      <c r="A126" s="42"/>
      <c r="B126" s="43"/>
      <c r="C126" s="217" t="s">
        <v>232</v>
      </c>
      <c r="D126" s="217" t="s">
        <v>194</v>
      </c>
      <c r="E126" s="218" t="s">
        <v>626</v>
      </c>
      <c r="F126" s="219" t="s">
        <v>627</v>
      </c>
      <c r="G126" s="220" t="s">
        <v>197</v>
      </c>
      <c r="H126" s="221">
        <v>15</v>
      </c>
      <c r="I126" s="222"/>
      <c r="J126" s="223">
        <f>ROUND(I126*H126,2)</f>
        <v>0</v>
      </c>
      <c r="K126" s="219" t="s">
        <v>515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628</v>
      </c>
    </row>
    <row r="127" s="2" customFormat="1">
      <c r="A127" s="42"/>
      <c r="B127" s="43"/>
      <c r="C127" s="44"/>
      <c r="D127" s="283" t="s">
        <v>517</v>
      </c>
      <c r="E127" s="44"/>
      <c r="F127" s="284" t="s">
        <v>629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517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624</v>
      </c>
      <c r="G128" s="231"/>
      <c r="H128" s="235">
        <v>7.5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625</v>
      </c>
      <c r="G129" s="231"/>
      <c r="H129" s="235">
        <v>7.5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37.8" customHeight="1">
      <c r="A131" s="42"/>
      <c r="B131" s="43"/>
      <c r="C131" s="217" t="s">
        <v>222</v>
      </c>
      <c r="D131" s="217" t="s">
        <v>194</v>
      </c>
      <c r="E131" s="218" t="s">
        <v>630</v>
      </c>
      <c r="F131" s="219" t="s">
        <v>631</v>
      </c>
      <c r="G131" s="220" t="s">
        <v>197</v>
      </c>
      <c r="H131" s="221">
        <v>40</v>
      </c>
      <c r="I131" s="222"/>
      <c r="J131" s="223">
        <f>ROUND(I131*H131,2)</f>
        <v>0</v>
      </c>
      <c r="K131" s="219" t="s">
        <v>515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632</v>
      </c>
    </row>
    <row r="132" s="2" customFormat="1">
      <c r="A132" s="42"/>
      <c r="B132" s="43"/>
      <c r="C132" s="44"/>
      <c r="D132" s="283" t="s">
        <v>517</v>
      </c>
      <c r="E132" s="44"/>
      <c r="F132" s="284" t="s">
        <v>633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634</v>
      </c>
      <c r="G133" s="231"/>
      <c r="H133" s="235">
        <v>20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635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40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636</v>
      </c>
      <c r="F136" s="219" t="s">
        <v>637</v>
      </c>
      <c r="G136" s="220" t="s">
        <v>197</v>
      </c>
      <c r="H136" s="221">
        <v>37.5</v>
      </c>
      <c r="I136" s="222"/>
      <c r="J136" s="223">
        <f>ROUND(I136*H136,2)</f>
        <v>0</v>
      </c>
      <c r="K136" s="219" t="s">
        <v>515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638</v>
      </c>
    </row>
    <row r="137" s="2" customFormat="1">
      <c r="A137" s="42"/>
      <c r="B137" s="43"/>
      <c r="C137" s="44"/>
      <c r="D137" s="283" t="s">
        <v>517</v>
      </c>
      <c r="E137" s="44"/>
      <c r="F137" s="284" t="s">
        <v>639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517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640</v>
      </c>
      <c r="G138" s="231"/>
      <c r="H138" s="235">
        <v>18.75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641</v>
      </c>
      <c r="G139" s="231"/>
      <c r="H139" s="235">
        <v>18.75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37.5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24.15" customHeight="1">
      <c r="A141" s="42"/>
      <c r="B141" s="43"/>
      <c r="C141" s="217" t="s">
        <v>247</v>
      </c>
      <c r="D141" s="217" t="s">
        <v>194</v>
      </c>
      <c r="E141" s="218" t="s">
        <v>642</v>
      </c>
      <c r="F141" s="219" t="s">
        <v>643</v>
      </c>
      <c r="G141" s="220" t="s">
        <v>197</v>
      </c>
      <c r="H141" s="221">
        <v>37.5</v>
      </c>
      <c r="I141" s="222"/>
      <c r="J141" s="223">
        <f>ROUND(I141*H141,2)</f>
        <v>0</v>
      </c>
      <c r="K141" s="219" t="s">
        <v>515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644</v>
      </c>
    </row>
    <row r="142" s="2" customFormat="1">
      <c r="A142" s="42"/>
      <c r="B142" s="43"/>
      <c r="C142" s="44"/>
      <c r="D142" s="283" t="s">
        <v>517</v>
      </c>
      <c r="E142" s="44"/>
      <c r="F142" s="284" t="s">
        <v>645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640</v>
      </c>
      <c r="G143" s="231"/>
      <c r="H143" s="235">
        <v>18.75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641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37.5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646</v>
      </c>
      <c r="F146" s="255" t="s">
        <v>647</v>
      </c>
      <c r="G146" s="256" t="s">
        <v>221</v>
      </c>
      <c r="H146" s="257">
        <v>75</v>
      </c>
      <c r="I146" s="258"/>
      <c r="J146" s="259">
        <f>ROUND(I146*H146,2)</f>
        <v>0</v>
      </c>
      <c r="K146" s="255" t="s">
        <v>515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75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648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649</v>
      </c>
      <c r="G147" s="231"/>
      <c r="H147" s="235">
        <v>75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650</v>
      </c>
      <c r="F148" s="219" t="s">
        <v>651</v>
      </c>
      <c r="G148" s="220" t="s">
        <v>197</v>
      </c>
      <c r="H148" s="221">
        <v>82.5</v>
      </c>
      <c r="I148" s="222"/>
      <c r="J148" s="223">
        <f>ROUND(I148*H148,2)</f>
        <v>0</v>
      </c>
      <c r="K148" s="219" t="s">
        <v>515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652</v>
      </c>
    </row>
    <row r="149" s="2" customFormat="1">
      <c r="A149" s="42"/>
      <c r="B149" s="43"/>
      <c r="C149" s="44"/>
      <c r="D149" s="283" t="s">
        <v>517</v>
      </c>
      <c r="E149" s="44"/>
      <c r="F149" s="284" t="s">
        <v>653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517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624</v>
      </c>
      <c r="G150" s="231"/>
      <c r="H150" s="235">
        <v>7.5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625</v>
      </c>
      <c r="G151" s="231"/>
      <c r="H151" s="235">
        <v>7.5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654</v>
      </c>
      <c r="G152" s="231"/>
      <c r="H152" s="235">
        <v>33.75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655</v>
      </c>
      <c r="G153" s="231"/>
      <c r="H153" s="235">
        <v>33.75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82.5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656</v>
      </c>
      <c r="F155" s="219" t="s">
        <v>657</v>
      </c>
      <c r="G155" s="220" t="s">
        <v>197</v>
      </c>
      <c r="H155" s="221">
        <v>82.5</v>
      </c>
      <c r="I155" s="222"/>
      <c r="J155" s="223">
        <f>ROUND(I155*H155,2)</f>
        <v>0</v>
      </c>
      <c r="K155" s="219" t="s">
        <v>515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658</v>
      </c>
    </row>
    <row r="156" s="2" customFormat="1">
      <c r="A156" s="42"/>
      <c r="B156" s="43"/>
      <c r="C156" s="44"/>
      <c r="D156" s="283" t="s">
        <v>517</v>
      </c>
      <c r="E156" s="44"/>
      <c r="F156" s="284" t="s">
        <v>659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517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624</v>
      </c>
      <c r="G157" s="231"/>
      <c r="H157" s="235">
        <v>7.5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625</v>
      </c>
      <c r="G158" s="231"/>
      <c r="H158" s="235">
        <v>7.5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654</v>
      </c>
      <c r="G159" s="231"/>
      <c r="H159" s="235">
        <v>33.75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655</v>
      </c>
      <c r="G160" s="231"/>
      <c r="H160" s="235">
        <v>33.75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82.5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265</v>
      </c>
      <c r="D162" s="217" t="s">
        <v>194</v>
      </c>
      <c r="E162" s="218" t="s">
        <v>660</v>
      </c>
      <c r="F162" s="219" t="s">
        <v>661</v>
      </c>
      <c r="G162" s="220" t="s">
        <v>197</v>
      </c>
      <c r="H162" s="221">
        <v>82.5</v>
      </c>
      <c r="I162" s="222"/>
      <c r="J162" s="223">
        <f>ROUND(I162*H162,2)</f>
        <v>0</v>
      </c>
      <c r="K162" s="219" t="s">
        <v>515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662</v>
      </c>
    </row>
    <row r="163" s="2" customFormat="1">
      <c r="A163" s="42"/>
      <c r="B163" s="43"/>
      <c r="C163" s="44"/>
      <c r="D163" s="283" t="s">
        <v>517</v>
      </c>
      <c r="E163" s="44"/>
      <c r="F163" s="284" t="s">
        <v>663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517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624</v>
      </c>
      <c r="G164" s="231"/>
      <c r="H164" s="235">
        <v>7.5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625</v>
      </c>
      <c r="G165" s="231"/>
      <c r="H165" s="235">
        <v>7.5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654</v>
      </c>
      <c r="G166" s="231"/>
      <c r="H166" s="235">
        <v>33.75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87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655</v>
      </c>
      <c r="G167" s="231"/>
      <c r="H167" s="235">
        <v>33.75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82.5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270</v>
      </c>
      <c r="D169" s="217" t="s">
        <v>194</v>
      </c>
      <c r="E169" s="218" t="s">
        <v>664</v>
      </c>
      <c r="F169" s="219" t="s">
        <v>665</v>
      </c>
      <c r="G169" s="220" t="s">
        <v>197</v>
      </c>
      <c r="H169" s="221">
        <v>82.5</v>
      </c>
      <c r="I169" s="222"/>
      <c r="J169" s="223">
        <f>ROUND(I169*H169,2)</f>
        <v>0</v>
      </c>
      <c r="K169" s="219" t="s">
        <v>515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666</v>
      </c>
    </row>
    <row r="170" s="2" customFormat="1">
      <c r="A170" s="42"/>
      <c r="B170" s="43"/>
      <c r="C170" s="44"/>
      <c r="D170" s="283" t="s">
        <v>517</v>
      </c>
      <c r="E170" s="44"/>
      <c r="F170" s="284" t="s">
        <v>667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517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624</v>
      </c>
      <c r="G171" s="231"/>
      <c r="H171" s="235">
        <v>7.5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625</v>
      </c>
      <c r="G172" s="231"/>
      <c r="H172" s="235">
        <v>7.5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654</v>
      </c>
      <c r="G173" s="231"/>
      <c r="H173" s="235">
        <v>33.75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655</v>
      </c>
      <c r="G174" s="231"/>
      <c r="H174" s="235">
        <v>33.75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82.5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24.15" customHeight="1">
      <c r="A176" s="42"/>
      <c r="B176" s="43"/>
      <c r="C176" s="217" t="s">
        <v>274</v>
      </c>
      <c r="D176" s="217" t="s">
        <v>194</v>
      </c>
      <c r="E176" s="218" t="s">
        <v>668</v>
      </c>
      <c r="F176" s="219" t="s">
        <v>669</v>
      </c>
      <c r="G176" s="220" t="s">
        <v>221</v>
      </c>
      <c r="H176" s="221">
        <v>228.5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199</v>
      </c>
      <c r="AT176" s="228" t="s">
        <v>194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670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358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87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671</v>
      </c>
      <c r="G178" s="231"/>
      <c r="H178" s="235">
        <v>15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672</v>
      </c>
      <c r="G179" s="231"/>
      <c r="H179" s="235">
        <v>15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673</v>
      </c>
      <c r="G180" s="231"/>
      <c r="H180" s="235">
        <v>39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674</v>
      </c>
      <c r="G181" s="231"/>
      <c r="H181" s="235">
        <v>45.5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675</v>
      </c>
      <c r="G182" s="231"/>
      <c r="H182" s="235">
        <v>39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676</v>
      </c>
      <c r="G183" s="231"/>
      <c r="H183" s="235">
        <v>37.5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677</v>
      </c>
      <c r="G184" s="231"/>
      <c r="H184" s="235">
        <v>37.5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228.5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199</v>
      </c>
      <c r="F186" s="215" t="s">
        <v>678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SUM(P187:P192)</f>
        <v>0</v>
      </c>
      <c r="Q186" s="209"/>
      <c r="R186" s="210">
        <f>SUM(R187:R192)</f>
        <v>61.170974999999999</v>
      </c>
      <c r="S186" s="209"/>
      <c r="T186" s="211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SUM(BK187:BK192)</f>
        <v>0</v>
      </c>
    </row>
    <row r="187" s="2" customFormat="1" ht="24.15" customHeight="1">
      <c r="A187" s="42"/>
      <c r="B187" s="43"/>
      <c r="C187" s="217" t="s">
        <v>278</v>
      </c>
      <c r="D187" s="217" t="s">
        <v>194</v>
      </c>
      <c r="E187" s="218" t="s">
        <v>679</v>
      </c>
      <c r="F187" s="219" t="s">
        <v>680</v>
      </c>
      <c r="G187" s="220" t="s">
        <v>411</v>
      </c>
      <c r="H187" s="221">
        <v>47.5</v>
      </c>
      <c r="I187" s="222"/>
      <c r="J187" s="223">
        <f>ROUND(I187*H187,2)</f>
        <v>0</v>
      </c>
      <c r="K187" s="219" t="s">
        <v>515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1.2878099999999999</v>
      </c>
      <c r="R187" s="226">
        <f>Q187*H187</f>
        <v>61.170974999999999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681</v>
      </c>
    </row>
    <row r="188" s="2" customFormat="1">
      <c r="A188" s="42"/>
      <c r="B188" s="43"/>
      <c r="C188" s="44"/>
      <c r="D188" s="283" t="s">
        <v>517</v>
      </c>
      <c r="E188" s="44"/>
      <c r="F188" s="284" t="s">
        <v>682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517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683</v>
      </c>
      <c r="G189" s="231"/>
      <c r="H189" s="235">
        <v>15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684</v>
      </c>
      <c r="G190" s="231"/>
      <c r="H190" s="235">
        <v>17.5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685</v>
      </c>
      <c r="G191" s="231"/>
      <c r="H191" s="235">
        <v>15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47.5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87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12" customFormat="1" ht="22.8" customHeight="1">
      <c r="A193" s="12"/>
      <c r="B193" s="201"/>
      <c r="C193" s="202"/>
      <c r="D193" s="203" t="s">
        <v>77</v>
      </c>
      <c r="E193" s="215" t="s">
        <v>242</v>
      </c>
      <c r="F193" s="215" t="s">
        <v>566</v>
      </c>
      <c r="G193" s="202"/>
      <c r="H193" s="202"/>
      <c r="I193" s="205"/>
      <c r="J193" s="216">
        <f>BK193</f>
        <v>0</v>
      </c>
      <c r="K193" s="202"/>
      <c r="L193" s="207"/>
      <c r="M193" s="208"/>
      <c r="N193" s="209"/>
      <c r="O193" s="209"/>
      <c r="P193" s="210">
        <f>SUM(P194:P255)</f>
        <v>0</v>
      </c>
      <c r="Q193" s="209"/>
      <c r="R193" s="210">
        <f>SUM(R194:R255)</f>
        <v>6.5718899999999998</v>
      </c>
      <c r="S193" s="209"/>
      <c r="T193" s="211">
        <f>SUM(T194:T255)</f>
        <v>4.7600499999999997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2" t="s">
        <v>85</v>
      </c>
      <c r="AT193" s="213" t="s">
        <v>77</v>
      </c>
      <c r="AU193" s="213" t="s">
        <v>85</v>
      </c>
      <c r="AY193" s="212" t="s">
        <v>191</v>
      </c>
      <c r="BK193" s="214">
        <f>SUM(BK194:BK255)</f>
        <v>0</v>
      </c>
    </row>
    <row r="194" s="2" customFormat="1" ht="16.5" customHeight="1">
      <c r="A194" s="42"/>
      <c r="B194" s="43"/>
      <c r="C194" s="217" t="s">
        <v>282</v>
      </c>
      <c r="D194" s="217" t="s">
        <v>194</v>
      </c>
      <c r="E194" s="218" t="s">
        <v>686</v>
      </c>
      <c r="F194" s="219" t="s">
        <v>687</v>
      </c>
      <c r="G194" s="220" t="s">
        <v>197</v>
      </c>
      <c r="H194" s="221">
        <v>17.5</v>
      </c>
      <c r="I194" s="222"/>
      <c r="J194" s="223">
        <f>ROUND(I194*H194,2)</f>
        <v>0</v>
      </c>
      <c r="K194" s="219" t="s">
        <v>515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0.001</v>
      </c>
      <c r="T194" s="227">
        <f>S194*H194</f>
        <v>0.017500000000000002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688</v>
      </c>
    </row>
    <row r="195" s="2" customFormat="1">
      <c r="A195" s="42"/>
      <c r="B195" s="43"/>
      <c r="C195" s="44"/>
      <c r="D195" s="283" t="s">
        <v>517</v>
      </c>
      <c r="E195" s="44"/>
      <c r="F195" s="284" t="s">
        <v>689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517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690</v>
      </c>
      <c r="G196" s="231"/>
      <c r="H196" s="235">
        <v>17.5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17.5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16.5" customHeight="1">
      <c r="A198" s="42"/>
      <c r="B198" s="43"/>
      <c r="C198" s="217" t="s">
        <v>286</v>
      </c>
      <c r="D198" s="217" t="s">
        <v>194</v>
      </c>
      <c r="E198" s="218" t="s">
        <v>691</v>
      </c>
      <c r="F198" s="219" t="s">
        <v>692</v>
      </c>
      <c r="G198" s="220" t="s">
        <v>411</v>
      </c>
      <c r="H198" s="221">
        <v>13.5</v>
      </c>
      <c r="I198" s="222"/>
      <c r="J198" s="223">
        <f>ROUND(I198*H198,2)</f>
        <v>0</v>
      </c>
      <c r="K198" s="219" t="s">
        <v>515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693</v>
      </c>
    </row>
    <row r="199" s="2" customFormat="1">
      <c r="A199" s="42"/>
      <c r="B199" s="43"/>
      <c r="C199" s="44"/>
      <c r="D199" s="283" t="s">
        <v>517</v>
      </c>
      <c r="E199" s="44"/>
      <c r="F199" s="284" t="s">
        <v>694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517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695</v>
      </c>
      <c r="G200" s="231"/>
      <c r="H200" s="235">
        <v>6.75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696</v>
      </c>
      <c r="G201" s="231"/>
      <c r="H201" s="235">
        <v>6.75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13.5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16.5" customHeight="1">
      <c r="A203" s="42"/>
      <c r="B203" s="43"/>
      <c r="C203" s="217" t="s">
        <v>291</v>
      </c>
      <c r="D203" s="217" t="s">
        <v>194</v>
      </c>
      <c r="E203" s="218" t="s">
        <v>697</v>
      </c>
      <c r="F203" s="219" t="s">
        <v>698</v>
      </c>
      <c r="G203" s="220" t="s">
        <v>411</v>
      </c>
      <c r="H203" s="221">
        <v>13.5</v>
      </c>
      <c r="I203" s="222"/>
      <c r="J203" s="223">
        <f>ROUND(I203*H203,2)</f>
        <v>0</v>
      </c>
      <c r="K203" s="219" t="s">
        <v>515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0.048000000000000001</v>
      </c>
      <c r="R203" s="226">
        <f>Q203*H203</f>
        <v>0.64800000000000002</v>
      </c>
      <c r="S203" s="226">
        <v>0.048000000000000001</v>
      </c>
      <c r="T203" s="227">
        <f>S203*H203</f>
        <v>0.64800000000000002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699</v>
      </c>
    </row>
    <row r="204" s="2" customFormat="1">
      <c r="A204" s="42"/>
      <c r="B204" s="43"/>
      <c r="C204" s="44"/>
      <c r="D204" s="283" t="s">
        <v>517</v>
      </c>
      <c r="E204" s="44"/>
      <c r="F204" s="284" t="s">
        <v>700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517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695</v>
      </c>
      <c r="G205" s="231"/>
      <c r="H205" s="235">
        <v>6.75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696</v>
      </c>
      <c r="G206" s="231"/>
      <c r="H206" s="235">
        <v>6.75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13.5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17" t="s">
        <v>7</v>
      </c>
      <c r="D208" s="217" t="s">
        <v>194</v>
      </c>
      <c r="E208" s="218" t="s">
        <v>701</v>
      </c>
      <c r="F208" s="219" t="s">
        <v>702</v>
      </c>
      <c r="G208" s="220" t="s">
        <v>411</v>
      </c>
      <c r="H208" s="221">
        <v>78.75</v>
      </c>
      <c r="I208" s="222"/>
      <c r="J208" s="223">
        <f>ROUND(I208*H208,2)</f>
        <v>0</v>
      </c>
      <c r="K208" s="219" t="s">
        <v>515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703</v>
      </c>
    </row>
    <row r="209" s="2" customFormat="1">
      <c r="A209" s="42"/>
      <c r="B209" s="43"/>
      <c r="C209" s="44"/>
      <c r="D209" s="283" t="s">
        <v>517</v>
      </c>
      <c r="E209" s="44"/>
      <c r="F209" s="284" t="s">
        <v>704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517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705</v>
      </c>
      <c r="G210" s="231"/>
      <c r="H210" s="235">
        <v>78.75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4" customFormat="1">
      <c r="A211" s="14"/>
      <c r="B211" s="242"/>
      <c r="C211" s="243"/>
      <c r="D211" s="232" t="s">
        <v>201</v>
      </c>
      <c r="E211" s="244" t="s">
        <v>32</v>
      </c>
      <c r="F211" s="245" t="s">
        <v>203</v>
      </c>
      <c r="G211" s="243"/>
      <c r="H211" s="246">
        <v>78.75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201</v>
      </c>
      <c r="AU211" s="252" t="s">
        <v>87</v>
      </c>
      <c r="AV211" s="14" t="s">
        <v>199</v>
      </c>
      <c r="AW211" s="14" t="s">
        <v>39</v>
      </c>
      <c r="AX211" s="14" t="s">
        <v>85</v>
      </c>
      <c r="AY211" s="252" t="s">
        <v>191</v>
      </c>
    </row>
    <row r="212" s="2" customFormat="1" ht="16.5" customHeight="1">
      <c r="A212" s="42"/>
      <c r="B212" s="43"/>
      <c r="C212" s="217" t="s">
        <v>299</v>
      </c>
      <c r="D212" s="217" t="s">
        <v>194</v>
      </c>
      <c r="E212" s="218" t="s">
        <v>706</v>
      </c>
      <c r="F212" s="219" t="s">
        <v>707</v>
      </c>
      <c r="G212" s="220" t="s">
        <v>411</v>
      </c>
      <c r="H212" s="221">
        <v>78.75</v>
      </c>
      <c r="I212" s="222"/>
      <c r="J212" s="223">
        <f>ROUND(I212*H212,2)</f>
        <v>0</v>
      </c>
      <c r="K212" s="219" t="s">
        <v>515</v>
      </c>
      <c r="L212" s="48"/>
      <c r="M212" s="224" t="s">
        <v>32</v>
      </c>
      <c r="N212" s="225" t="s">
        <v>49</v>
      </c>
      <c r="O212" s="88"/>
      <c r="P212" s="226">
        <f>O212*H212</f>
        <v>0</v>
      </c>
      <c r="Q212" s="226">
        <v>0.048000000000000001</v>
      </c>
      <c r="R212" s="226">
        <f>Q212*H212</f>
        <v>3.7800000000000002</v>
      </c>
      <c r="S212" s="226">
        <v>0.048000000000000001</v>
      </c>
      <c r="T212" s="227">
        <f>S212*H212</f>
        <v>3.7800000000000002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8" t="s">
        <v>199</v>
      </c>
      <c r="AT212" s="228" t="s">
        <v>194</v>
      </c>
      <c r="AU212" s="228" t="s">
        <v>87</v>
      </c>
      <c r="AY212" s="20" t="s">
        <v>191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85</v>
      </c>
      <c r="BK212" s="229">
        <f>ROUND(I212*H212,2)</f>
        <v>0</v>
      </c>
      <c r="BL212" s="20" t="s">
        <v>199</v>
      </c>
      <c r="BM212" s="228" t="s">
        <v>708</v>
      </c>
    </row>
    <row r="213" s="2" customFormat="1">
      <c r="A213" s="42"/>
      <c r="B213" s="43"/>
      <c r="C213" s="44"/>
      <c r="D213" s="283" t="s">
        <v>517</v>
      </c>
      <c r="E213" s="44"/>
      <c r="F213" s="284" t="s">
        <v>709</v>
      </c>
      <c r="G213" s="44"/>
      <c r="H213" s="44"/>
      <c r="I213" s="280"/>
      <c r="J213" s="44"/>
      <c r="K213" s="44"/>
      <c r="L213" s="48"/>
      <c r="M213" s="281"/>
      <c r="N213" s="282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517</v>
      </c>
      <c r="AU213" s="20" t="s">
        <v>87</v>
      </c>
    </row>
    <row r="214" s="13" customFormat="1">
      <c r="A214" s="13"/>
      <c r="B214" s="230"/>
      <c r="C214" s="231"/>
      <c r="D214" s="232" t="s">
        <v>201</v>
      </c>
      <c r="E214" s="233" t="s">
        <v>32</v>
      </c>
      <c r="F214" s="234" t="s">
        <v>705</v>
      </c>
      <c r="G214" s="231"/>
      <c r="H214" s="235">
        <v>78.75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201</v>
      </c>
      <c r="AU214" s="241" t="s">
        <v>87</v>
      </c>
      <c r="AV214" s="13" t="s">
        <v>87</v>
      </c>
      <c r="AW214" s="13" t="s">
        <v>39</v>
      </c>
      <c r="AX214" s="13" t="s">
        <v>78</v>
      </c>
      <c r="AY214" s="241" t="s">
        <v>191</v>
      </c>
    </row>
    <row r="215" s="14" customFormat="1">
      <c r="A215" s="14"/>
      <c r="B215" s="242"/>
      <c r="C215" s="243"/>
      <c r="D215" s="232" t="s">
        <v>201</v>
      </c>
      <c r="E215" s="244" t="s">
        <v>32</v>
      </c>
      <c r="F215" s="245" t="s">
        <v>203</v>
      </c>
      <c r="G215" s="243"/>
      <c r="H215" s="246">
        <v>78.75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201</v>
      </c>
      <c r="AU215" s="252" t="s">
        <v>87</v>
      </c>
      <c r="AV215" s="14" t="s">
        <v>199</v>
      </c>
      <c r="AW215" s="14" t="s">
        <v>39</v>
      </c>
      <c r="AX215" s="14" t="s">
        <v>85</v>
      </c>
      <c r="AY215" s="252" t="s">
        <v>191</v>
      </c>
    </row>
    <row r="216" s="2" customFormat="1" ht="24.15" customHeight="1">
      <c r="A216" s="42"/>
      <c r="B216" s="43"/>
      <c r="C216" s="217" t="s">
        <v>304</v>
      </c>
      <c r="D216" s="217" t="s">
        <v>194</v>
      </c>
      <c r="E216" s="218" t="s">
        <v>710</v>
      </c>
      <c r="F216" s="219" t="s">
        <v>711</v>
      </c>
      <c r="G216" s="220" t="s">
        <v>411</v>
      </c>
      <c r="H216" s="221">
        <v>13.5</v>
      </c>
      <c r="I216" s="222"/>
      <c r="J216" s="223">
        <f>ROUND(I216*H216,2)</f>
        <v>0</v>
      </c>
      <c r="K216" s="219" t="s">
        <v>515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0.023300000000000001</v>
      </c>
      <c r="T216" s="227">
        <f>S216*H216</f>
        <v>0.31455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712</v>
      </c>
    </row>
    <row r="217" s="2" customFormat="1">
      <c r="A217" s="42"/>
      <c r="B217" s="43"/>
      <c r="C217" s="44"/>
      <c r="D217" s="283" t="s">
        <v>517</v>
      </c>
      <c r="E217" s="44"/>
      <c r="F217" s="284" t="s">
        <v>713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517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695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696</v>
      </c>
      <c r="G219" s="231"/>
      <c r="H219" s="235">
        <v>6.75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4" customFormat="1">
      <c r="A220" s="14"/>
      <c r="B220" s="242"/>
      <c r="C220" s="243"/>
      <c r="D220" s="232" t="s">
        <v>201</v>
      </c>
      <c r="E220" s="244" t="s">
        <v>32</v>
      </c>
      <c r="F220" s="245" t="s">
        <v>203</v>
      </c>
      <c r="G220" s="243"/>
      <c r="H220" s="246">
        <v>13.5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201</v>
      </c>
      <c r="AU220" s="252" t="s">
        <v>87</v>
      </c>
      <c r="AV220" s="14" t="s">
        <v>199</v>
      </c>
      <c r="AW220" s="14" t="s">
        <v>39</v>
      </c>
      <c r="AX220" s="14" t="s">
        <v>85</v>
      </c>
      <c r="AY220" s="252" t="s">
        <v>191</v>
      </c>
    </row>
    <row r="221" s="2" customFormat="1" ht="21.75" customHeight="1">
      <c r="A221" s="42"/>
      <c r="B221" s="43"/>
      <c r="C221" s="217" t="s">
        <v>310</v>
      </c>
      <c r="D221" s="217" t="s">
        <v>194</v>
      </c>
      <c r="E221" s="218" t="s">
        <v>714</v>
      </c>
      <c r="F221" s="219" t="s">
        <v>715</v>
      </c>
      <c r="G221" s="220" t="s">
        <v>411</v>
      </c>
      <c r="H221" s="221">
        <v>13.5</v>
      </c>
      <c r="I221" s="222"/>
      <c r="J221" s="223">
        <f>ROUND(I221*H221,2)</f>
        <v>0</v>
      </c>
      <c r="K221" s="219" t="s">
        <v>515</v>
      </c>
      <c r="L221" s="48"/>
      <c r="M221" s="224" t="s">
        <v>32</v>
      </c>
      <c r="N221" s="225" t="s">
        <v>49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8" t="s">
        <v>199</v>
      </c>
      <c r="AT221" s="228" t="s">
        <v>194</v>
      </c>
      <c r="AU221" s="228" t="s">
        <v>87</v>
      </c>
      <c r="AY221" s="20" t="s">
        <v>191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85</v>
      </c>
      <c r="BK221" s="229">
        <f>ROUND(I221*H221,2)</f>
        <v>0</v>
      </c>
      <c r="BL221" s="20" t="s">
        <v>199</v>
      </c>
      <c r="BM221" s="228" t="s">
        <v>716</v>
      </c>
    </row>
    <row r="222" s="2" customFormat="1">
      <c r="A222" s="42"/>
      <c r="B222" s="43"/>
      <c r="C222" s="44"/>
      <c r="D222" s="283" t="s">
        <v>517</v>
      </c>
      <c r="E222" s="44"/>
      <c r="F222" s="284" t="s">
        <v>717</v>
      </c>
      <c r="G222" s="44"/>
      <c r="H222" s="44"/>
      <c r="I222" s="280"/>
      <c r="J222" s="44"/>
      <c r="K222" s="44"/>
      <c r="L222" s="48"/>
      <c r="M222" s="281"/>
      <c r="N222" s="282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517</v>
      </c>
      <c r="AU222" s="20" t="s">
        <v>87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695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696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13.5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21.75" customHeight="1">
      <c r="A226" s="42"/>
      <c r="B226" s="43"/>
      <c r="C226" s="217" t="s">
        <v>317</v>
      </c>
      <c r="D226" s="217" t="s">
        <v>194</v>
      </c>
      <c r="E226" s="218" t="s">
        <v>718</v>
      </c>
      <c r="F226" s="219" t="s">
        <v>719</v>
      </c>
      <c r="G226" s="220" t="s">
        <v>411</v>
      </c>
      <c r="H226" s="221">
        <v>92.25</v>
      </c>
      <c r="I226" s="222"/>
      <c r="J226" s="223">
        <f>ROUND(I226*H226,2)</f>
        <v>0</v>
      </c>
      <c r="K226" s="219" t="s">
        <v>515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0.02324</v>
      </c>
      <c r="R226" s="226">
        <f>Q226*H226</f>
        <v>2.1438899999999999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720</v>
      </c>
    </row>
    <row r="227" s="2" customFormat="1">
      <c r="A227" s="42"/>
      <c r="B227" s="43"/>
      <c r="C227" s="44"/>
      <c r="D227" s="283" t="s">
        <v>517</v>
      </c>
      <c r="E227" s="44"/>
      <c r="F227" s="284" t="s">
        <v>721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517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695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696</v>
      </c>
      <c r="G229" s="231"/>
      <c r="H229" s="235">
        <v>6.75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705</v>
      </c>
      <c r="G230" s="231"/>
      <c r="H230" s="235">
        <v>78.75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92.25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21.75" customHeight="1">
      <c r="A232" s="42"/>
      <c r="B232" s="43"/>
      <c r="C232" s="217" t="s">
        <v>323</v>
      </c>
      <c r="D232" s="217" t="s">
        <v>194</v>
      </c>
      <c r="E232" s="218" t="s">
        <v>722</v>
      </c>
      <c r="F232" s="219" t="s">
        <v>723</v>
      </c>
      <c r="G232" s="220" t="s">
        <v>411</v>
      </c>
      <c r="H232" s="221">
        <v>78.75</v>
      </c>
      <c r="I232" s="222"/>
      <c r="J232" s="223">
        <f>ROUND(I232*H232,2)</f>
        <v>0</v>
      </c>
      <c r="K232" s="219" t="s">
        <v>515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724</v>
      </c>
    </row>
    <row r="233" s="2" customFormat="1">
      <c r="A233" s="42"/>
      <c r="B233" s="43"/>
      <c r="C233" s="44"/>
      <c r="D233" s="283" t="s">
        <v>517</v>
      </c>
      <c r="E233" s="44"/>
      <c r="F233" s="284" t="s">
        <v>725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517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705</v>
      </c>
      <c r="G234" s="231"/>
      <c r="H234" s="235">
        <v>78.75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78.75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1.75" customHeight="1">
      <c r="A236" s="42"/>
      <c r="B236" s="43"/>
      <c r="C236" s="217" t="s">
        <v>329</v>
      </c>
      <c r="D236" s="217" t="s">
        <v>194</v>
      </c>
      <c r="E236" s="218" t="s">
        <v>726</v>
      </c>
      <c r="F236" s="219" t="s">
        <v>727</v>
      </c>
      <c r="G236" s="220" t="s">
        <v>411</v>
      </c>
      <c r="H236" s="221">
        <v>13.5</v>
      </c>
      <c r="I236" s="222"/>
      <c r="J236" s="223">
        <f>ROUND(I236*H236,2)</f>
        <v>0</v>
      </c>
      <c r="K236" s="219" t="s">
        <v>515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728</v>
      </c>
    </row>
    <row r="237" s="2" customFormat="1">
      <c r="A237" s="42"/>
      <c r="B237" s="43"/>
      <c r="C237" s="44"/>
      <c r="D237" s="283" t="s">
        <v>517</v>
      </c>
      <c r="E237" s="44"/>
      <c r="F237" s="284" t="s">
        <v>729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517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695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696</v>
      </c>
      <c r="G239" s="231"/>
      <c r="H239" s="235">
        <v>6.75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13.5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4.15" customHeight="1">
      <c r="A241" s="42"/>
      <c r="B241" s="43"/>
      <c r="C241" s="217" t="s">
        <v>334</v>
      </c>
      <c r="D241" s="217" t="s">
        <v>194</v>
      </c>
      <c r="E241" s="218" t="s">
        <v>730</v>
      </c>
      <c r="F241" s="219" t="s">
        <v>731</v>
      </c>
      <c r="G241" s="220" t="s">
        <v>411</v>
      </c>
      <c r="H241" s="221">
        <v>92.25</v>
      </c>
      <c r="I241" s="222"/>
      <c r="J241" s="223">
        <f>ROUND(I241*H241,2)</f>
        <v>0</v>
      </c>
      <c r="K241" s="219" t="s">
        <v>515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732</v>
      </c>
    </row>
    <row r="242" s="2" customFormat="1">
      <c r="A242" s="42"/>
      <c r="B242" s="43"/>
      <c r="C242" s="44"/>
      <c r="D242" s="283" t="s">
        <v>517</v>
      </c>
      <c r="E242" s="44"/>
      <c r="F242" s="284" t="s">
        <v>733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517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695</v>
      </c>
      <c r="G243" s="231"/>
      <c r="H243" s="235">
        <v>6.75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696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705</v>
      </c>
      <c r="G245" s="231"/>
      <c r="H245" s="235">
        <v>78.75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92.25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345</v>
      </c>
      <c r="D247" s="217" t="s">
        <v>194</v>
      </c>
      <c r="E247" s="218" t="s">
        <v>734</v>
      </c>
      <c r="F247" s="219" t="s">
        <v>735</v>
      </c>
      <c r="G247" s="220" t="s">
        <v>411</v>
      </c>
      <c r="H247" s="221">
        <v>78.75</v>
      </c>
      <c r="I247" s="222"/>
      <c r="J247" s="223">
        <f>ROUND(I247*H247,2)</f>
        <v>0</v>
      </c>
      <c r="K247" s="219" t="s">
        <v>515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736</v>
      </c>
    </row>
    <row r="248" s="2" customFormat="1">
      <c r="A248" s="42"/>
      <c r="B248" s="43"/>
      <c r="C248" s="44"/>
      <c r="D248" s="283" t="s">
        <v>517</v>
      </c>
      <c r="E248" s="44"/>
      <c r="F248" s="284" t="s">
        <v>737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705</v>
      </c>
      <c r="G249" s="231"/>
      <c r="H249" s="235">
        <v>78.75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78.75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1.75" customHeight="1">
      <c r="A251" s="42"/>
      <c r="B251" s="43"/>
      <c r="C251" s="217" t="s">
        <v>349</v>
      </c>
      <c r="D251" s="217" t="s">
        <v>194</v>
      </c>
      <c r="E251" s="218" t="s">
        <v>738</v>
      </c>
      <c r="F251" s="219" t="s">
        <v>739</v>
      </c>
      <c r="G251" s="220" t="s">
        <v>411</v>
      </c>
      <c r="H251" s="221">
        <v>13.5</v>
      </c>
      <c r="I251" s="222"/>
      <c r="J251" s="223">
        <f>ROUND(I251*H251,2)</f>
        <v>0</v>
      </c>
      <c r="K251" s="219" t="s">
        <v>515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740</v>
      </c>
    </row>
    <row r="252" s="2" customFormat="1">
      <c r="A252" s="42"/>
      <c r="B252" s="43"/>
      <c r="C252" s="44"/>
      <c r="D252" s="283" t="s">
        <v>517</v>
      </c>
      <c r="E252" s="44"/>
      <c r="F252" s="284" t="s">
        <v>741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517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695</v>
      </c>
      <c r="G253" s="231"/>
      <c r="H253" s="235">
        <v>6.75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696</v>
      </c>
      <c r="G254" s="231"/>
      <c r="H254" s="235">
        <v>6.75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13.5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742</v>
      </c>
      <c r="F256" s="215" t="s">
        <v>743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SUM(P257:P293)</f>
        <v>0</v>
      </c>
      <c r="Q256" s="209"/>
      <c r="R256" s="210">
        <f>SUM(R257:R293)</f>
        <v>0</v>
      </c>
      <c r="S256" s="209"/>
      <c r="T256" s="211">
        <f>SUM(T257:T293)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85</v>
      </c>
      <c r="AT256" s="213" t="s">
        <v>77</v>
      </c>
      <c r="AU256" s="213" t="s">
        <v>85</v>
      </c>
      <c r="AY256" s="212" t="s">
        <v>191</v>
      </c>
      <c r="BK256" s="214">
        <f>SUM(BK257:BK293)</f>
        <v>0</v>
      </c>
    </row>
    <row r="257" s="2" customFormat="1" ht="33" customHeight="1">
      <c r="A257" s="42"/>
      <c r="B257" s="43"/>
      <c r="C257" s="217" t="s">
        <v>354</v>
      </c>
      <c r="D257" s="217" t="s">
        <v>194</v>
      </c>
      <c r="E257" s="218" t="s">
        <v>744</v>
      </c>
      <c r="F257" s="219" t="s">
        <v>745</v>
      </c>
      <c r="G257" s="220" t="s">
        <v>221</v>
      </c>
      <c r="H257" s="221">
        <v>2.7679999999999998</v>
      </c>
      <c r="I257" s="222"/>
      <c r="J257" s="223">
        <f>ROUND(I257*H257,2)</f>
        <v>0</v>
      </c>
      <c r="K257" s="219" t="s">
        <v>515</v>
      </c>
      <c r="L257" s="48"/>
      <c r="M257" s="224" t="s">
        <v>32</v>
      </c>
      <c r="N257" s="225" t="s">
        <v>49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8" t="s">
        <v>199</v>
      </c>
      <c r="AT257" s="228" t="s">
        <v>194</v>
      </c>
      <c r="AU257" s="228" t="s">
        <v>87</v>
      </c>
      <c r="AY257" s="20" t="s">
        <v>191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85</v>
      </c>
      <c r="BK257" s="229">
        <f>ROUND(I257*H257,2)</f>
        <v>0</v>
      </c>
      <c r="BL257" s="20" t="s">
        <v>199</v>
      </c>
      <c r="BM257" s="228" t="s">
        <v>746</v>
      </c>
    </row>
    <row r="258" s="2" customFormat="1">
      <c r="A258" s="42"/>
      <c r="B258" s="43"/>
      <c r="C258" s="44"/>
      <c r="D258" s="283" t="s">
        <v>517</v>
      </c>
      <c r="E258" s="44"/>
      <c r="F258" s="284" t="s">
        <v>747</v>
      </c>
      <c r="G258" s="44"/>
      <c r="H258" s="44"/>
      <c r="I258" s="280"/>
      <c r="J258" s="44"/>
      <c r="K258" s="44"/>
      <c r="L258" s="48"/>
      <c r="M258" s="281"/>
      <c r="N258" s="282"/>
      <c r="O258" s="88"/>
      <c r="P258" s="88"/>
      <c r="Q258" s="88"/>
      <c r="R258" s="88"/>
      <c r="S258" s="88"/>
      <c r="T258" s="89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T258" s="20" t="s">
        <v>517</v>
      </c>
      <c r="AU258" s="20" t="s">
        <v>87</v>
      </c>
    </row>
    <row r="259" s="15" customFormat="1">
      <c r="A259" s="15"/>
      <c r="B259" s="263"/>
      <c r="C259" s="264"/>
      <c r="D259" s="232" t="s">
        <v>201</v>
      </c>
      <c r="E259" s="265" t="s">
        <v>32</v>
      </c>
      <c r="F259" s="266" t="s">
        <v>358</v>
      </c>
      <c r="G259" s="264"/>
      <c r="H259" s="265" t="s">
        <v>32</v>
      </c>
      <c r="I259" s="267"/>
      <c r="J259" s="264"/>
      <c r="K259" s="264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201</v>
      </c>
      <c r="AU259" s="272" t="s">
        <v>87</v>
      </c>
      <c r="AV259" s="15" t="s">
        <v>85</v>
      </c>
      <c r="AW259" s="15" t="s">
        <v>39</v>
      </c>
      <c r="AX259" s="15" t="s">
        <v>78</v>
      </c>
      <c r="AY259" s="272" t="s">
        <v>191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748</v>
      </c>
      <c r="G260" s="231"/>
      <c r="H260" s="235">
        <v>2.7679999999999998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2.7679999999999998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360</v>
      </c>
      <c r="D262" s="217" t="s">
        <v>194</v>
      </c>
      <c r="E262" s="218" t="s">
        <v>749</v>
      </c>
      <c r="F262" s="219" t="s">
        <v>750</v>
      </c>
      <c r="G262" s="220" t="s">
        <v>221</v>
      </c>
      <c r="H262" s="221">
        <v>2.7679999999999998</v>
      </c>
      <c r="I262" s="222"/>
      <c r="J262" s="223">
        <f>ROUND(I262*H262,2)</f>
        <v>0</v>
      </c>
      <c r="K262" s="219" t="s">
        <v>515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751</v>
      </c>
    </row>
    <row r="263" s="2" customFormat="1">
      <c r="A263" s="42"/>
      <c r="B263" s="43"/>
      <c r="C263" s="44"/>
      <c r="D263" s="283" t="s">
        <v>517</v>
      </c>
      <c r="E263" s="44"/>
      <c r="F263" s="284" t="s">
        <v>752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517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748</v>
      </c>
      <c r="G264" s="231"/>
      <c r="H264" s="235">
        <v>2.7679999999999998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2.7679999999999998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365</v>
      </c>
      <c r="D266" s="217" t="s">
        <v>194</v>
      </c>
      <c r="E266" s="218" t="s">
        <v>753</v>
      </c>
      <c r="F266" s="219" t="s">
        <v>754</v>
      </c>
      <c r="G266" s="220" t="s">
        <v>221</v>
      </c>
      <c r="H266" s="221">
        <v>20.754000000000001</v>
      </c>
      <c r="I266" s="222"/>
      <c r="J266" s="223">
        <f>ROUND(I266*H266,2)</f>
        <v>0</v>
      </c>
      <c r="K266" s="219" t="s">
        <v>515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755</v>
      </c>
    </row>
    <row r="267" s="2" customFormat="1">
      <c r="A267" s="42"/>
      <c r="B267" s="43"/>
      <c r="C267" s="44"/>
      <c r="D267" s="283" t="s">
        <v>517</v>
      </c>
      <c r="E267" s="44"/>
      <c r="F267" s="284" t="s">
        <v>756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748</v>
      </c>
      <c r="G268" s="231"/>
      <c r="H268" s="235">
        <v>2.7679999999999998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6" customFormat="1">
      <c r="A269" s="16"/>
      <c r="B269" s="290"/>
      <c r="C269" s="291"/>
      <c r="D269" s="232" t="s">
        <v>201</v>
      </c>
      <c r="E269" s="292" t="s">
        <v>32</v>
      </c>
      <c r="F269" s="293" t="s">
        <v>757</v>
      </c>
      <c r="G269" s="291"/>
      <c r="H269" s="294">
        <v>2.7679999999999998</v>
      </c>
      <c r="I269" s="295"/>
      <c r="J269" s="291"/>
      <c r="K269" s="291"/>
      <c r="L269" s="296"/>
      <c r="M269" s="297"/>
      <c r="N269" s="298"/>
      <c r="O269" s="298"/>
      <c r="P269" s="298"/>
      <c r="Q269" s="298"/>
      <c r="R269" s="298"/>
      <c r="S269" s="298"/>
      <c r="T269" s="299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300" t="s">
        <v>201</v>
      </c>
      <c r="AU269" s="300" t="s">
        <v>87</v>
      </c>
      <c r="AV269" s="16" t="s">
        <v>102</v>
      </c>
      <c r="AW269" s="16" t="s">
        <v>39</v>
      </c>
      <c r="AX269" s="16" t="s">
        <v>78</v>
      </c>
      <c r="AY269" s="300" t="s">
        <v>191</v>
      </c>
    </row>
    <row r="270" s="13" customFormat="1">
      <c r="A270" s="13"/>
      <c r="B270" s="230"/>
      <c r="C270" s="231"/>
      <c r="D270" s="232" t="s">
        <v>201</v>
      </c>
      <c r="E270" s="233" t="s">
        <v>32</v>
      </c>
      <c r="F270" s="234" t="s">
        <v>758</v>
      </c>
      <c r="G270" s="231"/>
      <c r="H270" s="235">
        <v>20.754000000000001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201</v>
      </c>
      <c r="AU270" s="241" t="s">
        <v>87</v>
      </c>
      <c r="AV270" s="13" t="s">
        <v>87</v>
      </c>
      <c r="AW270" s="13" t="s">
        <v>39</v>
      </c>
      <c r="AX270" s="13" t="s">
        <v>85</v>
      </c>
      <c r="AY270" s="241" t="s">
        <v>191</v>
      </c>
    </row>
    <row r="271" s="2" customFormat="1" ht="24.15" customHeight="1">
      <c r="A271" s="42"/>
      <c r="B271" s="43"/>
      <c r="C271" s="217" t="s">
        <v>370</v>
      </c>
      <c r="D271" s="217" t="s">
        <v>194</v>
      </c>
      <c r="E271" s="218" t="s">
        <v>759</v>
      </c>
      <c r="F271" s="219" t="s">
        <v>760</v>
      </c>
      <c r="G271" s="220" t="s">
        <v>221</v>
      </c>
      <c r="H271" s="221">
        <v>123.5</v>
      </c>
      <c r="I271" s="222"/>
      <c r="J271" s="223">
        <f>ROUND(I271*H271,2)</f>
        <v>0</v>
      </c>
      <c r="K271" s="219" t="s">
        <v>515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761</v>
      </c>
    </row>
    <row r="272" s="2" customFormat="1">
      <c r="A272" s="42"/>
      <c r="B272" s="43"/>
      <c r="C272" s="44"/>
      <c r="D272" s="283" t="s">
        <v>517</v>
      </c>
      <c r="E272" s="44"/>
      <c r="F272" s="284" t="s">
        <v>762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517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673</v>
      </c>
      <c r="G273" s="231"/>
      <c r="H273" s="235">
        <v>39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3" customFormat="1">
      <c r="A274" s="13"/>
      <c r="B274" s="230"/>
      <c r="C274" s="231"/>
      <c r="D274" s="232" t="s">
        <v>201</v>
      </c>
      <c r="E274" s="233" t="s">
        <v>32</v>
      </c>
      <c r="F274" s="234" t="s">
        <v>674</v>
      </c>
      <c r="G274" s="231"/>
      <c r="H274" s="235">
        <v>45.5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201</v>
      </c>
      <c r="AU274" s="241" t="s">
        <v>87</v>
      </c>
      <c r="AV274" s="13" t="s">
        <v>87</v>
      </c>
      <c r="AW274" s="13" t="s">
        <v>39</v>
      </c>
      <c r="AX274" s="13" t="s">
        <v>78</v>
      </c>
      <c r="AY274" s="241" t="s">
        <v>191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675</v>
      </c>
      <c r="G275" s="231"/>
      <c r="H275" s="235">
        <v>39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4" customFormat="1">
      <c r="A276" s="14"/>
      <c r="B276" s="242"/>
      <c r="C276" s="243"/>
      <c r="D276" s="232" t="s">
        <v>201</v>
      </c>
      <c r="E276" s="244" t="s">
        <v>32</v>
      </c>
      <c r="F276" s="245" t="s">
        <v>203</v>
      </c>
      <c r="G276" s="243"/>
      <c r="H276" s="246">
        <v>123.5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201</v>
      </c>
      <c r="AU276" s="252" t="s">
        <v>87</v>
      </c>
      <c r="AV276" s="14" t="s">
        <v>199</v>
      </c>
      <c r="AW276" s="14" t="s">
        <v>39</v>
      </c>
      <c r="AX276" s="14" t="s">
        <v>85</v>
      </c>
      <c r="AY276" s="252" t="s">
        <v>191</v>
      </c>
    </row>
    <row r="277" s="2" customFormat="1" ht="37.8" customHeight="1">
      <c r="A277" s="42"/>
      <c r="B277" s="43"/>
      <c r="C277" s="217" t="s">
        <v>763</v>
      </c>
      <c r="D277" s="217" t="s">
        <v>194</v>
      </c>
      <c r="E277" s="218" t="s">
        <v>764</v>
      </c>
      <c r="F277" s="219" t="s">
        <v>765</v>
      </c>
      <c r="G277" s="220" t="s">
        <v>221</v>
      </c>
      <c r="H277" s="221">
        <v>1111.5</v>
      </c>
      <c r="I277" s="222"/>
      <c r="J277" s="223">
        <f>ROUND(I277*H277,2)</f>
        <v>0</v>
      </c>
      <c r="K277" s="219" t="s">
        <v>515</v>
      </c>
      <c r="L277" s="48"/>
      <c r="M277" s="224" t="s">
        <v>32</v>
      </c>
      <c r="N277" s="225" t="s">
        <v>49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8" t="s">
        <v>199</v>
      </c>
      <c r="AT277" s="228" t="s">
        <v>194</v>
      </c>
      <c r="AU277" s="228" t="s">
        <v>87</v>
      </c>
      <c r="AY277" s="20" t="s">
        <v>191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20" t="s">
        <v>85</v>
      </c>
      <c r="BK277" s="229">
        <f>ROUND(I277*H277,2)</f>
        <v>0</v>
      </c>
      <c r="BL277" s="20" t="s">
        <v>199</v>
      </c>
      <c r="BM277" s="228" t="s">
        <v>766</v>
      </c>
    </row>
    <row r="278" s="2" customFormat="1">
      <c r="A278" s="42"/>
      <c r="B278" s="43"/>
      <c r="C278" s="44"/>
      <c r="D278" s="283" t="s">
        <v>517</v>
      </c>
      <c r="E278" s="44"/>
      <c r="F278" s="284" t="s">
        <v>767</v>
      </c>
      <c r="G278" s="44"/>
      <c r="H278" s="44"/>
      <c r="I278" s="280"/>
      <c r="J278" s="44"/>
      <c r="K278" s="44"/>
      <c r="L278" s="48"/>
      <c r="M278" s="281"/>
      <c r="N278" s="282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517</v>
      </c>
      <c r="AU278" s="20" t="s">
        <v>87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673</v>
      </c>
      <c r="G279" s="231"/>
      <c r="H279" s="235">
        <v>39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674</v>
      </c>
      <c r="G280" s="231"/>
      <c r="H280" s="235">
        <v>45.5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675</v>
      </c>
      <c r="G281" s="231"/>
      <c r="H281" s="235">
        <v>39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6" customFormat="1">
      <c r="A282" s="16"/>
      <c r="B282" s="290"/>
      <c r="C282" s="291"/>
      <c r="D282" s="232" t="s">
        <v>201</v>
      </c>
      <c r="E282" s="292" t="s">
        <v>32</v>
      </c>
      <c r="F282" s="293" t="s">
        <v>757</v>
      </c>
      <c r="G282" s="291"/>
      <c r="H282" s="294">
        <v>123.5</v>
      </c>
      <c r="I282" s="295"/>
      <c r="J282" s="291"/>
      <c r="K282" s="291"/>
      <c r="L282" s="296"/>
      <c r="M282" s="297"/>
      <c r="N282" s="298"/>
      <c r="O282" s="298"/>
      <c r="P282" s="298"/>
      <c r="Q282" s="298"/>
      <c r="R282" s="298"/>
      <c r="S282" s="298"/>
      <c r="T282" s="299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300" t="s">
        <v>201</v>
      </c>
      <c r="AU282" s="300" t="s">
        <v>87</v>
      </c>
      <c r="AV282" s="16" t="s">
        <v>102</v>
      </c>
      <c r="AW282" s="16" t="s">
        <v>39</v>
      </c>
      <c r="AX282" s="16" t="s">
        <v>78</v>
      </c>
      <c r="AY282" s="300" t="s">
        <v>191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768</v>
      </c>
      <c r="G283" s="231"/>
      <c r="H283" s="235">
        <v>1111.5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85</v>
      </c>
      <c r="AY283" s="241" t="s">
        <v>191</v>
      </c>
    </row>
    <row r="284" s="2" customFormat="1" ht="16.5" customHeight="1">
      <c r="A284" s="42"/>
      <c r="B284" s="43"/>
      <c r="C284" s="217" t="s">
        <v>769</v>
      </c>
      <c r="D284" s="217" t="s">
        <v>194</v>
      </c>
      <c r="E284" s="218" t="s">
        <v>770</v>
      </c>
      <c r="F284" s="219" t="s">
        <v>771</v>
      </c>
      <c r="G284" s="220" t="s">
        <v>221</v>
      </c>
      <c r="H284" s="221">
        <v>2.7679999999999998</v>
      </c>
      <c r="I284" s="222"/>
      <c r="J284" s="223">
        <f>ROUND(I284*H284,2)</f>
        <v>0</v>
      </c>
      <c r="K284" s="219" t="s">
        <v>515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772</v>
      </c>
    </row>
    <row r="285" s="2" customFormat="1">
      <c r="A285" s="42"/>
      <c r="B285" s="43"/>
      <c r="C285" s="44"/>
      <c r="D285" s="283" t="s">
        <v>517</v>
      </c>
      <c r="E285" s="44"/>
      <c r="F285" s="284" t="s">
        <v>773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517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748</v>
      </c>
      <c r="G286" s="231"/>
      <c r="H286" s="235">
        <v>2.7679999999999998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2.7679999999999998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87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21.75" customHeight="1">
      <c r="A288" s="42"/>
      <c r="B288" s="43"/>
      <c r="C288" s="217" t="s">
        <v>774</v>
      </c>
      <c r="D288" s="217" t="s">
        <v>194</v>
      </c>
      <c r="E288" s="218" t="s">
        <v>775</v>
      </c>
      <c r="F288" s="219" t="s">
        <v>776</v>
      </c>
      <c r="G288" s="220" t="s">
        <v>221</v>
      </c>
      <c r="H288" s="221">
        <v>123.5</v>
      </c>
      <c r="I288" s="222"/>
      <c r="J288" s="223">
        <f>ROUND(I288*H288,2)</f>
        <v>0</v>
      </c>
      <c r="K288" s="219" t="s">
        <v>515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777</v>
      </c>
    </row>
    <row r="289" s="2" customFormat="1">
      <c r="A289" s="42"/>
      <c r="B289" s="43"/>
      <c r="C289" s="44"/>
      <c r="D289" s="283" t="s">
        <v>517</v>
      </c>
      <c r="E289" s="44"/>
      <c r="F289" s="284" t="s">
        <v>778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517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673</v>
      </c>
      <c r="G290" s="231"/>
      <c r="H290" s="235">
        <v>39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3" customFormat="1">
      <c r="A291" s="13"/>
      <c r="B291" s="230"/>
      <c r="C291" s="231"/>
      <c r="D291" s="232" t="s">
        <v>201</v>
      </c>
      <c r="E291" s="233" t="s">
        <v>32</v>
      </c>
      <c r="F291" s="234" t="s">
        <v>674</v>
      </c>
      <c r="G291" s="231"/>
      <c r="H291" s="235">
        <v>45.5</v>
      </c>
      <c r="I291" s="236"/>
      <c r="J291" s="231"/>
      <c r="K291" s="231"/>
      <c r="L291" s="237"/>
      <c r="M291" s="238"/>
      <c r="N291" s="239"/>
      <c r="O291" s="239"/>
      <c r="P291" s="239"/>
      <c r="Q291" s="239"/>
      <c r="R291" s="239"/>
      <c r="S291" s="239"/>
      <c r="T291" s="24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1" t="s">
        <v>201</v>
      </c>
      <c r="AU291" s="241" t="s">
        <v>87</v>
      </c>
      <c r="AV291" s="13" t="s">
        <v>87</v>
      </c>
      <c r="AW291" s="13" t="s">
        <v>39</v>
      </c>
      <c r="AX291" s="13" t="s">
        <v>78</v>
      </c>
      <c r="AY291" s="241" t="s">
        <v>191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675</v>
      </c>
      <c r="G292" s="231"/>
      <c r="H292" s="235">
        <v>39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4" customFormat="1">
      <c r="A293" s="14"/>
      <c r="B293" s="242"/>
      <c r="C293" s="243"/>
      <c r="D293" s="232" t="s">
        <v>201</v>
      </c>
      <c r="E293" s="244" t="s">
        <v>32</v>
      </c>
      <c r="F293" s="245" t="s">
        <v>203</v>
      </c>
      <c r="G293" s="243"/>
      <c r="H293" s="246">
        <v>123.5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201</v>
      </c>
      <c r="AU293" s="252" t="s">
        <v>87</v>
      </c>
      <c r="AV293" s="14" t="s">
        <v>199</v>
      </c>
      <c r="AW293" s="14" t="s">
        <v>39</v>
      </c>
      <c r="AX293" s="14" t="s">
        <v>85</v>
      </c>
      <c r="AY293" s="252" t="s">
        <v>191</v>
      </c>
    </row>
    <row r="294" s="12" customFormat="1" ht="22.8" customHeight="1">
      <c r="A294" s="12"/>
      <c r="B294" s="201"/>
      <c r="C294" s="202"/>
      <c r="D294" s="203" t="s">
        <v>77</v>
      </c>
      <c r="E294" s="215" t="s">
        <v>779</v>
      </c>
      <c r="F294" s="215" t="s">
        <v>780</v>
      </c>
      <c r="G294" s="202"/>
      <c r="H294" s="202"/>
      <c r="I294" s="205"/>
      <c r="J294" s="216">
        <f>BK294</f>
        <v>0</v>
      </c>
      <c r="K294" s="202"/>
      <c r="L294" s="207"/>
      <c r="M294" s="208"/>
      <c r="N294" s="209"/>
      <c r="O294" s="209"/>
      <c r="P294" s="210">
        <f>SUM(P295:P298)</f>
        <v>0</v>
      </c>
      <c r="Q294" s="209"/>
      <c r="R294" s="210">
        <f>SUM(R295:R298)</f>
        <v>0</v>
      </c>
      <c r="S294" s="209"/>
      <c r="T294" s="211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2" t="s">
        <v>85</v>
      </c>
      <c r="AT294" s="213" t="s">
        <v>77</v>
      </c>
      <c r="AU294" s="213" t="s">
        <v>85</v>
      </c>
      <c r="AY294" s="212" t="s">
        <v>191</v>
      </c>
      <c r="BK294" s="214">
        <f>SUM(BK295:BK298)</f>
        <v>0</v>
      </c>
    </row>
    <row r="295" s="2" customFormat="1" ht="24.15" customHeight="1">
      <c r="A295" s="42"/>
      <c r="B295" s="43"/>
      <c r="C295" s="217" t="s">
        <v>781</v>
      </c>
      <c r="D295" s="217" t="s">
        <v>194</v>
      </c>
      <c r="E295" s="218" t="s">
        <v>782</v>
      </c>
      <c r="F295" s="219" t="s">
        <v>783</v>
      </c>
      <c r="G295" s="220" t="s">
        <v>221</v>
      </c>
      <c r="H295" s="221">
        <v>143.459</v>
      </c>
      <c r="I295" s="222"/>
      <c r="J295" s="223">
        <f>ROUND(I295*H295,2)</f>
        <v>0</v>
      </c>
      <c r="K295" s="219" t="s">
        <v>515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784</v>
      </c>
    </row>
    <row r="296" s="2" customFormat="1">
      <c r="A296" s="42"/>
      <c r="B296" s="43"/>
      <c r="C296" s="44"/>
      <c r="D296" s="283" t="s">
        <v>517</v>
      </c>
      <c r="E296" s="44"/>
      <c r="F296" s="284" t="s">
        <v>785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517</v>
      </c>
      <c r="AU296" s="20" t="s">
        <v>87</v>
      </c>
    </row>
    <row r="297" s="2" customFormat="1" ht="33" customHeight="1">
      <c r="A297" s="42"/>
      <c r="B297" s="43"/>
      <c r="C297" s="217" t="s">
        <v>786</v>
      </c>
      <c r="D297" s="217" t="s">
        <v>194</v>
      </c>
      <c r="E297" s="218" t="s">
        <v>787</v>
      </c>
      <c r="F297" s="219" t="s">
        <v>788</v>
      </c>
      <c r="G297" s="220" t="s">
        <v>221</v>
      </c>
      <c r="H297" s="221">
        <v>143.459</v>
      </c>
      <c r="I297" s="222"/>
      <c r="J297" s="223">
        <f>ROUND(I297*H297,2)</f>
        <v>0</v>
      </c>
      <c r="K297" s="219" t="s">
        <v>515</v>
      </c>
      <c r="L297" s="48"/>
      <c r="M297" s="224" t="s">
        <v>32</v>
      </c>
      <c r="N297" s="225" t="s">
        <v>49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8" t="s">
        <v>199</v>
      </c>
      <c r="AT297" s="228" t="s">
        <v>194</v>
      </c>
      <c r="AU297" s="228" t="s">
        <v>87</v>
      </c>
      <c r="AY297" s="20" t="s">
        <v>191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20" t="s">
        <v>85</v>
      </c>
      <c r="BK297" s="229">
        <f>ROUND(I297*H297,2)</f>
        <v>0</v>
      </c>
      <c r="BL297" s="20" t="s">
        <v>199</v>
      </c>
      <c r="BM297" s="228" t="s">
        <v>789</v>
      </c>
    </row>
    <row r="298" s="2" customFormat="1">
      <c r="A298" s="42"/>
      <c r="B298" s="43"/>
      <c r="C298" s="44"/>
      <c r="D298" s="283" t="s">
        <v>517</v>
      </c>
      <c r="E298" s="44"/>
      <c r="F298" s="284" t="s">
        <v>790</v>
      </c>
      <c r="G298" s="44"/>
      <c r="H298" s="44"/>
      <c r="I298" s="280"/>
      <c r="J298" s="44"/>
      <c r="K298" s="44"/>
      <c r="L298" s="48"/>
      <c r="M298" s="285"/>
      <c r="N298" s="286"/>
      <c r="O298" s="287"/>
      <c r="P298" s="287"/>
      <c r="Q298" s="287"/>
      <c r="R298" s="287"/>
      <c r="S298" s="287"/>
      <c r="T298" s="288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517</v>
      </c>
      <c r="AU298" s="20" t="s">
        <v>87</v>
      </c>
    </row>
    <row r="299" s="2" customFormat="1" ht="6.96" customHeight="1">
      <c r="A299" s="42"/>
      <c r="B299" s="63"/>
      <c r="C299" s="64"/>
      <c r="D299" s="64"/>
      <c r="E299" s="64"/>
      <c r="F299" s="64"/>
      <c r="G299" s="64"/>
      <c r="H299" s="64"/>
      <c r="I299" s="64"/>
      <c r="J299" s="64"/>
      <c r="K299" s="64"/>
      <c r="L299" s="48"/>
      <c r="M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</row>
  </sheetData>
  <sheetProtection sheet="1" autoFilter="0" formatColumns="0" formatRows="0" objects="1" scenarios="1" spinCount="100000" saltValue="pcqKyAJsXTHzkQkhC26Qi9PMcfzxsm1nTFoxQV0FQn142ed4r8Dsl44iRjed7roP4v1RiIDPaUdas8Fkn3l94Q==" hashValue="+hyRO+vBlVPWZSflPHPpEPi+iHlprQBl/eqpb7vsm2nsAcHFdsOLESd6xyVxDZ/Jz7NEXip0TeYpNU14oIqfvw==" algorithmName="SHA-512" password="CC35"/>
  <autoFilter ref="C96:K2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6_01/112155311"/>
    <hyperlink ref="F105" r:id="rId2" display="https://podminky.urs.cz/item/CS_URS_2026_01/938121111"/>
    <hyperlink ref="F110" r:id="rId3" display="https://podminky.urs.cz/item/CS_URS_2026_01/113105113"/>
    <hyperlink ref="F116" r:id="rId4" display="https://podminky.urs.cz/item/CS_URS_2026_01/115001105"/>
    <hyperlink ref="F119" r:id="rId5" display="https://podminky.urs.cz/item/CS_URS_2026_01/115101202"/>
    <hyperlink ref="F122" r:id="rId6" display="https://podminky.urs.cz/item/CS_URS_2026_01/122352501"/>
    <hyperlink ref="F127" r:id="rId7" display="https://podminky.urs.cz/item/CS_URS_2026_01/122352508"/>
    <hyperlink ref="F132" r:id="rId8" display="https://podminky.urs.cz/item/CS_URS_2026_01/129353101"/>
    <hyperlink ref="F137" r:id="rId9" display="https://podminky.urs.cz/item/CS_URS_2026_01/153191121"/>
    <hyperlink ref="F142" r:id="rId10" display="https://podminky.urs.cz/item/CS_URS_2026_01/153191131"/>
    <hyperlink ref="F149" r:id="rId11" display="https://podminky.urs.cz/item/CS_URS_2026_01/162751137"/>
    <hyperlink ref="F156" r:id="rId12" display="https://podminky.urs.cz/item/CS_URS_2026_01/167151102"/>
    <hyperlink ref="F163" r:id="rId13" display="https://podminky.urs.cz/item/CS_URS_2026_01/167151122"/>
    <hyperlink ref="F170" r:id="rId14" display="https://podminky.urs.cz/item/CS_URS_2026_01/171251201"/>
    <hyperlink ref="F188" r:id="rId15" display="https://podminky.urs.cz/item/CS_URS_2026_01/465513257"/>
    <hyperlink ref="F195" r:id="rId16" display="https://podminky.urs.cz/item/CS_URS_2026_01/952904121"/>
    <hyperlink ref="F199" r:id="rId17" display="https://podminky.urs.cz/item/CS_URS_2026_01/985131111"/>
    <hyperlink ref="F204" r:id="rId18" display="https://podminky.urs.cz/item/CS_URS_2026_01/985131211"/>
    <hyperlink ref="F209" r:id="rId19" display="https://podminky.urs.cz/item/CS_URS_2026_01/985132111"/>
    <hyperlink ref="F213" r:id="rId20" display="https://podminky.urs.cz/item/CS_URS_2026_01/985132211"/>
    <hyperlink ref="F217" r:id="rId21" display="https://podminky.urs.cz/item/CS_URS_2026_01/985142112"/>
    <hyperlink ref="F222" r:id="rId22" display="https://podminky.urs.cz/item/CS_URS_2026_01/985142912"/>
    <hyperlink ref="F227" r:id="rId23" display="https://podminky.urs.cz/item/CS_URS_2026_01/985231112"/>
    <hyperlink ref="F233" r:id="rId24" display="https://podminky.urs.cz/item/CS_URS_2026_01/985231191"/>
    <hyperlink ref="F237" r:id="rId25" display="https://podminky.urs.cz/item/CS_URS_2026_01/985231192"/>
    <hyperlink ref="F242" r:id="rId26" display="https://podminky.urs.cz/item/CS_URS_2026_01/985233121"/>
    <hyperlink ref="F248" r:id="rId27" display="https://podminky.urs.cz/item/CS_URS_2026_01/985233911"/>
    <hyperlink ref="F252" r:id="rId28" display="https://podminky.urs.cz/item/CS_URS_2026_01/985233912"/>
    <hyperlink ref="F258" r:id="rId29" display="https://podminky.urs.cz/item/CS_URS_2026_01/997013841R"/>
    <hyperlink ref="F263" r:id="rId30" display="https://podminky.urs.cz/item/CS_URS_2026_01/997211511"/>
    <hyperlink ref="F267" r:id="rId31" display="https://podminky.urs.cz/item/CS_URS_2026_01/997211519"/>
    <hyperlink ref="F272" r:id="rId32" display="https://podminky.urs.cz/item/CS_URS_2026_01/997211521"/>
    <hyperlink ref="F278" r:id="rId33" display="https://podminky.urs.cz/item/CS_URS_2026_01/997211529"/>
    <hyperlink ref="F285" r:id="rId34" display="https://podminky.urs.cz/item/CS_URS_2026_01/997211611"/>
    <hyperlink ref="F289" r:id="rId35" display="https://podminky.urs.cz/item/CS_URS_2026_01/997211612"/>
    <hyperlink ref="F296" r:id="rId36" display="https://podminky.urs.cz/item/CS_URS_2026_01/998212111"/>
    <hyperlink ref="F298" r:id="rId37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586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791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ROUND((SUM(BE98:BE287)),  2)</f>
        <v>0</v>
      </c>
      <c r="G37" s="42"/>
      <c r="H37" s="42"/>
      <c r="I37" s="162">
        <v>0.20999999999999999</v>
      </c>
      <c r="J37" s="161">
        <f>ROUND(((SUM(BE98:BE287))*I37),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ROUND((SUM(BF98:BF287)),  2)</f>
        <v>0</v>
      </c>
      <c r="G38" s="42"/>
      <c r="H38" s="42"/>
      <c r="I38" s="162">
        <v>0.12</v>
      </c>
      <c r="J38" s="161">
        <f>ROUND(((SUM(BF98:BF287))*I38),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ROUND((SUM(BG98:BG287)),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ROUND((SUM(BH98:BH287)),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ROUND((SUM(BI98:BI287)),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506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586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02 - Propustek km 68,052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507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588</v>
      </c>
      <c r="E70" s="187"/>
      <c r="F70" s="187"/>
      <c r="G70" s="187"/>
      <c r="H70" s="187"/>
      <c r="I70" s="187"/>
      <c r="J70" s="188">
        <f>J180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511</v>
      </c>
      <c r="E71" s="187"/>
      <c r="F71" s="187"/>
      <c r="G71" s="187"/>
      <c r="H71" s="187"/>
      <c r="I71" s="187"/>
      <c r="J71" s="188">
        <f>J186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589</v>
      </c>
      <c r="E72" s="187"/>
      <c r="F72" s="187"/>
      <c r="G72" s="187"/>
      <c r="H72" s="187"/>
      <c r="I72" s="187"/>
      <c r="J72" s="188">
        <f>J240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590</v>
      </c>
      <c r="E73" s="187"/>
      <c r="F73" s="187"/>
      <c r="G73" s="187"/>
      <c r="H73" s="187"/>
      <c r="I73" s="187"/>
      <c r="J73" s="188">
        <f>J279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J284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506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586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02 - Propustek km 68,052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P99+P284</f>
        <v>0</v>
      </c>
      <c r="Q98" s="100"/>
      <c r="R98" s="198">
        <f>R99+R284</f>
        <v>91.129464999999996</v>
      </c>
      <c r="S98" s="100"/>
      <c r="T98" s="199">
        <f>T99+T284</f>
        <v>24.465299999999999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BK99+BK284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P100+P180+P186+P240+P279</f>
        <v>0</v>
      </c>
      <c r="Q99" s="209"/>
      <c r="R99" s="210">
        <f>R100+R180+R186+R240+R279</f>
        <v>91.129464999999996</v>
      </c>
      <c r="S99" s="209"/>
      <c r="T99" s="211">
        <f>T100+T180+T186+T240+T279</f>
        <v>24.465299999999999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BK100+BK180+BK186+BK240+BK279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512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SUM(P101:P179)</f>
        <v>0</v>
      </c>
      <c r="Q100" s="209"/>
      <c r="R100" s="210">
        <f>SUM(R101:R179)</f>
        <v>38.655324999999998</v>
      </c>
      <c r="S100" s="209"/>
      <c r="T100" s="211">
        <f>SUM(T101:T179)</f>
        <v>23.459999999999997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SUM(BK101:BK179)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591</v>
      </c>
      <c r="F101" s="219" t="s">
        <v>592</v>
      </c>
      <c r="G101" s="220" t="s">
        <v>411</v>
      </c>
      <c r="H101" s="221">
        <v>40</v>
      </c>
      <c r="I101" s="222"/>
      <c r="J101" s="223">
        <f>ROUND(I101*H101,2)</f>
        <v>0</v>
      </c>
      <c r="K101" s="219" t="s">
        <v>515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792</v>
      </c>
    </row>
    <row r="102" s="2" customFormat="1">
      <c r="A102" s="42"/>
      <c r="B102" s="43"/>
      <c r="C102" s="44"/>
      <c r="D102" s="283" t="s">
        <v>517</v>
      </c>
      <c r="E102" s="44"/>
      <c r="F102" s="284" t="s">
        <v>594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793</v>
      </c>
      <c r="G103" s="231"/>
      <c r="H103" s="235">
        <v>40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596</v>
      </c>
      <c r="F105" s="219" t="s">
        <v>597</v>
      </c>
      <c r="G105" s="220" t="s">
        <v>411</v>
      </c>
      <c r="H105" s="221">
        <v>40</v>
      </c>
      <c r="I105" s="222"/>
      <c r="J105" s="223">
        <f>ROUND(I105*H105,2)</f>
        <v>0</v>
      </c>
      <c r="K105" s="219" t="s">
        <v>515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0.02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794</v>
      </c>
    </row>
    <row r="106" s="2" customFormat="1">
      <c r="A106" s="42"/>
      <c r="B106" s="43"/>
      <c r="C106" s="44"/>
      <c r="D106" s="283" t="s">
        <v>517</v>
      </c>
      <c r="E106" s="44"/>
      <c r="F106" s="284" t="s">
        <v>599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795</v>
      </c>
      <c r="G107" s="231"/>
      <c r="H107" s="235">
        <v>20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796</v>
      </c>
      <c r="G108" s="231"/>
      <c r="H108" s="235">
        <v>20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40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33" customHeight="1">
      <c r="A110" s="42"/>
      <c r="B110" s="43"/>
      <c r="C110" s="217" t="s">
        <v>102</v>
      </c>
      <c r="D110" s="217" t="s">
        <v>194</v>
      </c>
      <c r="E110" s="218" t="s">
        <v>602</v>
      </c>
      <c r="F110" s="219" t="s">
        <v>603</v>
      </c>
      <c r="G110" s="220" t="s">
        <v>411</v>
      </c>
      <c r="H110" s="221">
        <v>40</v>
      </c>
      <c r="I110" s="222"/>
      <c r="J110" s="223">
        <f>ROUND(I110*H110,2)</f>
        <v>0</v>
      </c>
      <c r="K110" s="219" t="s">
        <v>515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0.58599999999999997</v>
      </c>
      <c r="T110" s="227">
        <f>S110*H110</f>
        <v>23.439999999999998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797</v>
      </c>
    </row>
    <row r="111" s="2" customFormat="1">
      <c r="A111" s="42"/>
      <c r="B111" s="43"/>
      <c r="C111" s="44"/>
      <c r="D111" s="283" t="s">
        <v>517</v>
      </c>
      <c r="E111" s="44"/>
      <c r="F111" s="284" t="s">
        <v>605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517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798</v>
      </c>
      <c r="G112" s="231"/>
      <c r="H112" s="235">
        <v>20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799</v>
      </c>
      <c r="G113" s="231"/>
      <c r="H113" s="235">
        <v>20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40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609</v>
      </c>
      <c r="F115" s="219" t="s">
        <v>610</v>
      </c>
      <c r="G115" s="220" t="s">
        <v>239</v>
      </c>
      <c r="H115" s="221">
        <v>52.5</v>
      </c>
      <c r="I115" s="222"/>
      <c r="J115" s="223">
        <f>ROUND(I115*H115,2)</f>
        <v>0</v>
      </c>
      <c r="K115" s="219" t="s">
        <v>515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1.1513250000000002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800</v>
      </c>
    </row>
    <row r="116" s="2" customFormat="1">
      <c r="A116" s="42"/>
      <c r="B116" s="43"/>
      <c r="C116" s="44"/>
      <c r="D116" s="283" t="s">
        <v>517</v>
      </c>
      <c r="E116" s="44"/>
      <c r="F116" s="284" t="s">
        <v>612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517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801</v>
      </c>
      <c r="G117" s="231"/>
      <c r="H117" s="235">
        <v>52.5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52.5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21.75" customHeight="1">
      <c r="A119" s="42"/>
      <c r="B119" s="43"/>
      <c r="C119" s="217" t="s">
        <v>192</v>
      </c>
      <c r="D119" s="217" t="s">
        <v>194</v>
      </c>
      <c r="E119" s="218" t="s">
        <v>614</v>
      </c>
      <c r="F119" s="219" t="s">
        <v>615</v>
      </c>
      <c r="G119" s="220" t="s">
        <v>616</v>
      </c>
      <c r="H119" s="221">
        <v>100</v>
      </c>
      <c r="I119" s="222"/>
      <c r="J119" s="223">
        <f>ROUND(I119*H119,2)</f>
        <v>0</v>
      </c>
      <c r="K119" s="219" t="s">
        <v>515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4.0000000000000003E-05</v>
      </c>
      <c r="R119" s="226">
        <f>Q119*H119</f>
        <v>0.0040000000000000001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802</v>
      </c>
    </row>
    <row r="120" s="2" customFormat="1">
      <c r="A120" s="42"/>
      <c r="B120" s="43"/>
      <c r="C120" s="44"/>
      <c r="D120" s="283" t="s">
        <v>517</v>
      </c>
      <c r="E120" s="44"/>
      <c r="F120" s="284" t="s">
        <v>618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517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803</v>
      </c>
      <c r="G121" s="231"/>
      <c r="H121" s="235">
        <v>100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100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24.15" customHeight="1">
      <c r="A123" s="42"/>
      <c r="B123" s="43"/>
      <c r="C123" s="217" t="s">
        <v>225</v>
      </c>
      <c r="D123" s="217" t="s">
        <v>194</v>
      </c>
      <c r="E123" s="218" t="s">
        <v>620</v>
      </c>
      <c r="F123" s="219" t="s">
        <v>621</v>
      </c>
      <c r="G123" s="220" t="s">
        <v>197</v>
      </c>
      <c r="H123" s="221">
        <v>20</v>
      </c>
      <c r="I123" s="222"/>
      <c r="J123" s="223">
        <f>ROUND(I123*H123,2)</f>
        <v>0</v>
      </c>
      <c r="K123" s="219" t="s">
        <v>515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804</v>
      </c>
    </row>
    <row r="124" s="2" customFormat="1">
      <c r="A124" s="42"/>
      <c r="B124" s="43"/>
      <c r="C124" s="44"/>
      <c r="D124" s="283" t="s">
        <v>517</v>
      </c>
      <c r="E124" s="44"/>
      <c r="F124" s="284" t="s">
        <v>623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805</v>
      </c>
      <c r="G125" s="231"/>
      <c r="H125" s="235">
        <v>10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806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232</v>
      </c>
      <c r="D128" s="217" t="s">
        <v>194</v>
      </c>
      <c r="E128" s="218" t="s">
        <v>626</v>
      </c>
      <c r="F128" s="219" t="s">
        <v>627</v>
      </c>
      <c r="G128" s="220" t="s">
        <v>197</v>
      </c>
      <c r="H128" s="221">
        <v>20</v>
      </c>
      <c r="I128" s="222"/>
      <c r="J128" s="223">
        <f>ROUND(I128*H128,2)</f>
        <v>0</v>
      </c>
      <c r="K128" s="219" t="s">
        <v>515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807</v>
      </c>
    </row>
    <row r="129" s="2" customFormat="1">
      <c r="A129" s="42"/>
      <c r="B129" s="43"/>
      <c r="C129" s="44"/>
      <c r="D129" s="283" t="s">
        <v>517</v>
      </c>
      <c r="E129" s="44"/>
      <c r="F129" s="284" t="s">
        <v>629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517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805</v>
      </c>
      <c r="G130" s="231"/>
      <c r="H130" s="235">
        <v>10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806</v>
      </c>
      <c r="G131" s="231"/>
      <c r="H131" s="235">
        <v>10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222</v>
      </c>
      <c r="D133" s="217" t="s">
        <v>194</v>
      </c>
      <c r="E133" s="218" t="s">
        <v>630</v>
      </c>
      <c r="F133" s="219" t="s">
        <v>631</v>
      </c>
      <c r="G133" s="220" t="s">
        <v>197</v>
      </c>
      <c r="H133" s="221">
        <v>60</v>
      </c>
      <c r="I133" s="222"/>
      <c r="J133" s="223">
        <f>ROUND(I133*H133,2)</f>
        <v>0</v>
      </c>
      <c r="K133" s="219" t="s">
        <v>515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808</v>
      </c>
    </row>
    <row r="134" s="2" customFormat="1">
      <c r="A134" s="42"/>
      <c r="B134" s="43"/>
      <c r="C134" s="44"/>
      <c r="D134" s="283" t="s">
        <v>517</v>
      </c>
      <c r="E134" s="44"/>
      <c r="F134" s="284" t="s">
        <v>633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517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634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809</v>
      </c>
      <c r="G136" s="231"/>
      <c r="H136" s="235">
        <v>40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60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636</v>
      </c>
      <c r="F138" s="219" t="s">
        <v>637</v>
      </c>
      <c r="G138" s="220" t="s">
        <v>197</v>
      </c>
      <c r="H138" s="221">
        <v>18.75</v>
      </c>
      <c r="I138" s="222"/>
      <c r="J138" s="223">
        <f>ROUND(I138*H138,2)</f>
        <v>0</v>
      </c>
      <c r="K138" s="219" t="s">
        <v>515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810</v>
      </c>
    </row>
    <row r="139" s="2" customFormat="1">
      <c r="A139" s="42"/>
      <c r="B139" s="43"/>
      <c r="C139" s="44"/>
      <c r="D139" s="283" t="s">
        <v>517</v>
      </c>
      <c r="E139" s="44"/>
      <c r="F139" s="284" t="s">
        <v>639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517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640</v>
      </c>
      <c r="G140" s="231"/>
      <c r="H140" s="235">
        <v>18.75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18.75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642</v>
      </c>
      <c r="F142" s="219" t="s">
        <v>643</v>
      </c>
      <c r="G142" s="220" t="s">
        <v>197</v>
      </c>
      <c r="H142" s="221">
        <v>18.75</v>
      </c>
      <c r="I142" s="222"/>
      <c r="J142" s="223">
        <f>ROUND(I142*H142,2)</f>
        <v>0</v>
      </c>
      <c r="K142" s="219" t="s">
        <v>515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811</v>
      </c>
    </row>
    <row r="143" s="2" customFormat="1">
      <c r="A143" s="42"/>
      <c r="B143" s="43"/>
      <c r="C143" s="44"/>
      <c r="D143" s="283" t="s">
        <v>517</v>
      </c>
      <c r="E143" s="44"/>
      <c r="F143" s="284" t="s">
        <v>645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517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640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18.75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646</v>
      </c>
      <c r="F146" s="255" t="s">
        <v>647</v>
      </c>
      <c r="G146" s="256" t="s">
        <v>221</v>
      </c>
      <c r="H146" s="257">
        <v>37.5</v>
      </c>
      <c r="I146" s="258"/>
      <c r="J146" s="259">
        <f>ROUND(I146*H146,2)</f>
        <v>0</v>
      </c>
      <c r="K146" s="255" t="s">
        <v>515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37.5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812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813</v>
      </c>
      <c r="G147" s="231"/>
      <c r="H147" s="235">
        <v>37.5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650</v>
      </c>
      <c r="F148" s="219" t="s">
        <v>651</v>
      </c>
      <c r="G148" s="220" t="s">
        <v>197</v>
      </c>
      <c r="H148" s="221">
        <v>38.75</v>
      </c>
      <c r="I148" s="222"/>
      <c r="J148" s="223">
        <f>ROUND(I148*H148,2)</f>
        <v>0</v>
      </c>
      <c r="K148" s="219" t="s">
        <v>515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814</v>
      </c>
    </row>
    <row r="149" s="2" customFormat="1">
      <c r="A149" s="42"/>
      <c r="B149" s="43"/>
      <c r="C149" s="44"/>
      <c r="D149" s="283" t="s">
        <v>517</v>
      </c>
      <c r="E149" s="44"/>
      <c r="F149" s="284" t="s">
        <v>653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517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805</v>
      </c>
      <c r="G150" s="231"/>
      <c r="H150" s="235">
        <v>10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806</v>
      </c>
      <c r="G151" s="231"/>
      <c r="H151" s="235">
        <v>10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640</v>
      </c>
      <c r="G152" s="231"/>
      <c r="H152" s="235">
        <v>18.75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38.75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261</v>
      </c>
      <c r="D154" s="217" t="s">
        <v>194</v>
      </c>
      <c r="E154" s="218" t="s">
        <v>656</v>
      </c>
      <c r="F154" s="219" t="s">
        <v>657</v>
      </c>
      <c r="G154" s="220" t="s">
        <v>197</v>
      </c>
      <c r="H154" s="221">
        <v>38.75</v>
      </c>
      <c r="I154" s="222"/>
      <c r="J154" s="223">
        <f>ROUND(I154*H154,2)</f>
        <v>0</v>
      </c>
      <c r="K154" s="219" t="s">
        <v>515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815</v>
      </c>
    </row>
    <row r="155" s="2" customFormat="1">
      <c r="A155" s="42"/>
      <c r="B155" s="43"/>
      <c r="C155" s="44"/>
      <c r="D155" s="283" t="s">
        <v>517</v>
      </c>
      <c r="E155" s="44"/>
      <c r="F155" s="284" t="s">
        <v>659</v>
      </c>
      <c r="G155" s="44"/>
      <c r="H155" s="44"/>
      <c r="I155" s="280"/>
      <c r="J155" s="44"/>
      <c r="K155" s="44"/>
      <c r="L155" s="48"/>
      <c r="M155" s="281"/>
      <c r="N155" s="282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517</v>
      </c>
      <c r="AU155" s="20" t="s">
        <v>87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805</v>
      </c>
      <c r="G156" s="231"/>
      <c r="H156" s="235">
        <v>10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806</v>
      </c>
      <c r="G157" s="231"/>
      <c r="H157" s="235">
        <v>10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640</v>
      </c>
      <c r="G158" s="231"/>
      <c r="H158" s="235">
        <v>18.75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4" customFormat="1">
      <c r="A159" s="14"/>
      <c r="B159" s="242"/>
      <c r="C159" s="243"/>
      <c r="D159" s="232" t="s">
        <v>201</v>
      </c>
      <c r="E159" s="244" t="s">
        <v>32</v>
      </c>
      <c r="F159" s="245" t="s">
        <v>203</v>
      </c>
      <c r="G159" s="243"/>
      <c r="H159" s="246">
        <v>38.75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201</v>
      </c>
      <c r="AU159" s="252" t="s">
        <v>87</v>
      </c>
      <c r="AV159" s="14" t="s">
        <v>199</v>
      </c>
      <c r="AW159" s="14" t="s">
        <v>39</v>
      </c>
      <c r="AX159" s="14" t="s">
        <v>85</v>
      </c>
      <c r="AY159" s="252" t="s">
        <v>191</v>
      </c>
    </row>
    <row r="160" s="2" customFormat="1" ht="24.15" customHeight="1">
      <c r="A160" s="42"/>
      <c r="B160" s="43"/>
      <c r="C160" s="217" t="s">
        <v>265</v>
      </c>
      <c r="D160" s="217" t="s">
        <v>194</v>
      </c>
      <c r="E160" s="218" t="s">
        <v>664</v>
      </c>
      <c r="F160" s="219" t="s">
        <v>665</v>
      </c>
      <c r="G160" s="220" t="s">
        <v>197</v>
      </c>
      <c r="H160" s="221">
        <v>38.75</v>
      </c>
      <c r="I160" s="222"/>
      <c r="J160" s="223">
        <f>ROUND(I160*H160,2)</f>
        <v>0</v>
      </c>
      <c r="K160" s="219" t="s">
        <v>515</v>
      </c>
      <c r="L160" s="48"/>
      <c r="M160" s="224" t="s">
        <v>32</v>
      </c>
      <c r="N160" s="225" t="s">
        <v>49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8" t="s">
        <v>199</v>
      </c>
      <c r="AT160" s="228" t="s">
        <v>194</v>
      </c>
      <c r="AU160" s="228" t="s">
        <v>87</v>
      </c>
      <c r="AY160" s="20" t="s">
        <v>191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20" t="s">
        <v>85</v>
      </c>
      <c r="BK160" s="229">
        <f>ROUND(I160*H160,2)</f>
        <v>0</v>
      </c>
      <c r="BL160" s="20" t="s">
        <v>199</v>
      </c>
      <c r="BM160" s="228" t="s">
        <v>816</v>
      </c>
    </row>
    <row r="161" s="2" customFormat="1">
      <c r="A161" s="42"/>
      <c r="B161" s="43"/>
      <c r="C161" s="44"/>
      <c r="D161" s="283" t="s">
        <v>517</v>
      </c>
      <c r="E161" s="44"/>
      <c r="F161" s="284" t="s">
        <v>667</v>
      </c>
      <c r="G161" s="44"/>
      <c r="H161" s="44"/>
      <c r="I161" s="280"/>
      <c r="J161" s="44"/>
      <c r="K161" s="44"/>
      <c r="L161" s="48"/>
      <c r="M161" s="281"/>
      <c r="N161" s="282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517</v>
      </c>
      <c r="AU161" s="20" t="s">
        <v>87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805</v>
      </c>
      <c r="G162" s="231"/>
      <c r="H162" s="235">
        <v>10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806</v>
      </c>
      <c r="G163" s="231"/>
      <c r="H163" s="235">
        <v>10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640</v>
      </c>
      <c r="G164" s="231"/>
      <c r="H164" s="235">
        <v>18.75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38.75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87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24.15" customHeight="1">
      <c r="A166" s="42"/>
      <c r="B166" s="43"/>
      <c r="C166" s="217" t="s">
        <v>270</v>
      </c>
      <c r="D166" s="217" t="s">
        <v>194</v>
      </c>
      <c r="E166" s="218" t="s">
        <v>660</v>
      </c>
      <c r="F166" s="219" t="s">
        <v>661</v>
      </c>
      <c r="G166" s="220" t="s">
        <v>197</v>
      </c>
      <c r="H166" s="221">
        <v>38.75</v>
      </c>
      <c r="I166" s="222"/>
      <c r="J166" s="223">
        <f>ROUND(I166*H166,2)</f>
        <v>0</v>
      </c>
      <c r="K166" s="219" t="s">
        <v>515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199</v>
      </c>
      <c r="AT166" s="228" t="s">
        <v>194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817</v>
      </c>
    </row>
    <row r="167" s="2" customFormat="1">
      <c r="A167" s="42"/>
      <c r="B167" s="43"/>
      <c r="C167" s="44"/>
      <c r="D167" s="283" t="s">
        <v>517</v>
      </c>
      <c r="E167" s="44"/>
      <c r="F167" s="284" t="s">
        <v>663</v>
      </c>
      <c r="G167" s="44"/>
      <c r="H167" s="44"/>
      <c r="I167" s="280"/>
      <c r="J167" s="44"/>
      <c r="K167" s="44"/>
      <c r="L167" s="48"/>
      <c r="M167" s="281"/>
      <c r="N167" s="282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517</v>
      </c>
      <c r="AU167" s="20" t="s">
        <v>87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805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806</v>
      </c>
      <c r="G169" s="231"/>
      <c r="H169" s="235">
        <v>10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640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38.75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668</v>
      </c>
      <c r="F172" s="219" t="s">
        <v>669</v>
      </c>
      <c r="G172" s="220" t="s">
        <v>221</v>
      </c>
      <c r="H172" s="221">
        <v>181.5</v>
      </c>
      <c r="I172" s="222"/>
      <c r="J172" s="223">
        <f>ROUND(I172*H172,2)</f>
        <v>0</v>
      </c>
      <c r="K172" s="219" t="s">
        <v>32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818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358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87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819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820</v>
      </c>
      <c r="G175" s="231"/>
      <c r="H175" s="235">
        <v>20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821</v>
      </c>
      <c r="G176" s="231"/>
      <c r="H176" s="235">
        <v>37.5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822</v>
      </c>
      <c r="G177" s="231"/>
      <c r="H177" s="235">
        <v>52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823</v>
      </c>
      <c r="G178" s="231"/>
      <c r="H178" s="235">
        <v>52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181.5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87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12" customFormat="1" ht="22.8" customHeight="1">
      <c r="A180" s="12"/>
      <c r="B180" s="201"/>
      <c r="C180" s="202"/>
      <c r="D180" s="203" t="s">
        <v>77</v>
      </c>
      <c r="E180" s="215" t="s">
        <v>199</v>
      </c>
      <c r="F180" s="215" t="s">
        <v>678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51.5124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77</v>
      </c>
      <c r="AU180" s="213" t="s">
        <v>85</v>
      </c>
      <c r="AY180" s="212" t="s">
        <v>191</v>
      </c>
      <c r="BK180" s="214">
        <f>SUM(BK181:BK185)</f>
        <v>0</v>
      </c>
    </row>
    <row r="181" s="2" customFormat="1" ht="24.15" customHeight="1">
      <c r="A181" s="42"/>
      <c r="B181" s="43"/>
      <c r="C181" s="217" t="s">
        <v>278</v>
      </c>
      <c r="D181" s="217" t="s">
        <v>194</v>
      </c>
      <c r="E181" s="218" t="s">
        <v>679</v>
      </c>
      <c r="F181" s="219" t="s">
        <v>680</v>
      </c>
      <c r="G181" s="220" t="s">
        <v>411</v>
      </c>
      <c r="H181" s="221">
        <v>40</v>
      </c>
      <c r="I181" s="222"/>
      <c r="J181" s="223">
        <f>ROUND(I181*H181,2)</f>
        <v>0</v>
      </c>
      <c r="K181" s="219" t="s">
        <v>515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1.2878099999999999</v>
      </c>
      <c r="R181" s="226">
        <f>Q181*H181</f>
        <v>51.5124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824</v>
      </c>
    </row>
    <row r="182" s="2" customFormat="1">
      <c r="A182" s="42"/>
      <c r="B182" s="43"/>
      <c r="C182" s="44"/>
      <c r="D182" s="283" t="s">
        <v>517</v>
      </c>
      <c r="E182" s="44"/>
      <c r="F182" s="284" t="s">
        <v>682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517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825</v>
      </c>
      <c r="G183" s="231"/>
      <c r="H183" s="235">
        <v>20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826</v>
      </c>
      <c r="G184" s="231"/>
      <c r="H184" s="235">
        <v>20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40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242</v>
      </c>
      <c r="F186" s="215" t="s">
        <v>566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SUM(P187:P239)</f>
        <v>0</v>
      </c>
      <c r="Q186" s="209"/>
      <c r="R186" s="210">
        <f>SUM(R187:R239)</f>
        <v>0.96174000000000004</v>
      </c>
      <c r="S186" s="209"/>
      <c r="T186" s="211">
        <f>SUM(T187:T239)</f>
        <v>1.0053000000000001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SUM(BK187:BK239)</f>
        <v>0</v>
      </c>
    </row>
    <row r="187" s="2" customFormat="1" ht="16.5" customHeight="1">
      <c r="A187" s="42"/>
      <c r="B187" s="43"/>
      <c r="C187" s="217" t="s">
        <v>282</v>
      </c>
      <c r="D187" s="217" t="s">
        <v>194</v>
      </c>
      <c r="E187" s="218" t="s">
        <v>686</v>
      </c>
      <c r="F187" s="219" t="s">
        <v>687</v>
      </c>
      <c r="G187" s="220" t="s">
        <v>197</v>
      </c>
      <c r="H187" s="221">
        <v>24</v>
      </c>
      <c r="I187" s="222"/>
      <c r="J187" s="223">
        <f>ROUND(I187*H187,2)</f>
        <v>0</v>
      </c>
      <c r="K187" s="219" t="s">
        <v>515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0.001</v>
      </c>
      <c r="T187" s="227">
        <f>S187*H187</f>
        <v>0.024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827</v>
      </c>
    </row>
    <row r="188" s="2" customFormat="1">
      <c r="A188" s="42"/>
      <c r="B188" s="43"/>
      <c r="C188" s="44"/>
      <c r="D188" s="283" t="s">
        <v>517</v>
      </c>
      <c r="E188" s="44"/>
      <c r="F188" s="284" t="s">
        <v>689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517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828</v>
      </c>
      <c r="G189" s="231"/>
      <c r="H189" s="235">
        <v>24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24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87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16.5" customHeight="1">
      <c r="A191" s="42"/>
      <c r="B191" s="43"/>
      <c r="C191" s="217" t="s">
        <v>286</v>
      </c>
      <c r="D191" s="217" t="s">
        <v>194</v>
      </c>
      <c r="E191" s="218" t="s">
        <v>576</v>
      </c>
      <c r="F191" s="219" t="s">
        <v>577</v>
      </c>
      <c r="G191" s="220" t="s">
        <v>239</v>
      </c>
      <c r="H191" s="221">
        <v>37.5</v>
      </c>
      <c r="I191" s="222"/>
      <c r="J191" s="223">
        <f>ROUND(I191*H191,2)</f>
        <v>0</v>
      </c>
      <c r="K191" s="219" t="s">
        <v>515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0.00050000000000000001</v>
      </c>
      <c r="T191" s="227">
        <f>S191*H191</f>
        <v>0.018749999999999999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199</v>
      </c>
      <c r="AT191" s="228" t="s">
        <v>194</v>
      </c>
      <c r="AU191" s="228" t="s">
        <v>87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199</v>
      </c>
      <c r="BM191" s="228" t="s">
        <v>829</v>
      </c>
    </row>
    <row r="192" s="2" customFormat="1">
      <c r="A192" s="42"/>
      <c r="B192" s="43"/>
      <c r="C192" s="44"/>
      <c r="D192" s="283" t="s">
        <v>517</v>
      </c>
      <c r="E192" s="44"/>
      <c r="F192" s="284" t="s">
        <v>579</v>
      </c>
      <c r="G192" s="44"/>
      <c r="H192" s="44"/>
      <c r="I192" s="280"/>
      <c r="J192" s="44"/>
      <c r="K192" s="44"/>
      <c r="L192" s="48"/>
      <c r="M192" s="281"/>
      <c r="N192" s="282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517</v>
      </c>
      <c r="AU192" s="20" t="s">
        <v>87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830</v>
      </c>
      <c r="G193" s="231"/>
      <c r="H193" s="235">
        <v>37.5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37.5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16.5" customHeight="1">
      <c r="A195" s="42"/>
      <c r="B195" s="43"/>
      <c r="C195" s="217" t="s">
        <v>291</v>
      </c>
      <c r="D195" s="217" t="s">
        <v>194</v>
      </c>
      <c r="E195" s="218" t="s">
        <v>691</v>
      </c>
      <c r="F195" s="219" t="s">
        <v>692</v>
      </c>
      <c r="G195" s="220" t="s">
        <v>411</v>
      </c>
      <c r="H195" s="221">
        <v>13.5</v>
      </c>
      <c r="I195" s="222"/>
      <c r="J195" s="223">
        <f>ROUND(I195*H195,2)</f>
        <v>0</v>
      </c>
      <c r="K195" s="219" t="s">
        <v>515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199</v>
      </c>
      <c r="AT195" s="228" t="s">
        <v>194</v>
      </c>
      <c r="AU195" s="228" t="s">
        <v>87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199</v>
      </c>
      <c r="BM195" s="228" t="s">
        <v>831</v>
      </c>
    </row>
    <row r="196" s="2" customFormat="1">
      <c r="A196" s="42"/>
      <c r="B196" s="43"/>
      <c r="C196" s="44"/>
      <c r="D196" s="283" t="s">
        <v>517</v>
      </c>
      <c r="E196" s="44"/>
      <c r="F196" s="284" t="s">
        <v>694</v>
      </c>
      <c r="G196" s="44"/>
      <c r="H196" s="44"/>
      <c r="I196" s="280"/>
      <c r="J196" s="44"/>
      <c r="K196" s="44"/>
      <c r="L196" s="48"/>
      <c r="M196" s="281"/>
      <c r="N196" s="282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517</v>
      </c>
      <c r="AU196" s="20" t="s">
        <v>87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695</v>
      </c>
      <c r="G197" s="231"/>
      <c r="H197" s="235">
        <v>6.75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696</v>
      </c>
      <c r="G198" s="231"/>
      <c r="H198" s="235">
        <v>6.75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13.5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7</v>
      </c>
      <c r="D200" s="217" t="s">
        <v>194</v>
      </c>
      <c r="E200" s="218" t="s">
        <v>697</v>
      </c>
      <c r="F200" s="219" t="s">
        <v>698</v>
      </c>
      <c r="G200" s="220" t="s">
        <v>411</v>
      </c>
      <c r="H200" s="221">
        <v>13.5</v>
      </c>
      <c r="I200" s="222"/>
      <c r="J200" s="223">
        <f>ROUND(I200*H200,2)</f>
        <v>0</v>
      </c>
      <c r="K200" s="219" t="s">
        <v>515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0.048000000000000001</v>
      </c>
      <c r="R200" s="226">
        <f>Q200*H200</f>
        <v>0.64800000000000002</v>
      </c>
      <c r="S200" s="226">
        <v>0.048000000000000001</v>
      </c>
      <c r="T200" s="227">
        <f>S200*H200</f>
        <v>0.64800000000000002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832</v>
      </c>
    </row>
    <row r="201" s="2" customFormat="1">
      <c r="A201" s="42"/>
      <c r="B201" s="43"/>
      <c r="C201" s="44"/>
      <c r="D201" s="283" t="s">
        <v>517</v>
      </c>
      <c r="E201" s="44"/>
      <c r="F201" s="284" t="s">
        <v>700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517</v>
      </c>
      <c r="AU201" s="20" t="s">
        <v>87</v>
      </c>
    </row>
    <row r="202" s="13" customFormat="1">
      <c r="A202" s="13"/>
      <c r="B202" s="230"/>
      <c r="C202" s="231"/>
      <c r="D202" s="232" t="s">
        <v>201</v>
      </c>
      <c r="E202" s="233" t="s">
        <v>32</v>
      </c>
      <c r="F202" s="234" t="s">
        <v>695</v>
      </c>
      <c r="G202" s="231"/>
      <c r="H202" s="235">
        <v>6.75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201</v>
      </c>
      <c r="AU202" s="241" t="s">
        <v>87</v>
      </c>
      <c r="AV202" s="13" t="s">
        <v>87</v>
      </c>
      <c r="AW202" s="13" t="s">
        <v>39</v>
      </c>
      <c r="AX202" s="13" t="s">
        <v>78</v>
      </c>
      <c r="AY202" s="241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696</v>
      </c>
      <c r="G203" s="231"/>
      <c r="H203" s="235">
        <v>6.75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4" customFormat="1">
      <c r="A204" s="14"/>
      <c r="B204" s="242"/>
      <c r="C204" s="243"/>
      <c r="D204" s="232" t="s">
        <v>201</v>
      </c>
      <c r="E204" s="244" t="s">
        <v>32</v>
      </c>
      <c r="F204" s="245" t="s">
        <v>203</v>
      </c>
      <c r="G204" s="243"/>
      <c r="H204" s="246">
        <v>13.5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201</v>
      </c>
      <c r="AU204" s="252" t="s">
        <v>87</v>
      </c>
      <c r="AV204" s="14" t="s">
        <v>199</v>
      </c>
      <c r="AW204" s="14" t="s">
        <v>39</v>
      </c>
      <c r="AX204" s="14" t="s">
        <v>85</v>
      </c>
      <c r="AY204" s="252" t="s">
        <v>191</v>
      </c>
    </row>
    <row r="205" s="2" customFormat="1" ht="16.5" customHeight="1">
      <c r="A205" s="42"/>
      <c r="B205" s="43"/>
      <c r="C205" s="217" t="s">
        <v>299</v>
      </c>
      <c r="D205" s="217" t="s">
        <v>194</v>
      </c>
      <c r="E205" s="218" t="s">
        <v>833</v>
      </c>
      <c r="F205" s="219" t="s">
        <v>834</v>
      </c>
      <c r="G205" s="220" t="s">
        <v>411</v>
      </c>
      <c r="H205" s="221">
        <v>27</v>
      </c>
      <c r="I205" s="222"/>
      <c r="J205" s="223">
        <f>ROUND(I205*H205,2)</f>
        <v>0</v>
      </c>
      <c r="K205" s="219" t="s">
        <v>515</v>
      </c>
      <c r="L205" s="48"/>
      <c r="M205" s="224" t="s">
        <v>32</v>
      </c>
      <c r="N205" s="225" t="s">
        <v>49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8" t="s">
        <v>199</v>
      </c>
      <c r="AT205" s="228" t="s">
        <v>194</v>
      </c>
      <c r="AU205" s="228" t="s">
        <v>87</v>
      </c>
      <c r="AY205" s="20" t="s">
        <v>191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20" t="s">
        <v>85</v>
      </c>
      <c r="BK205" s="229">
        <f>ROUND(I205*H205,2)</f>
        <v>0</v>
      </c>
      <c r="BL205" s="20" t="s">
        <v>199</v>
      </c>
      <c r="BM205" s="228" t="s">
        <v>835</v>
      </c>
    </row>
    <row r="206" s="2" customFormat="1">
      <c r="A206" s="42"/>
      <c r="B206" s="43"/>
      <c r="C206" s="44"/>
      <c r="D206" s="283" t="s">
        <v>517</v>
      </c>
      <c r="E206" s="44"/>
      <c r="F206" s="284" t="s">
        <v>836</v>
      </c>
      <c r="G206" s="44"/>
      <c r="H206" s="44"/>
      <c r="I206" s="280"/>
      <c r="J206" s="44"/>
      <c r="K206" s="44"/>
      <c r="L206" s="48"/>
      <c r="M206" s="281"/>
      <c r="N206" s="282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517</v>
      </c>
      <c r="AU206" s="20" t="s">
        <v>87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837</v>
      </c>
      <c r="G207" s="231"/>
      <c r="H207" s="235">
        <v>13.5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838</v>
      </c>
      <c r="G208" s="231"/>
      <c r="H208" s="235">
        <v>13.5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27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24.15" customHeight="1">
      <c r="A210" s="42"/>
      <c r="B210" s="43"/>
      <c r="C210" s="217" t="s">
        <v>304</v>
      </c>
      <c r="D210" s="217" t="s">
        <v>194</v>
      </c>
      <c r="E210" s="218" t="s">
        <v>710</v>
      </c>
      <c r="F210" s="219" t="s">
        <v>711</v>
      </c>
      <c r="G210" s="220" t="s">
        <v>411</v>
      </c>
      <c r="H210" s="221">
        <v>13.5</v>
      </c>
      <c r="I210" s="222"/>
      <c r="J210" s="223">
        <f>ROUND(I210*H210,2)</f>
        <v>0</v>
      </c>
      <c r="K210" s="219" t="s">
        <v>515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0.023300000000000001</v>
      </c>
      <c r="T210" s="227">
        <f>S210*H210</f>
        <v>0.31455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839</v>
      </c>
    </row>
    <row r="211" s="2" customFormat="1">
      <c r="A211" s="42"/>
      <c r="B211" s="43"/>
      <c r="C211" s="44"/>
      <c r="D211" s="283" t="s">
        <v>517</v>
      </c>
      <c r="E211" s="44"/>
      <c r="F211" s="284" t="s">
        <v>713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695</v>
      </c>
      <c r="G212" s="231"/>
      <c r="H212" s="235">
        <v>6.75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696</v>
      </c>
      <c r="G213" s="231"/>
      <c r="H213" s="235">
        <v>6.75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13.5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1.75" customHeight="1">
      <c r="A215" s="42"/>
      <c r="B215" s="43"/>
      <c r="C215" s="217" t="s">
        <v>310</v>
      </c>
      <c r="D215" s="217" t="s">
        <v>194</v>
      </c>
      <c r="E215" s="218" t="s">
        <v>714</v>
      </c>
      <c r="F215" s="219" t="s">
        <v>715</v>
      </c>
      <c r="G215" s="220" t="s">
        <v>411</v>
      </c>
      <c r="H215" s="221">
        <v>13.5</v>
      </c>
      <c r="I215" s="222"/>
      <c r="J215" s="223">
        <f>ROUND(I215*H215,2)</f>
        <v>0</v>
      </c>
      <c r="K215" s="219" t="s">
        <v>515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840</v>
      </c>
    </row>
    <row r="216" s="2" customFormat="1">
      <c r="A216" s="42"/>
      <c r="B216" s="43"/>
      <c r="C216" s="44"/>
      <c r="D216" s="283" t="s">
        <v>517</v>
      </c>
      <c r="E216" s="44"/>
      <c r="F216" s="284" t="s">
        <v>717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517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695</v>
      </c>
      <c r="G217" s="231"/>
      <c r="H217" s="235">
        <v>6.75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696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13.5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317</v>
      </c>
      <c r="D220" s="217" t="s">
        <v>194</v>
      </c>
      <c r="E220" s="218" t="s">
        <v>718</v>
      </c>
      <c r="F220" s="219" t="s">
        <v>719</v>
      </c>
      <c r="G220" s="220" t="s">
        <v>411</v>
      </c>
      <c r="H220" s="221">
        <v>13.5</v>
      </c>
      <c r="I220" s="222"/>
      <c r="J220" s="223">
        <f>ROUND(I220*H220,2)</f>
        <v>0</v>
      </c>
      <c r="K220" s="219" t="s">
        <v>515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0.02324</v>
      </c>
      <c r="R220" s="226">
        <f>Q220*H220</f>
        <v>0.31374000000000002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841</v>
      </c>
    </row>
    <row r="221" s="2" customFormat="1">
      <c r="A221" s="42"/>
      <c r="B221" s="43"/>
      <c r="C221" s="44"/>
      <c r="D221" s="283" t="s">
        <v>517</v>
      </c>
      <c r="E221" s="44"/>
      <c r="F221" s="284" t="s">
        <v>721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517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695</v>
      </c>
      <c r="G222" s="231"/>
      <c r="H222" s="235">
        <v>6.75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696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13.5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323</v>
      </c>
      <c r="D225" s="217" t="s">
        <v>194</v>
      </c>
      <c r="E225" s="218" t="s">
        <v>726</v>
      </c>
      <c r="F225" s="219" t="s">
        <v>727</v>
      </c>
      <c r="G225" s="220" t="s">
        <v>411</v>
      </c>
      <c r="H225" s="221">
        <v>13.5</v>
      </c>
      <c r="I225" s="222"/>
      <c r="J225" s="223">
        <f>ROUND(I225*H225,2)</f>
        <v>0</v>
      </c>
      <c r="K225" s="219" t="s">
        <v>515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842</v>
      </c>
    </row>
    <row r="226" s="2" customFormat="1">
      <c r="A226" s="42"/>
      <c r="B226" s="43"/>
      <c r="C226" s="44"/>
      <c r="D226" s="283" t="s">
        <v>517</v>
      </c>
      <c r="E226" s="44"/>
      <c r="F226" s="284" t="s">
        <v>729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517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695</v>
      </c>
      <c r="G227" s="231"/>
      <c r="H227" s="235">
        <v>6.75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696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13.5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24.15" customHeight="1">
      <c r="A230" s="42"/>
      <c r="B230" s="43"/>
      <c r="C230" s="217" t="s">
        <v>329</v>
      </c>
      <c r="D230" s="217" t="s">
        <v>194</v>
      </c>
      <c r="E230" s="218" t="s">
        <v>730</v>
      </c>
      <c r="F230" s="219" t="s">
        <v>731</v>
      </c>
      <c r="G230" s="220" t="s">
        <v>411</v>
      </c>
      <c r="H230" s="221">
        <v>13.5</v>
      </c>
      <c r="I230" s="222"/>
      <c r="J230" s="223">
        <f>ROUND(I230*H230,2)</f>
        <v>0</v>
      </c>
      <c r="K230" s="219" t="s">
        <v>515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843</v>
      </c>
    </row>
    <row r="231" s="2" customFormat="1">
      <c r="A231" s="42"/>
      <c r="B231" s="43"/>
      <c r="C231" s="44"/>
      <c r="D231" s="283" t="s">
        <v>517</v>
      </c>
      <c r="E231" s="44"/>
      <c r="F231" s="284" t="s">
        <v>733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695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696</v>
      </c>
      <c r="G233" s="231"/>
      <c r="H233" s="235">
        <v>6.75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4" customFormat="1">
      <c r="A234" s="14"/>
      <c r="B234" s="242"/>
      <c r="C234" s="243"/>
      <c r="D234" s="232" t="s">
        <v>201</v>
      </c>
      <c r="E234" s="244" t="s">
        <v>32</v>
      </c>
      <c r="F234" s="245" t="s">
        <v>203</v>
      </c>
      <c r="G234" s="243"/>
      <c r="H234" s="246">
        <v>13.5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2" t="s">
        <v>201</v>
      </c>
      <c r="AU234" s="252" t="s">
        <v>87</v>
      </c>
      <c r="AV234" s="14" t="s">
        <v>199</v>
      </c>
      <c r="AW234" s="14" t="s">
        <v>39</v>
      </c>
      <c r="AX234" s="14" t="s">
        <v>85</v>
      </c>
      <c r="AY234" s="252" t="s">
        <v>191</v>
      </c>
    </row>
    <row r="235" s="2" customFormat="1" ht="21.75" customHeight="1">
      <c r="A235" s="42"/>
      <c r="B235" s="43"/>
      <c r="C235" s="217" t="s">
        <v>334</v>
      </c>
      <c r="D235" s="217" t="s">
        <v>194</v>
      </c>
      <c r="E235" s="218" t="s">
        <v>738</v>
      </c>
      <c r="F235" s="219" t="s">
        <v>739</v>
      </c>
      <c r="G235" s="220" t="s">
        <v>411</v>
      </c>
      <c r="H235" s="221">
        <v>13.5</v>
      </c>
      <c r="I235" s="222"/>
      <c r="J235" s="223">
        <f>ROUND(I235*H235,2)</f>
        <v>0</v>
      </c>
      <c r="K235" s="219" t="s">
        <v>515</v>
      </c>
      <c r="L235" s="48"/>
      <c r="M235" s="224" t="s">
        <v>32</v>
      </c>
      <c r="N235" s="225" t="s">
        <v>49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8" t="s">
        <v>199</v>
      </c>
      <c r="AT235" s="228" t="s">
        <v>194</v>
      </c>
      <c r="AU235" s="228" t="s">
        <v>87</v>
      </c>
      <c r="AY235" s="20" t="s">
        <v>191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20" t="s">
        <v>85</v>
      </c>
      <c r="BK235" s="229">
        <f>ROUND(I235*H235,2)</f>
        <v>0</v>
      </c>
      <c r="BL235" s="20" t="s">
        <v>199</v>
      </c>
      <c r="BM235" s="228" t="s">
        <v>844</v>
      </c>
    </row>
    <row r="236" s="2" customFormat="1">
      <c r="A236" s="42"/>
      <c r="B236" s="43"/>
      <c r="C236" s="44"/>
      <c r="D236" s="283" t="s">
        <v>517</v>
      </c>
      <c r="E236" s="44"/>
      <c r="F236" s="284" t="s">
        <v>741</v>
      </c>
      <c r="G236" s="44"/>
      <c r="H236" s="44"/>
      <c r="I236" s="280"/>
      <c r="J236" s="44"/>
      <c r="K236" s="44"/>
      <c r="L236" s="48"/>
      <c r="M236" s="281"/>
      <c r="N236" s="282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517</v>
      </c>
      <c r="AU236" s="20" t="s">
        <v>87</v>
      </c>
    </row>
    <row r="237" s="13" customFormat="1">
      <c r="A237" s="13"/>
      <c r="B237" s="230"/>
      <c r="C237" s="231"/>
      <c r="D237" s="232" t="s">
        <v>201</v>
      </c>
      <c r="E237" s="233" t="s">
        <v>32</v>
      </c>
      <c r="F237" s="234" t="s">
        <v>695</v>
      </c>
      <c r="G237" s="231"/>
      <c r="H237" s="235">
        <v>6.75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201</v>
      </c>
      <c r="AU237" s="241" t="s">
        <v>87</v>
      </c>
      <c r="AV237" s="13" t="s">
        <v>87</v>
      </c>
      <c r="AW237" s="13" t="s">
        <v>39</v>
      </c>
      <c r="AX237" s="13" t="s">
        <v>78</v>
      </c>
      <c r="AY237" s="241" t="s">
        <v>191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696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4" customFormat="1">
      <c r="A239" s="14"/>
      <c r="B239" s="242"/>
      <c r="C239" s="243"/>
      <c r="D239" s="232" t="s">
        <v>201</v>
      </c>
      <c r="E239" s="244" t="s">
        <v>32</v>
      </c>
      <c r="F239" s="245" t="s">
        <v>203</v>
      </c>
      <c r="G239" s="243"/>
      <c r="H239" s="246">
        <v>13.5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201</v>
      </c>
      <c r="AU239" s="252" t="s">
        <v>87</v>
      </c>
      <c r="AV239" s="14" t="s">
        <v>199</v>
      </c>
      <c r="AW239" s="14" t="s">
        <v>39</v>
      </c>
      <c r="AX239" s="14" t="s">
        <v>85</v>
      </c>
      <c r="AY239" s="252" t="s">
        <v>191</v>
      </c>
    </row>
    <row r="240" s="12" customFormat="1" ht="22.8" customHeight="1">
      <c r="A240" s="12"/>
      <c r="B240" s="201"/>
      <c r="C240" s="202"/>
      <c r="D240" s="203" t="s">
        <v>77</v>
      </c>
      <c r="E240" s="215" t="s">
        <v>742</v>
      </c>
      <c r="F240" s="215" t="s">
        <v>743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SUM(P241:P278)</f>
        <v>0</v>
      </c>
      <c r="Q240" s="209"/>
      <c r="R240" s="210">
        <f>SUM(R241:R278)</f>
        <v>0</v>
      </c>
      <c r="S240" s="209"/>
      <c r="T240" s="211">
        <f>SUM(T241:T278)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2" t="s">
        <v>85</v>
      </c>
      <c r="AT240" s="213" t="s">
        <v>77</v>
      </c>
      <c r="AU240" s="213" t="s">
        <v>85</v>
      </c>
      <c r="AY240" s="212" t="s">
        <v>191</v>
      </c>
      <c r="BK240" s="214">
        <f>SUM(BK241:BK278)</f>
        <v>0</v>
      </c>
    </row>
    <row r="241" s="2" customFormat="1" ht="33" customHeight="1">
      <c r="A241" s="42"/>
      <c r="B241" s="43"/>
      <c r="C241" s="217" t="s">
        <v>345</v>
      </c>
      <c r="D241" s="217" t="s">
        <v>194</v>
      </c>
      <c r="E241" s="218" t="s">
        <v>744</v>
      </c>
      <c r="F241" s="219" t="s">
        <v>745</v>
      </c>
      <c r="G241" s="220" t="s">
        <v>221</v>
      </c>
      <c r="H241" s="221">
        <v>9.1359999999999992</v>
      </c>
      <c r="I241" s="222"/>
      <c r="J241" s="223">
        <f>ROUND(I241*H241,2)</f>
        <v>0</v>
      </c>
      <c r="K241" s="219" t="s">
        <v>515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845</v>
      </c>
    </row>
    <row r="242" s="2" customFormat="1">
      <c r="A242" s="42"/>
      <c r="B242" s="43"/>
      <c r="C242" s="44"/>
      <c r="D242" s="283" t="s">
        <v>517</v>
      </c>
      <c r="E242" s="44"/>
      <c r="F242" s="284" t="s">
        <v>747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517</v>
      </c>
      <c r="AU242" s="20" t="s">
        <v>87</v>
      </c>
    </row>
    <row r="243" s="15" customFormat="1">
      <c r="A243" s="15"/>
      <c r="B243" s="263"/>
      <c r="C243" s="264"/>
      <c r="D243" s="232" t="s">
        <v>201</v>
      </c>
      <c r="E243" s="265" t="s">
        <v>32</v>
      </c>
      <c r="F243" s="266" t="s">
        <v>358</v>
      </c>
      <c r="G243" s="264"/>
      <c r="H243" s="265" t="s">
        <v>32</v>
      </c>
      <c r="I243" s="267"/>
      <c r="J243" s="264"/>
      <c r="K243" s="264"/>
      <c r="L243" s="268"/>
      <c r="M243" s="269"/>
      <c r="N243" s="270"/>
      <c r="O243" s="270"/>
      <c r="P243" s="270"/>
      <c r="Q243" s="270"/>
      <c r="R243" s="270"/>
      <c r="S243" s="270"/>
      <c r="T243" s="27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2" t="s">
        <v>201</v>
      </c>
      <c r="AU243" s="272" t="s">
        <v>87</v>
      </c>
      <c r="AV243" s="15" t="s">
        <v>85</v>
      </c>
      <c r="AW243" s="15" t="s">
        <v>39</v>
      </c>
      <c r="AX243" s="15" t="s">
        <v>78</v>
      </c>
      <c r="AY243" s="272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846</v>
      </c>
      <c r="G244" s="231"/>
      <c r="H244" s="235">
        <v>4.5679999999999996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847</v>
      </c>
      <c r="G245" s="231"/>
      <c r="H245" s="235">
        <v>4.5679999999999996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9.1359999999999992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349</v>
      </c>
      <c r="D247" s="217" t="s">
        <v>194</v>
      </c>
      <c r="E247" s="218" t="s">
        <v>749</v>
      </c>
      <c r="F247" s="219" t="s">
        <v>750</v>
      </c>
      <c r="G247" s="220" t="s">
        <v>221</v>
      </c>
      <c r="H247" s="221">
        <v>9.1359999999999992</v>
      </c>
      <c r="I247" s="222"/>
      <c r="J247" s="223">
        <f>ROUND(I247*H247,2)</f>
        <v>0</v>
      </c>
      <c r="K247" s="219" t="s">
        <v>515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848</v>
      </c>
    </row>
    <row r="248" s="2" customFormat="1">
      <c r="A248" s="42"/>
      <c r="B248" s="43"/>
      <c r="C248" s="44"/>
      <c r="D248" s="283" t="s">
        <v>517</v>
      </c>
      <c r="E248" s="44"/>
      <c r="F248" s="284" t="s">
        <v>752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517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846</v>
      </c>
      <c r="G249" s="231"/>
      <c r="H249" s="235">
        <v>4.5679999999999996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847</v>
      </c>
      <c r="G250" s="231"/>
      <c r="H250" s="235">
        <v>4.5679999999999996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9.1359999999999992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24.15" customHeight="1">
      <c r="A252" s="42"/>
      <c r="B252" s="43"/>
      <c r="C252" s="217" t="s">
        <v>354</v>
      </c>
      <c r="D252" s="217" t="s">
        <v>194</v>
      </c>
      <c r="E252" s="218" t="s">
        <v>753</v>
      </c>
      <c r="F252" s="219" t="s">
        <v>754</v>
      </c>
      <c r="G252" s="220" t="s">
        <v>221</v>
      </c>
      <c r="H252" s="221">
        <v>82.007999999999996</v>
      </c>
      <c r="I252" s="222"/>
      <c r="J252" s="223">
        <f>ROUND(I252*H252,2)</f>
        <v>0</v>
      </c>
      <c r="K252" s="219" t="s">
        <v>515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849</v>
      </c>
    </row>
    <row r="253" s="2" customFormat="1">
      <c r="A253" s="42"/>
      <c r="B253" s="43"/>
      <c r="C253" s="44"/>
      <c r="D253" s="283" t="s">
        <v>517</v>
      </c>
      <c r="E253" s="44"/>
      <c r="F253" s="284" t="s">
        <v>756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517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846</v>
      </c>
      <c r="G254" s="231"/>
      <c r="H254" s="235">
        <v>4.5679999999999996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847</v>
      </c>
      <c r="G255" s="231"/>
      <c r="H255" s="235">
        <v>4.5679999999999996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6" customFormat="1">
      <c r="A256" s="16"/>
      <c r="B256" s="290"/>
      <c r="C256" s="291"/>
      <c r="D256" s="232" t="s">
        <v>201</v>
      </c>
      <c r="E256" s="292" t="s">
        <v>32</v>
      </c>
      <c r="F256" s="293" t="s">
        <v>757</v>
      </c>
      <c r="G256" s="291"/>
      <c r="H256" s="294">
        <v>9.1359999999999992</v>
      </c>
      <c r="I256" s="295"/>
      <c r="J256" s="291"/>
      <c r="K256" s="291"/>
      <c r="L256" s="296"/>
      <c r="M256" s="297"/>
      <c r="N256" s="298"/>
      <c r="O256" s="298"/>
      <c r="P256" s="298"/>
      <c r="Q256" s="298"/>
      <c r="R256" s="298"/>
      <c r="S256" s="298"/>
      <c r="T256" s="299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0" t="s">
        <v>201</v>
      </c>
      <c r="AU256" s="300" t="s">
        <v>87</v>
      </c>
      <c r="AV256" s="16" t="s">
        <v>102</v>
      </c>
      <c r="AW256" s="16" t="s">
        <v>39</v>
      </c>
      <c r="AX256" s="16" t="s">
        <v>78</v>
      </c>
      <c r="AY256" s="300" t="s">
        <v>191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850</v>
      </c>
      <c r="G257" s="231"/>
      <c r="H257" s="235">
        <v>82.007999999999996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85</v>
      </c>
      <c r="AY257" s="241" t="s">
        <v>191</v>
      </c>
    </row>
    <row r="258" s="2" customFormat="1" ht="24.15" customHeight="1">
      <c r="A258" s="42"/>
      <c r="B258" s="43"/>
      <c r="C258" s="217" t="s">
        <v>360</v>
      </c>
      <c r="D258" s="217" t="s">
        <v>194</v>
      </c>
      <c r="E258" s="218" t="s">
        <v>759</v>
      </c>
      <c r="F258" s="219" t="s">
        <v>760</v>
      </c>
      <c r="G258" s="220" t="s">
        <v>221</v>
      </c>
      <c r="H258" s="221">
        <v>104</v>
      </c>
      <c r="I258" s="222"/>
      <c r="J258" s="223">
        <f>ROUND(I258*H258,2)</f>
        <v>0</v>
      </c>
      <c r="K258" s="219" t="s">
        <v>515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851</v>
      </c>
    </row>
    <row r="259" s="2" customFormat="1">
      <c r="A259" s="42"/>
      <c r="B259" s="43"/>
      <c r="C259" s="44"/>
      <c r="D259" s="283" t="s">
        <v>517</v>
      </c>
      <c r="E259" s="44"/>
      <c r="F259" s="284" t="s">
        <v>762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517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822</v>
      </c>
      <c r="G260" s="231"/>
      <c r="H260" s="235">
        <v>52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823</v>
      </c>
      <c r="G261" s="231"/>
      <c r="H261" s="235">
        <v>52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104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37.8" customHeight="1">
      <c r="A263" s="42"/>
      <c r="B263" s="43"/>
      <c r="C263" s="217" t="s">
        <v>365</v>
      </c>
      <c r="D263" s="217" t="s">
        <v>194</v>
      </c>
      <c r="E263" s="218" t="s">
        <v>764</v>
      </c>
      <c r="F263" s="219" t="s">
        <v>765</v>
      </c>
      <c r="G263" s="220" t="s">
        <v>221</v>
      </c>
      <c r="H263" s="221">
        <v>936</v>
      </c>
      <c r="I263" s="222"/>
      <c r="J263" s="223">
        <f>ROUND(I263*H263,2)</f>
        <v>0</v>
      </c>
      <c r="K263" s="219" t="s">
        <v>515</v>
      </c>
      <c r="L263" s="48"/>
      <c r="M263" s="224" t="s">
        <v>32</v>
      </c>
      <c r="N263" s="225" t="s">
        <v>49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199</v>
      </c>
      <c r="AT263" s="228" t="s">
        <v>194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852</v>
      </c>
    </row>
    <row r="264" s="2" customFormat="1">
      <c r="A264" s="42"/>
      <c r="B264" s="43"/>
      <c r="C264" s="44"/>
      <c r="D264" s="283" t="s">
        <v>517</v>
      </c>
      <c r="E264" s="44"/>
      <c r="F264" s="284" t="s">
        <v>767</v>
      </c>
      <c r="G264" s="44"/>
      <c r="H264" s="44"/>
      <c r="I264" s="280"/>
      <c r="J264" s="44"/>
      <c r="K264" s="44"/>
      <c r="L264" s="48"/>
      <c r="M264" s="281"/>
      <c r="N264" s="282"/>
      <c r="O264" s="88"/>
      <c r="P264" s="88"/>
      <c r="Q264" s="88"/>
      <c r="R264" s="88"/>
      <c r="S264" s="88"/>
      <c r="T264" s="8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T264" s="20" t="s">
        <v>517</v>
      </c>
      <c r="AU264" s="20" t="s">
        <v>87</v>
      </c>
    </row>
    <row r="265" s="13" customFormat="1">
      <c r="A265" s="13"/>
      <c r="B265" s="230"/>
      <c r="C265" s="231"/>
      <c r="D265" s="232" t="s">
        <v>201</v>
      </c>
      <c r="E265" s="233" t="s">
        <v>32</v>
      </c>
      <c r="F265" s="234" t="s">
        <v>822</v>
      </c>
      <c r="G265" s="231"/>
      <c r="H265" s="235">
        <v>52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201</v>
      </c>
      <c r="AU265" s="241" t="s">
        <v>87</v>
      </c>
      <c r="AV265" s="13" t="s">
        <v>87</v>
      </c>
      <c r="AW265" s="13" t="s">
        <v>39</v>
      </c>
      <c r="AX265" s="13" t="s">
        <v>78</v>
      </c>
      <c r="AY265" s="241" t="s">
        <v>191</v>
      </c>
    </row>
    <row r="266" s="13" customFormat="1">
      <c r="A266" s="13"/>
      <c r="B266" s="230"/>
      <c r="C266" s="231"/>
      <c r="D266" s="232" t="s">
        <v>201</v>
      </c>
      <c r="E266" s="233" t="s">
        <v>32</v>
      </c>
      <c r="F266" s="234" t="s">
        <v>823</v>
      </c>
      <c r="G266" s="231"/>
      <c r="H266" s="235">
        <v>52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201</v>
      </c>
      <c r="AU266" s="241" t="s">
        <v>87</v>
      </c>
      <c r="AV266" s="13" t="s">
        <v>87</v>
      </c>
      <c r="AW266" s="13" t="s">
        <v>39</v>
      </c>
      <c r="AX266" s="13" t="s">
        <v>78</v>
      </c>
      <c r="AY266" s="241" t="s">
        <v>191</v>
      </c>
    </row>
    <row r="267" s="16" customFormat="1">
      <c r="A267" s="16"/>
      <c r="B267" s="290"/>
      <c r="C267" s="291"/>
      <c r="D267" s="232" t="s">
        <v>201</v>
      </c>
      <c r="E267" s="292" t="s">
        <v>32</v>
      </c>
      <c r="F267" s="293" t="s">
        <v>757</v>
      </c>
      <c r="G267" s="291"/>
      <c r="H267" s="294">
        <v>104</v>
      </c>
      <c r="I267" s="295"/>
      <c r="J267" s="291"/>
      <c r="K267" s="291"/>
      <c r="L267" s="296"/>
      <c r="M267" s="297"/>
      <c r="N267" s="298"/>
      <c r="O267" s="298"/>
      <c r="P267" s="298"/>
      <c r="Q267" s="298"/>
      <c r="R267" s="298"/>
      <c r="S267" s="298"/>
      <c r="T267" s="299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300" t="s">
        <v>201</v>
      </c>
      <c r="AU267" s="300" t="s">
        <v>87</v>
      </c>
      <c r="AV267" s="16" t="s">
        <v>102</v>
      </c>
      <c r="AW267" s="16" t="s">
        <v>39</v>
      </c>
      <c r="AX267" s="16" t="s">
        <v>78</v>
      </c>
      <c r="AY267" s="300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853</v>
      </c>
      <c r="G268" s="231"/>
      <c r="H268" s="235">
        <v>936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85</v>
      </c>
      <c r="AY268" s="241" t="s">
        <v>191</v>
      </c>
    </row>
    <row r="269" s="2" customFormat="1" ht="16.5" customHeight="1">
      <c r="A269" s="42"/>
      <c r="B269" s="43"/>
      <c r="C269" s="217" t="s">
        <v>370</v>
      </c>
      <c r="D269" s="217" t="s">
        <v>194</v>
      </c>
      <c r="E269" s="218" t="s">
        <v>770</v>
      </c>
      <c r="F269" s="219" t="s">
        <v>771</v>
      </c>
      <c r="G269" s="220" t="s">
        <v>221</v>
      </c>
      <c r="H269" s="221">
        <v>9.1359999999999992</v>
      </c>
      <c r="I269" s="222"/>
      <c r="J269" s="223">
        <f>ROUND(I269*H269,2)</f>
        <v>0</v>
      </c>
      <c r="K269" s="219" t="s">
        <v>515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854</v>
      </c>
    </row>
    <row r="270" s="2" customFormat="1">
      <c r="A270" s="42"/>
      <c r="B270" s="43"/>
      <c r="C270" s="44"/>
      <c r="D270" s="283" t="s">
        <v>517</v>
      </c>
      <c r="E270" s="44"/>
      <c r="F270" s="284" t="s">
        <v>773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517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846</v>
      </c>
      <c r="G271" s="231"/>
      <c r="H271" s="235">
        <v>4.5679999999999996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847</v>
      </c>
      <c r="G272" s="231"/>
      <c r="H272" s="235">
        <v>4.5679999999999996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9.1359999999999992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21.75" customHeight="1">
      <c r="A274" s="42"/>
      <c r="B274" s="43"/>
      <c r="C274" s="217" t="s">
        <v>763</v>
      </c>
      <c r="D274" s="217" t="s">
        <v>194</v>
      </c>
      <c r="E274" s="218" t="s">
        <v>775</v>
      </c>
      <c r="F274" s="219" t="s">
        <v>776</v>
      </c>
      <c r="G274" s="220" t="s">
        <v>221</v>
      </c>
      <c r="H274" s="221">
        <v>104</v>
      </c>
      <c r="I274" s="222"/>
      <c r="J274" s="223">
        <f>ROUND(I274*H274,2)</f>
        <v>0</v>
      </c>
      <c r="K274" s="219" t="s">
        <v>515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855</v>
      </c>
    </row>
    <row r="275" s="2" customFormat="1">
      <c r="A275" s="42"/>
      <c r="B275" s="43"/>
      <c r="C275" s="44"/>
      <c r="D275" s="283" t="s">
        <v>517</v>
      </c>
      <c r="E275" s="44"/>
      <c r="F275" s="284" t="s">
        <v>778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517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822</v>
      </c>
      <c r="G276" s="231"/>
      <c r="H276" s="235">
        <v>52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823</v>
      </c>
      <c r="G277" s="231"/>
      <c r="H277" s="235">
        <v>52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104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12" customFormat="1" ht="22.8" customHeight="1">
      <c r="A279" s="12"/>
      <c r="B279" s="201"/>
      <c r="C279" s="202"/>
      <c r="D279" s="203" t="s">
        <v>77</v>
      </c>
      <c r="E279" s="215" t="s">
        <v>779</v>
      </c>
      <c r="F279" s="215" t="s">
        <v>780</v>
      </c>
      <c r="G279" s="202"/>
      <c r="H279" s="202"/>
      <c r="I279" s="205"/>
      <c r="J279" s="216">
        <f>BK279</f>
        <v>0</v>
      </c>
      <c r="K279" s="202"/>
      <c r="L279" s="207"/>
      <c r="M279" s="208"/>
      <c r="N279" s="209"/>
      <c r="O279" s="209"/>
      <c r="P279" s="210">
        <f>SUM(P280:P283)</f>
        <v>0</v>
      </c>
      <c r="Q279" s="209"/>
      <c r="R279" s="210">
        <f>SUM(R280:R283)</f>
        <v>0</v>
      </c>
      <c r="S279" s="209"/>
      <c r="T279" s="211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2" t="s">
        <v>85</v>
      </c>
      <c r="AT279" s="213" t="s">
        <v>77</v>
      </c>
      <c r="AU279" s="213" t="s">
        <v>85</v>
      </c>
      <c r="AY279" s="212" t="s">
        <v>191</v>
      </c>
      <c r="BK279" s="214">
        <f>SUM(BK280:BK283)</f>
        <v>0</v>
      </c>
    </row>
    <row r="280" s="2" customFormat="1" ht="24.15" customHeight="1">
      <c r="A280" s="42"/>
      <c r="B280" s="43"/>
      <c r="C280" s="217" t="s">
        <v>769</v>
      </c>
      <c r="D280" s="217" t="s">
        <v>194</v>
      </c>
      <c r="E280" s="218" t="s">
        <v>782</v>
      </c>
      <c r="F280" s="219" t="s">
        <v>783</v>
      </c>
      <c r="G280" s="220" t="s">
        <v>221</v>
      </c>
      <c r="H280" s="221">
        <v>91.129000000000005</v>
      </c>
      <c r="I280" s="222"/>
      <c r="J280" s="223">
        <f>ROUND(I280*H280,2)</f>
        <v>0</v>
      </c>
      <c r="K280" s="219" t="s">
        <v>515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856</v>
      </c>
    </row>
    <row r="281" s="2" customFormat="1">
      <c r="A281" s="42"/>
      <c r="B281" s="43"/>
      <c r="C281" s="44"/>
      <c r="D281" s="283" t="s">
        <v>517</v>
      </c>
      <c r="E281" s="44"/>
      <c r="F281" s="284" t="s">
        <v>785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517</v>
      </c>
      <c r="AU281" s="20" t="s">
        <v>87</v>
      </c>
    </row>
    <row r="282" s="2" customFormat="1" ht="33" customHeight="1">
      <c r="A282" s="42"/>
      <c r="B282" s="43"/>
      <c r="C282" s="217" t="s">
        <v>774</v>
      </c>
      <c r="D282" s="217" t="s">
        <v>194</v>
      </c>
      <c r="E282" s="218" t="s">
        <v>787</v>
      </c>
      <c r="F282" s="219" t="s">
        <v>788</v>
      </c>
      <c r="G282" s="220" t="s">
        <v>221</v>
      </c>
      <c r="H282" s="221">
        <v>91.129000000000005</v>
      </c>
      <c r="I282" s="222"/>
      <c r="J282" s="223">
        <f>ROUND(I282*H282,2)</f>
        <v>0</v>
      </c>
      <c r="K282" s="219" t="s">
        <v>515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857</v>
      </c>
    </row>
    <row r="283" s="2" customFormat="1">
      <c r="A283" s="42"/>
      <c r="B283" s="43"/>
      <c r="C283" s="44"/>
      <c r="D283" s="283" t="s">
        <v>517</v>
      </c>
      <c r="E283" s="44"/>
      <c r="F283" s="284" t="s">
        <v>790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517</v>
      </c>
      <c r="AU283" s="20" t="s">
        <v>87</v>
      </c>
    </row>
    <row r="284" s="12" customFormat="1" ht="25.92" customHeight="1">
      <c r="A284" s="12"/>
      <c r="B284" s="201"/>
      <c r="C284" s="202"/>
      <c r="D284" s="203" t="s">
        <v>77</v>
      </c>
      <c r="E284" s="204" t="s">
        <v>315</v>
      </c>
      <c r="F284" s="204" t="s">
        <v>316</v>
      </c>
      <c r="G284" s="202"/>
      <c r="H284" s="202"/>
      <c r="I284" s="205"/>
      <c r="J284" s="206">
        <f>BK284</f>
        <v>0</v>
      </c>
      <c r="K284" s="202"/>
      <c r="L284" s="207"/>
      <c r="M284" s="208"/>
      <c r="N284" s="209"/>
      <c r="O284" s="209"/>
      <c r="P284" s="210">
        <f>SUM(P285:P287)</f>
        <v>0</v>
      </c>
      <c r="Q284" s="209"/>
      <c r="R284" s="210">
        <f>SUM(R285:R287)</f>
        <v>0</v>
      </c>
      <c r="S284" s="209"/>
      <c r="T284" s="211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199</v>
      </c>
      <c r="AT284" s="213" t="s">
        <v>77</v>
      </c>
      <c r="AU284" s="213" t="s">
        <v>78</v>
      </c>
      <c r="AY284" s="212" t="s">
        <v>191</v>
      </c>
      <c r="BK284" s="214">
        <f>SUM(BK285:BK287)</f>
        <v>0</v>
      </c>
    </row>
    <row r="285" s="2" customFormat="1" ht="37.8" customHeight="1">
      <c r="A285" s="42"/>
      <c r="B285" s="43"/>
      <c r="C285" s="217" t="s">
        <v>781</v>
      </c>
      <c r="D285" s="217" t="s">
        <v>194</v>
      </c>
      <c r="E285" s="218" t="s">
        <v>324</v>
      </c>
      <c r="F285" s="219" t="s">
        <v>858</v>
      </c>
      <c r="G285" s="220" t="s">
        <v>221</v>
      </c>
      <c r="H285" s="221">
        <v>115.59399999999999</v>
      </c>
      <c r="I285" s="222"/>
      <c r="J285" s="223">
        <f>ROUND(I285*H285,2)</f>
        <v>0</v>
      </c>
      <c r="K285" s="219" t="s">
        <v>198</v>
      </c>
      <c r="L285" s="48"/>
      <c r="M285" s="224" t="s">
        <v>32</v>
      </c>
      <c r="N285" s="225" t="s">
        <v>49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8" t="s">
        <v>320</v>
      </c>
      <c r="AT285" s="228" t="s">
        <v>194</v>
      </c>
      <c r="AU285" s="228" t="s">
        <v>85</v>
      </c>
      <c r="AY285" s="20" t="s">
        <v>191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20" t="s">
        <v>85</v>
      </c>
      <c r="BK285" s="229">
        <f>ROUND(I285*H285,2)</f>
        <v>0</v>
      </c>
      <c r="BL285" s="20" t="s">
        <v>320</v>
      </c>
      <c r="BM285" s="228" t="s">
        <v>859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860</v>
      </c>
      <c r="G286" s="231"/>
      <c r="H286" s="235">
        <v>115.59399999999999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85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115.59399999999999</v>
      </c>
      <c r="I287" s="247"/>
      <c r="J287" s="243"/>
      <c r="K287" s="243"/>
      <c r="L287" s="248"/>
      <c r="M287" s="273"/>
      <c r="N287" s="274"/>
      <c r="O287" s="274"/>
      <c r="P287" s="274"/>
      <c r="Q287" s="274"/>
      <c r="R287" s="274"/>
      <c r="S287" s="274"/>
      <c r="T287" s="27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85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6.96" customHeight="1">
      <c r="A288" s="42"/>
      <c r="B288" s="63"/>
      <c r="C288" s="64"/>
      <c r="D288" s="64"/>
      <c r="E288" s="64"/>
      <c r="F288" s="64"/>
      <c r="G288" s="64"/>
      <c r="H288" s="64"/>
      <c r="I288" s="64"/>
      <c r="J288" s="64"/>
      <c r="K288" s="64"/>
      <c r="L288" s="48"/>
      <c r="M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</row>
  </sheetData>
  <sheetProtection sheet="1" autoFilter="0" formatColumns="0" formatRows="0" objects="1" scenarios="1" spinCount="100000" saltValue="tOa+q5Wsh9Nao+EQWuTF8bTFW1wePCf0JsTg7/z78SB3zLo6StXa22unWnU87LTcuewsQZI+VNPL186/LB6+Tw==" hashValue="nEe/6EYC+tbiT4BQIEQAOId+FdcCvm7UP36Zs6mn4u7XH/1U0XkSh060AUegF4n8yaFgafpVlvbKl855Brusnw==" algorithmName="SHA-512" password="CC35"/>
  <autoFilter ref="C97:K2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3105113"/>
    <hyperlink ref="F116" r:id="rId4" display="https://podminky.urs.cz/item/CS_URS_2026_01/115001105"/>
    <hyperlink ref="F120" r:id="rId5" display="https://podminky.urs.cz/item/CS_URS_2026_01/115101202"/>
    <hyperlink ref="F124" r:id="rId6" display="https://podminky.urs.cz/item/CS_URS_2026_01/122352501"/>
    <hyperlink ref="F129" r:id="rId7" display="https://podminky.urs.cz/item/CS_URS_2026_01/122352508"/>
    <hyperlink ref="F134" r:id="rId8" display="https://podminky.urs.cz/item/CS_URS_2026_01/129353101"/>
    <hyperlink ref="F139" r:id="rId9" display="https://podminky.urs.cz/item/CS_URS_2026_01/153191121"/>
    <hyperlink ref="F143" r:id="rId10" display="https://podminky.urs.cz/item/CS_URS_2026_01/153191131"/>
    <hyperlink ref="F149" r:id="rId11" display="https://podminky.urs.cz/item/CS_URS_2026_01/162751137"/>
    <hyperlink ref="F155" r:id="rId12" display="https://podminky.urs.cz/item/CS_URS_2026_01/167151102"/>
    <hyperlink ref="F161" r:id="rId13" display="https://podminky.urs.cz/item/CS_URS_2026_01/171251201"/>
    <hyperlink ref="F167" r:id="rId14" display="https://podminky.urs.cz/item/CS_URS_2026_01/167151122"/>
    <hyperlink ref="F182" r:id="rId15" display="https://podminky.urs.cz/item/CS_URS_2026_01/465513257"/>
    <hyperlink ref="F188" r:id="rId16" display="https://podminky.urs.cz/item/CS_URS_2026_01/952904121"/>
    <hyperlink ref="F192" r:id="rId17" display="https://podminky.urs.cz/item/CS_URS_2026_01/952904131"/>
    <hyperlink ref="F196" r:id="rId18" display="https://podminky.urs.cz/item/CS_URS_2026_01/985131111"/>
    <hyperlink ref="F201" r:id="rId19" display="https://podminky.urs.cz/item/CS_URS_2026_01/985131211"/>
    <hyperlink ref="F206" r:id="rId20" display="https://podminky.urs.cz/item/CS_URS_2026_01/985139112"/>
    <hyperlink ref="F211" r:id="rId21" display="https://podminky.urs.cz/item/CS_URS_2026_01/985142112"/>
    <hyperlink ref="F216" r:id="rId22" display="https://podminky.urs.cz/item/CS_URS_2026_01/985142912"/>
    <hyperlink ref="F221" r:id="rId23" display="https://podminky.urs.cz/item/CS_URS_2026_01/985231112"/>
    <hyperlink ref="F226" r:id="rId24" display="https://podminky.urs.cz/item/CS_URS_2026_01/985231192"/>
    <hyperlink ref="F231" r:id="rId25" display="https://podminky.urs.cz/item/CS_URS_2026_01/985233121"/>
    <hyperlink ref="F236" r:id="rId26" display="https://podminky.urs.cz/item/CS_URS_2026_01/985233912"/>
    <hyperlink ref="F242" r:id="rId27" display="https://podminky.urs.cz/item/CS_URS_2026_01/997013841R"/>
    <hyperlink ref="F248" r:id="rId28" display="https://podminky.urs.cz/item/CS_URS_2026_01/997211511"/>
    <hyperlink ref="F253" r:id="rId29" display="https://podminky.urs.cz/item/CS_URS_2026_01/997211519"/>
    <hyperlink ref="F259" r:id="rId30" display="https://podminky.urs.cz/item/CS_URS_2026_01/997211521"/>
    <hyperlink ref="F264" r:id="rId31" display="https://podminky.urs.cz/item/CS_URS_2026_01/997211529"/>
    <hyperlink ref="F270" r:id="rId32" display="https://podminky.urs.cz/item/CS_URS_2026_01/997211611"/>
    <hyperlink ref="F275" r:id="rId33" display="https://podminky.urs.cz/item/CS_URS_2026_01/997211612"/>
    <hyperlink ref="F281" r:id="rId34" display="https://podminky.urs.cz/item/CS_URS_2026_01/998212111"/>
    <hyperlink ref="F283" r:id="rId35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586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861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ROUND((SUM(BE98:BE342)),  2)</f>
        <v>0</v>
      </c>
      <c r="G37" s="42"/>
      <c r="H37" s="42"/>
      <c r="I37" s="162">
        <v>0.20999999999999999</v>
      </c>
      <c r="J37" s="161">
        <f>ROUND(((SUM(BE98:BE342))*I37),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ROUND((SUM(BF98:BF342)),  2)</f>
        <v>0</v>
      </c>
      <c r="G38" s="42"/>
      <c r="H38" s="42"/>
      <c r="I38" s="162">
        <v>0.12</v>
      </c>
      <c r="J38" s="161">
        <f>ROUND(((SUM(BF98:BF342))*I38),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ROUND((SUM(BG98:BG342)),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ROUND((SUM(BH98:BH342)),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ROUND((SUM(BI98:BI342)),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506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586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03 - Propustek km 68,133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507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588</v>
      </c>
      <c r="E70" s="187"/>
      <c r="F70" s="187"/>
      <c r="G70" s="187"/>
      <c r="H70" s="187"/>
      <c r="I70" s="187"/>
      <c r="J70" s="188">
        <f>J195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511</v>
      </c>
      <c r="E71" s="187"/>
      <c r="F71" s="187"/>
      <c r="G71" s="187"/>
      <c r="H71" s="187"/>
      <c r="I71" s="187"/>
      <c r="J71" s="188">
        <f>J201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589</v>
      </c>
      <c r="E72" s="187"/>
      <c r="F72" s="187"/>
      <c r="G72" s="187"/>
      <c r="H72" s="187"/>
      <c r="I72" s="187"/>
      <c r="J72" s="188">
        <f>J295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590</v>
      </c>
      <c r="E73" s="187"/>
      <c r="F73" s="187"/>
      <c r="G73" s="187"/>
      <c r="H73" s="187"/>
      <c r="I73" s="187"/>
      <c r="J73" s="188">
        <f>J334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J339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506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586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03 - Propustek km 68,133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P99+P339</f>
        <v>0</v>
      </c>
      <c r="Q98" s="100"/>
      <c r="R98" s="198">
        <f>R99+R339</f>
        <v>136.66494623999998</v>
      </c>
      <c r="S98" s="100"/>
      <c r="T98" s="199">
        <f>T99+T339</f>
        <v>12.221550000000001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BK99+BK339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P100+P195+P201+P295+P334</f>
        <v>0</v>
      </c>
      <c r="Q99" s="209"/>
      <c r="R99" s="210">
        <f>R100+R195+R201+R295+R334</f>
        <v>136.66494623999998</v>
      </c>
      <c r="S99" s="209"/>
      <c r="T99" s="211">
        <f>T100+T195+T201+T295+T334</f>
        <v>12.221550000000001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BK100+BK195+BK201+BK295+BK334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512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SUM(P101:P194)</f>
        <v>0</v>
      </c>
      <c r="Q100" s="209"/>
      <c r="R100" s="210">
        <f>SUM(R101:R194)</f>
        <v>77.032525000000007</v>
      </c>
      <c r="S100" s="209"/>
      <c r="T100" s="211">
        <f>SUM(T101:T194)</f>
        <v>9.2445000000000004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SUM(BK101:BK194)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591</v>
      </c>
      <c r="F101" s="219" t="s">
        <v>592</v>
      </c>
      <c r="G101" s="220" t="s">
        <v>411</v>
      </c>
      <c r="H101" s="221">
        <v>30</v>
      </c>
      <c r="I101" s="222"/>
      <c r="J101" s="223">
        <f>ROUND(I101*H101,2)</f>
        <v>0</v>
      </c>
      <c r="K101" s="219" t="s">
        <v>515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862</v>
      </c>
    </row>
    <row r="102" s="2" customFormat="1">
      <c r="A102" s="42"/>
      <c r="B102" s="43"/>
      <c r="C102" s="44"/>
      <c r="D102" s="283" t="s">
        <v>517</v>
      </c>
      <c r="E102" s="44"/>
      <c r="F102" s="284" t="s">
        <v>594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517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595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596</v>
      </c>
      <c r="F105" s="219" t="s">
        <v>597</v>
      </c>
      <c r="G105" s="220" t="s">
        <v>411</v>
      </c>
      <c r="H105" s="221">
        <v>30</v>
      </c>
      <c r="I105" s="222"/>
      <c r="J105" s="223">
        <f>ROUND(I105*H105,2)</f>
        <v>0</v>
      </c>
      <c r="K105" s="219" t="s">
        <v>515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0.014999999999999999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863</v>
      </c>
    </row>
    <row r="106" s="2" customFormat="1">
      <c r="A106" s="42"/>
      <c r="B106" s="43"/>
      <c r="C106" s="44"/>
      <c r="D106" s="283" t="s">
        <v>517</v>
      </c>
      <c r="E106" s="44"/>
      <c r="F106" s="284" t="s">
        <v>599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517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600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601</v>
      </c>
      <c r="G108" s="231"/>
      <c r="H108" s="235">
        <v>15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30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1.75" customHeight="1">
      <c r="A110" s="42"/>
      <c r="B110" s="43"/>
      <c r="C110" s="217" t="s">
        <v>102</v>
      </c>
      <c r="D110" s="217" t="s">
        <v>194</v>
      </c>
      <c r="E110" s="218" t="s">
        <v>864</v>
      </c>
      <c r="F110" s="219" t="s">
        <v>865</v>
      </c>
      <c r="G110" s="220" t="s">
        <v>228</v>
      </c>
      <c r="H110" s="221">
        <v>1</v>
      </c>
      <c r="I110" s="222"/>
      <c r="J110" s="223">
        <f>ROUND(I110*H110,2)</f>
        <v>0</v>
      </c>
      <c r="K110" s="219" t="s">
        <v>515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866</v>
      </c>
    </row>
    <row r="111" s="2" customFormat="1">
      <c r="A111" s="42"/>
      <c r="B111" s="43"/>
      <c r="C111" s="44"/>
      <c r="D111" s="283" t="s">
        <v>517</v>
      </c>
      <c r="E111" s="44"/>
      <c r="F111" s="284" t="s">
        <v>867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517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868</v>
      </c>
      <c r="G112" s="231"/>
      <c r="H112" s="235">
        <v>1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16.5" customHeight="1">
      <c r="A114" s="42"/>
      <c r="B114" s="43"/>
      <c r="C114" s="217" t="s">
        <v>199</v>
      </c>
      <c r="D114" s="217" t="s">
        <v>194</v>
      </c>
      <c r="E114" s="218" t="s">
        <v>869</v>
      </c>
      <c r="F114" s="219" t="s">
        <v>870</v>
      </c>
      <c r="G114" s="220" t="s">
        <v>228</v>
      </c>
      <c r="H114" s="221">
        <v>1</v>
      </c>
      <c r="I114" s="222"/>
      <c r="J114" s="223">
        <f>ROUND(I114*H114,2)</f>
        <v>0</v>
      </c>
      <c r="K114" s="219" t="s">
        <v>515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871</v>
      </c>
    </row>
    <row r="115" s="2" customFormat="1">
      <c r="A115" s="42"/>
      <c r="B115" s="43"/>
      <c r="C115" s="44"/>
      <c r="D115" s="283" t="s">
        <v>517</v>
      </c>
      <c r="E115" s="44"/>
      <c r="F115" s="284" t="s">
        <v>872</v>
      </c>
      <c r="G115" s="44"/>
      <c r="H115" s="44"/>
      <c r="I115" s="280"/>
      <c r="J115" s="44"/>
      <c r="K115" s="44"/>
      <c r="L115" s="48"/>
      <c r="M115" s="281"/>
      <c r="N115" s="282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517</v>
      </c>
      <c r="AU115" s="20" t="s">
        <v>87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873</v>
      </c>
      <c r="G116" s="231"/>
      <c r="H116" s="235">
        <v>1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192</v>
      </c>
      <c r="D118" s="217" t="s">
        <v>194</v>
      </c>
      <c r="E118" s="218" t="s">
        <v>602</v>
      </c>
      <c r="F118" s="219" t="s">
        <v>603</v>
      </c>
      <c r="G118" s="220" t="s">
        <v>411</v>
      </c>
      <c r="H118" s="221">
        <v>15.75</v>
      </c>
      <c r="I118" s="222"/>
      <c r="J118" s="223">
        <f>ROUND(I118*H118,2)</f>
        <v>0</v>
      </c>
      <c r="K118" s="219" t="s">
        <v>515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9.2294999999999998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874</v>
      </c>
    </row>
    <row r="119" s="2" customFormat="1">
      <c r="A119" s="42"/>
      <c r="B119" s="43"/>
      <c r="C119" s="44"/>
      <c r="D119" s="283" t="s">
        <v>517</v>
      </c>
      <c r="E119" s="44"/>
      <c r="F119" s="284" t="s">
        <v>605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517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875</v>
      </c>
      <c r="G120" s="231"/>
      <c r="H120" s="235">
        <v>8.75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876</v>
      </c>
      <c r="G121" s="231"/>
      <c r="H121" s="235">
        <v>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15.75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16.5" customHeight="1">
      <c r="A123" s="42"/>
      <c r="B123" s="43"/>
      <c r="C123" s="217" t="s">
        <v>225</v>
      </c>
      <c r="D123" s="217" t="s">
        <v>194</v>
      </c>
      <c r="E123" s="218" t="s">
        <v>609</v>
      </c>
      <c r="F123" s="219" t="s">
        <v>610</v>
      </c>
      <c r="G123" s="220" t="s">
        <v>239</v>
      </c>
      <c r="H123" s="221">
        <v>92.5</v>
      </c>
      <c r="I123" s="222"/>
      <c r="J123" s="223">
        <f>ROUND(I123*H123,2)</f>
        <v>0</v>
      </c>
      <c r="K123" s="219" t="s">
        <v>515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0.021930000000000002</v>
      </c>
      <c r="R123" s="226">
        <f>Q123*H123</f>
        <v>2.0285250000000001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877</v>
      </c>
    </row>
    <row r="124" s="2" customFormat="1">
      <c r="A124" s="42"/>
      <c r="B124" s="43"/>
      <c r="C124" s="44"/>
      <c r="D124" s="283" t="s">
        <v>517</v>
      </c>
      <c r="E124" s="44"/>
      <c r="F124" s="284" t="s">
        <v>612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517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878</v>
      </c>
      <c r="G125" s="231"/>
      <c r="H125" s="235">
        <v>92.5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92.5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1.75" customHeight="1">
      <c r="A127" s="42"/>
      <c r="B127" s="43"/>
      <c r="C127" s="217" t="s">
        <v>232</v>
      </c>
      <c r="D127" s="217" t="s">
        <v>194</v>
      </c>
      <c r="E127" s="218" t="s">
        <v>614</v>
      </c>
      <c r="F127" s="219" t="s">
        <v>615</v>
      </c>
      <c r="G127" s="220" t="s">
        <v>616</v>
      </c>
      <c r="H127" s="221">
        <v>100</v>
      </c>
      <c r="I127" s="222"/>
      <c r="J127" s="223">
        <f>ROUND(I127*H127,2)</f>
        <v>0</v>
      </c>
      <c r="K127" s="219" t="s">
        <v>515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4.0000000000000003E-05</v>
      </c>
      <c r="R127" s="226">
        <f>Q127*H127</f>
        <v>0.0040000000000000001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879</v>
      </c>
    </row>
    <row r="128" s="2" customFormat="1">
      <c r="A128" s="42"/>
      <c r="B128" s="43"/>
      <c r="C128" s="44"/>
      <c r="D128" s="283" t="s">
        <v>517</v>
      </c>
      <c r="E128" s="44"/>
      <c r="F128" s="284" t="s">
        <v>618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517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803</v>
      </c>
      <c r="G129" s="231"/>
      <c r="H129" s="235">
        <v>100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100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222</v>
      </c>
      <c r="D131" s="217" t="s">
        <v>194</v>
      </c>
      <c r="E131" s="218" t="s">
        <v>620</v>
      </c>
      <c r="F131" s="219" t="s">
        <v>621</v>
      </c>
      <c r="G131" s="220" t="s">
        <v>197</v>
      </c>
      <c r="H131" s="221">
        <v>22.5</v>
      </c>
      <c r="I131" s="222"/>
      <c r="J131" s="223">
        <f>ROUND(I131*H131,2)</f>
        <v>0</v>
      </c>
      <c r="K131" s="219" t="s">
        <v>515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880</v>
      </c>
    </row>
    <row r="132" s="2" customFormat="1">
      <c r="A132" s="42"/>
      <c r="B132" s="43"/>
      <c r="C132" s="44"/>
      <c r="D132" s="283" t="s">
        <v>517</v>
      </c>
      <c r="E132" s="44"/>
      <c r="F132" s="284" t="s">
        <v>623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517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881</v>
      </c>
      <c r="G133" s="231"/>
      <c r="H133" s="235">
        <v>12.5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806</v>
      </c>
      <c r="G134" s="231"/>
      <c r="H134" s="235">
        <v>10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22.5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626</v>
      </c>
      <c r="F136" s="219" t="s">
        <v>627</v>
      </c>
      <c r="G136" s="220" t="s">
        <v>197</v>
      </c>
      <c r="H136" s="221">
        <v>22.5</v>
      </c>
      <c r="I136" s="222"/>
      <c r="J136" s="223">
        <f>ROUND(I136*H136,2)</f>
        <v>0</v>
      </c>
      <c r="K136" s="219" t="s">
        <v>515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882</v>
      </c>
    </row>
    <row r="137" s="2" customFormat="1">
      <c r="A137" s="42"/>
      <c r="B137" s="43"/>
      <c r="C137" s="44"/>
      <c r="D137" s="283" t="s">
        <v>517</v>
      </c>
      <c r="E137" s="44"/>
      <c r="F137" s="284" t="s">
        <v>629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517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881</v>
      </c>
      <c r="G138" s="231"/>
      <c r="H138" s="235">
        <v>12.5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806</v>
      </c>
      <c r="G139" s="231"/>
      <c r="H139" s="235">
        <v>10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22.5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630</v>
      </c>
      <c r="F141" s="219" t="s">
        <v>631</v>
      </c>
      <c r="G141" s="220" t="s">
        <v>197</v>
      </c>
      <c r="H141" s="221">
        <v>70</v>
      </c>
      <c r="I141" s="222"/>
      <c r="J141" s="223">
        <f>ROUND(I141*H141,2)</f>
        <v>0</v>
      </c>
      <c r="K141" s="219" t="s">
        <v>515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883</v>
      </c>
    </row>
    <row r="142" s="2" customFormat="1">
      <c r="A142" s="42"/>
      <c r="B142" s="43"/>
      <c r="C142" s="44"/>
      <c r="D142" s="283" t="s">
        <v>517</v>
      </c>
      <c r="E142" s="44"/>
      <c r="F142" s="284" t="s">
        <v>633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517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884</v>
      </c>
      <c r="G143" s="231"/>
      <c r="H143" s="235">
        <v>50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635</v>
      </c>
      <c r="G144" s="231"/>
      <c r="H144" s="235">
        <v>20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70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24.15" customHeight="1">
      <c r="A146" s="42"/>
      <c r="B146" s="43"/>
      <c r="C146" s="217" t="s">
        <v>252</v>
      </c>
      <c r="D146" s="217" t="s">
        <v>194</v>
      </c>
      <c r="E146" s="218" t="s">
        <v>636</v>
      </c>
      <c r="F146" s="219" t="s">
        <v>637</v>
      </c>
      <c r="G146" s="220" t="s">
        <v>197</v>
      </c>
      <c r="H146" s="221">
        <v>37.5</v>
      </c>
      <c r="I146" s="222"/>
      <c r="J146" s="223">
        <f>ROUND(I146*H146,2)</f>
        <v>0</v>
      </c>
      <c r="K146" s="219" t="s">
        <v>515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885</v>
      </c>
    </row>
    <row r="147" s="2" customFormat="1">
      <c r="A147" s="42"/>
      <c r="B147" s="43"/>
      <c r="C147" s="44"/>
      <c r="D147" s="283" t="s">
        <v>517</v>
      </c>
      <c r="E147" s="44"/>
      <c r="F147" s="284" t="s">
        <v>639</v>
      </c>
      <c r="G147" s="44"/>
      <c r="H147" s="44"/>
      <c r="I147" s="280"/>
      <c r="J147" s="44"/>
      <c r="K147" s="44"/>
      <c r="L147" s="48"/>
      <c r="M147" s="281"/>
      <c r="N147" s="282"/>
      <c r="O147" s="88"/>
      <c r="P147" s="88"/>
      <c r="Q147" s="88"/>
      <c r="R147" s="88"/>
      <c r="S147" s="88"/>
      <c r="T147" s="8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T147" s="20" t="s">
        <v>517</v>
      </c>
      <c r="AU147" s="20" t="s">
        <v>87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640</v>
      </c>
      <c r="G148" s="231"/>
      <c r="H148" s="235">
        <v>18.75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641</v>
      </c>
      <c r="G149" s="231"/>
      <c r="H149" s="235">
        <v>18.75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37.5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8</v>
      </c>
      <c r="D151" s="217" t="s">
        <v>194</v>
      </c>
      <c r="E151" s="218" t="s">
        <v>642</v>
      </c>
      <c r="F151" s="219" t="s">
        <v>643</v>
      </c>
      <c r="G151" s="220" t="s">
        <v>197</v>
      </c>
      <c r="H151" s="221">
        <v>37.5</v>
      </c>
      <c r="I151" s="222"/>
      <c r="J151" s="223">
        <f>ROUND(I151*H151,2)</f>
        <v>0</v>
      </c>
      <c r="K151" s="219" t="s">
        <v>515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886</v>
      </c>
    </row>
    <row r="152" s="2" customFormat="1">
      <c r="A152" s="42"/>
      <c r="B152" s="43"/>
      <c r="C152" s="44"/>
      <c r="D152" s="283" t="s">
        <v>517</v>
      </c>
      <c r="E152" s="44"/>
      <c r="F152" s="284" t="s">
        <v>645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517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640</v>
      </c>
      <c r="G153" s="231"/>
      <c r="H153" s="235">
        <v>18.75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641</v>
      </c>
      <c r="G154" s="231"/>
      <c r="H154" s="235">
        <v>18.75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37.5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53" t="s">
        <v>261</v>
      </c>
      <c r="D156" s="253" t="s">
        <v>218</v>
      </c>
      <c r="E156" s="254" t="s">
        <v>646</v>
      </c>
      <c r="F156" s="255" t="s">
        <v>647</v>
      </c>
      <c r="G156" s="256" t="s">
        <v>221</v>
      </c>
      <c r="H156" s="257">
        <v>75</v>
      </c>
      <c r="I156" s="258"/>
      <c r="J156" s="259">
        <f>ROUND(I156*H156,2)</f>
        <v>0</v>
      </c>
      <c r="K156" s="255" t="s">
        <v>515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1</v>
      </c>
      <c r="R156" s="226">
        <f>Q156*H156</f>
        <v>75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887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649</v>
      </c>
      <c r="G157" s="231"/>
      <c r="H157" s="235">
        <v>75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2" customFormat="1" ht="37.8" customHeight="1">
      <c r="A158" s="42"/>
      <c r="B158" s="43"/>
      <c r="C158" s="217" t="s">
        <v>265</v>
      </c>
      <c r="D158" s="217" t="s">
        <v>194</v>
      </c>
      <c r="E158" s="218" t="s">
        <v>650</v>
      </c>
      <c r="F158" s="219" t="s">
        <v>651</v>
      </c>
      <c r="G158" s="220" t="s">
        <v>197</v>
      </c>
      <c r="H158" s="221">
        <v>60</v>
      </c>
      <c r="I158" s="222"/>
      <c r="J158" s="223">
        <f>ROUND(I158*H158,2)</f>
        <v>0</v>
      </c>
      <c r="K158" s="219" t="s">
        <v>515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888</v>
      </c>
    </row>
    <row r="159" s="2" customFormat="1">
      <c r="A159" s="42"/>
      <c r="B159" s="43"/>
      <c r="C159" s="44"/>
      <c r="D159" s="283" t="s">
        <v>517</v>
      </c>
      <c r="E159" s="44"/>
      <c r="F159" s="284" t="s">
        <v>653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517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881</v>
      </c>
      <c r="G160" s="231"/>
      <c r="H160" s="235">
        <v>12.5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806</v>
      </c>
      <c r="G161" s="231"/>
      <c r="H161" s="235">
        <v>10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640</v>
      </c>
      <c r="G162" s="231"/>
      <c r="H162" s="235">
        <v>18.75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641</v>
      </c>
      <c r="G163" s="231"/>
      <c r="H163" s="235">
        <v>18.75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60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270</v>
      </c>
      <c r="D165" s="217" t="s">
        <v>194</v>
      </c>
      <c r="E165" s="218" t="s">
        <v>656</v>
      </c>
      <c r="F165" s="219" t="s">
        <v>657</v>
      </c>
      <c r="G165" s="220" t="s">
        <v>197</v>
      </c>
      <c r="H165" s="221">
        <v>60</v>
      </c>
      <c r="I165" s="222"/>
      <c r="J165" s="223">
        <f>ROUND(I165*H165,2)</f>
        <v>0</v>
      </c>
      <c r="K165" s="219" t="s">
        <v>515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889</v>
      </c>
    </row>
    <row r="166" s="2" customFormat="1">
      <c r="A166" s="42"/>
      <c r="B166" s="43"/>
      <c r="C166" s="44"/>
      <c r="D166" s="283" t="s">
        <v>517</v>
      </c>
      <c r="E166" s="44"/>
      <c r="F166" s="284" t="s">
        <v>659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517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881</v>
      </c>
      <c r="G167" s="231"/>
      <c r="H167" s="235">
        <v>12.5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806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640</v>
      </c>
      <c r="G169" s="231"/>
      <c r="H169" s="235">
        <v>18.75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641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60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664</v>
      </c>
      <c r="F172" s="219" t="s">
        <v>665</v>
      </c>
      <c r="G172" s="220" t="s">
        <v>197</v>
      </c>
      <c r="H172" s="221">
        <v>60</v>
      </c>
      <c r="I172" s="222"/>
      <c r="J172" s="223">
        <f>ROUND(I172*H172,2)</f>
        <v>0</v>
      </c>
      <c r="K172" s="219" t="s">
        <v>515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890</v>
      </c>
    </row>
    <row r="173" s="2" customFormat="1">
      <c r="A173" s="42"/>
      <c r="B173" s="43"/>
      <c r="C173" s="44"/>
      <c r="D173" s="283" t="s">
        <v>517</v>
      </c>
      <c r="E173" s="44"/>
      <c r="F173" s="284" t="s">
        <v>667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517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881</v>
      </c>
      <c r="G174" s="231"/>
      <c r="H174" s="235">
        <v>12.5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806</v>
      </c>
      <c r="G175" s="231"/>
      <c r="H175" s="235">
        <v>10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640</v>
      </c>
      <c r="G176" s="231"/>
      <c r="H176" s="235">
        <v>18.75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641</v>
      </c>
      <c r="G177" s="231"/>
      <c r="H177" s="235">
        <v>18.75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60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4.15" customHeight="1">
      <c r="A179" s="42"/>
      <c r="B179" s="43"/>
      <c r="C179" s="217" t="s">
        <v>278</v>
      </c>
      <c r="D179" s="217" t="s">
        <v>194</v>
      </c>
      <c r="E179" s="218" t="s">
        <v>660</v>
      </c>
      <c r="F179" s="219" t="s">
        <v>661</v>
      </c>
      <c r="G179" s="220" t="s">
        <v>197</v>
      </c>
      <c r="H179" s="221">
        <v>60</v>
      </c>
      <c r="I179" s="222"/>
      <c r="J179" s="223">
        <f>ROUND(I179*H179,2)</f>
        <v>0</v>
      </c>
      <c r="K179" s="219" t="s">
        <v>515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891</v>
      </c>
    </row>
    <row r="180" s="2" customFormat="1">
      <c r="A180" s="42"/>
      <c r="B180" s="43"/>
      <c r="C180" s="44"/>
      <c r="D180" s="283" t="s">
        <v>517</v>
      </c>
      <c r="E180" s="44"/>
      <c r="F180" s="284" t="s">
        <v>663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517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881</v>
      </c>
      <c r="G181" s="231"/>
      <c r="H181" s="235">
        <v>12.5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806</v>
      </c>
      <c r="G182" s="231"/>
      <c r="H182" s="235">
        <v>10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640</v>
      </c>
      <c r="G183" s="231"/>
      <c r="H183" s="235">
        <v>18.75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641</v>
      </c>
      <c r="G184" s="231"/>
      <c r="H184" s="235">
        <v>18.75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60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24.15" customHeight="1">
      <c r="A186" s="42"/>
      <c r="B186" s="43"/>
      <c r="C186" s="217" t="s">
        <v>282</v>
      </c>
      <c r="D186" s="217" t="s">
        <v>194</v>
      </c>
      <c r="E186" s="218" t="s">
        <v>668</v>
      </c>
      <c r="F186" s="219" t="s">
        <v>669</v>
      </c>
      <c r="G186" s="220" t="s">
        <v>221</v>
      </c>
      <c r="H186" s="221">
        <v>160.94999999999999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199</v>
      </c>
      <c r="AT186" s="228" t="s">
        <v>194</v>
      </c>
      <c r="AU186" s="228" t="s">
        <v>87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199</v>
      </c>
      <c r="BM186" s="228" t="s">
        <v>892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358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87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893</v>
      </c>
      <c r="G188" s="231"/>
      <c r="H188" s="235">
        <v>25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820</v>
      </c>
      <c r="G189" s="231"/>
      <c r="H189" s="235">
        <v>20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821</v>
      </c>
      <c r="G190" s="231"/>
      <c r="H190" s="235">
        <v>37.5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894</v>
      </c>
      <c r="G191" s="231"/>
      <c r="H191" s="235">
        <v>37.5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895</v>
      </c>
      <c r="G192" s="231"/>
      <c r="H192" s="235">
        <v>22.75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896</v>
      </c>
      <c r="G193" s="231"/>
      <c r="H193" s="235">
        <v>18.199999999999999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160.94999999999999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12" customFormat="1" ht="22.8" customHeight="1">
      <c r="A195" s="12"/>
      <c r="B195" s="201"/>
      <c r="C195" s="202"/>
      <c r="D195" s="203" t="s">
        <v>77</v>
      </c>
      <c r="E195" s="215" t="s">
        <v>199</v>
      </c>
      <c r="F195" s="215" t="s">
        <v>678</v>
      </c>
      <c r="G195" s="202"/>
      <c r="H195" s="202"/>
      <c r="I195" s="205"/>
      <c r="J195" s="216">
        <f>BK195</f>
        <v>0</v>
      </c>
      <c r="K195" s="202"/>
      <c r="L195" s="207"/>
      <c r="M195" s="208"/>
      <c r="N195" s="209"/>
      <c r="O195" s="209"/>
      <c r="P195" s="210">
        <f>SUM(P196:P200)</f>
        <v>0</v>
      </c>
      <c r="Q195" s="209"/>
      <c r="R195" s="210">
        <f>SUM(R196:R200)</f>
        <v>57.951449999999994</v>
      </c>
      <c r="S195" s="209"/>
      <c r="T195" s="211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2" t="s">
        <v>85</v>
      </c>
      <c r="AT195" s="213" t="s">
        <v>77</v>
      </c>
      <c r="AU195" s="213" t="s">
        <v>85</v>
      </c>
      <c r="AY195" s="212" t="s">
        <v>191</v>
      </c>
      <c r="BK195" s="214">
        <f>SUM(BK196:BK200)</f>
        <v>0</v>
      </c>
    </row>
    <row r="196" s="2" customFormat="1" ht="24.15" customHeight="1">
      <c r="A196" s="42"/>
      <c r="B196" s="43"/>
      <c r="C196" s="217" t="s">
        <v>286</v>
      </c>
      <c r="D196" s="217" t="s">
        <v>194</v>
      </c>
      <c r="E196" s="218" t="s">
        <v>679</v>
      </c>
      <c r="F196" s="219" t="s">
        <v>680</v>
      </c>
      <c r="G196" s="220" t="s">
        <v>411</v>
      </c>
      <c r="H196" s="221">
        <v>45</v>
      </c>
      <c r="I196" s="222"/>
      <c r="J196" s="223">
        <f>ROUND(I196*H196,2)</f>
        <v>0</v>
      </c>
      <c r="K196" s="219" t="s">
        <v>515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1.2878099999999999</v>
      </c>
      <c r="R196" s="226">
        <f>Q196*H196</f>
        <v>57.951449999999994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897</v>
      </c>
    </row>
    <row r="197" s="2" customFormat="1">
      <c r="A197" s="42"/>
      <c r="B197" s="43"/>
      <c r="C197" s="44"/>
      <c r="D197" s="283" t="s">
        <v>517</v>
      </c>
      <c r="E197" s="44"/>
      <c r="F197" s="284" t="s">
        <v>682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517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898</v>
      </c>
      <c r="G198" s="231"/>
      <c r="H198" s="235">
        <v>25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826</v>
      </c>
      <c r="G199" s="231"/>
      <c r="H199" s="235">
        <v>20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45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12" customFormat="1" ht="22.8" customHeight="1">
      <c r="A201" s="12"/>
      <c r="B201" s="201"/>
      <c r="C201" s="202"/>
      <c r="D201" s="203" t="s">
        <v>77</v>
      </c>
      <c r="E201" s="215" t="s">
        <v>242</v>
      </c>
      <c r="F201" s="215" t="s">
        <v>566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SUM(P202:P294)</f>
        <v>0</v>
      </c>
      <c r="Q201" s="209"/>
      <c r="R201" s="210">
        <f>SUM(R202:R294)</f>
        <v>1.6809712400000003</v>
      </c>
      <c r="S201" s="209"/>
      <c r="T201" s="211">
        <f>SUM(T202:T294)</f>
        <v>2.9770499999999993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85</v>
      </c>
      <c r="AT201" s="213" t="s">
        <v>77</v>
      </c>
      <c r="AU201" s="213" t="s">
        <v>85</v>
      </c>
      <c r="AY201" s="212" t="s">
        <v>191</v>
      </c>
      <c r="BK201" s="214">
        <f>SUM(BK202:BK294)</f>
        <v>0</v>
      </c>
    </row>
    <row r="202" s="2" customFormat="1" ht="16.5" customHeight="1">
      <c r="A202" s="42"/>
      <c r="B202" s="43"/>
      <c r="C202" s="217" t="s">
        <v>291</v>
      </c>
      <c r="D202" s="217" t="s">
        <v>194</v>
      </c>
      <c r="E202" s="218" t="s">
        <v>686</v>
      </c>
      <c r="F202" s="219" t="s">
        <v>687</v>
      </c>
      <c r="G202" s="220" t="s">
        <v>197</v>
      </c>
      <c r="H202" s="221">
        <v>46.399999999999999</v>
      </c>
      <c r="I202" s="222"/>
      <c r="J202" s="223">
        <f>ROUND(I202*H202,2)</f>
        <v>0</v>
      </c>
      <c r="K202" s="219" t="s">
        <v>515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0.001</v>
      </c>
      <c r="T202" s="227">
        <f>S202*H202</f>
        <v>0.046399999999999997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899</v>
      </c>
    </row>
    <row r="203" s="2" customFormat="1">
      <c r="A203" s="42"/>
      <c r="B203" s="43"/>
      <c r="C203" s="44"/>
      <c r="D203" s="283" t="s">
        <v>517</v>
      </c>
      <c r="E203" s="44"/>
      <c r="F203" s="284" t="s">
        <v>689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517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900</v>
      </c>
      <c r="G204" s="231"/>
      <c r="H204" s="235">
        <v>46.399999999999999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46.399999999999999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16.5" customHeight="1">
      <c r="A206" s="42"/>
      <c r="B206" s="43"/>
      <c r="C206" s="217" t="s">
        <v>7</v>
      </c>
      <c r="D206" s="217" t="s">
        <v>194</v>
      </c>
      <c r="E206" s="218" t="s">
        <v>576</v>
      </c>
      <c r="F206" s="219" t="s">
        <v>577</v>
      </c>
      <c r="G206" s="220" t="s">
        <v>239</v>
      </c>
      <c r="H206" s="221">
        <v>72.5</v>
      </c>
      <c r="I206" s="222"/>
      <c r="J206" s="223">
        <f>ROUND(I206*H206,2)</f>
        <v>0</v>
      </c>
      <c r="K206" s="219" t="s">
        <v>515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0.00050000000000000001</v>
      </c>
      <c r="T206" s="227">
        <f>S206*H206</f>
        <v>0.036249999999999998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199</v>
      </c>
      <c r="AT206" s="228" t="s">
        <v>194</v>
      </c>
      <c r="AU206" s="228" t="s">
        <v>87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199</v>
      </c>
      <c r="BM206" s="228" t="s">
        <v>901</v>
      </c>
    </row>
    <row r="207" s="2" customFormat="1">
      <c r="A207" s="42"/>
      <c r="B207" s="43"/>
      <c r="C207" s="44"/>
      <c r="D207" s="283" t="s">
        <v>517</v>
      </c>
      <c r="E207" s="44"/>
      <c r="F207" s="284" t="s">
        <v>579</v>
      </c>
      <c r="G207" s="44"/>
      <c r="H207" s="44"/>
      <c r="I207" s="280"/>
      <c r="J207" s="44"/>
      <c r="K207" s="44"/>
      <c r="L207" s="48"/>
      <c r="M207" s="281"/>
      <c r="N207" s="282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517</v>
      </c>
      <c r="AU207" s="20" t="s">
        <v>87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902</v>
      </c>
      <c r="G208" s="231"/>
      <c r="H208" s="235">
        <v>72.5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72.5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16.5" customHeight="1">
      <c r="A210" s="42"/>
      <c r="B210" s="43"/>
      <c r="C210" s="217" t="s">
        <v>299</v>
      </c>
      <c r="D210" s="217" t="s">
        <v>194</v>
      </c>
      <c r="E210" s="218" t="s">
        <v>903</v>
      </c>
      <c r="F210" s="219" t="s">
        <v>904</v>
      </c>
      <c r="G210" s="220" t="s">
        <v>411</v>
      </c>
      <c r="H210" s="221">
        <v>12.375</v>
      </c>
      <c r="I210" s="222"/>
      <c r="J210" s="223">
        <f>ROUND(I210*H210,2)</f>
        <v>0</v>
      </c>
      <c r="K210" s="219" t="s">
        <v>515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0.065000000000000002</v>
      </c>
      <c r="R210" s="226">
        <f>Q210*H210</f>
        <v>0.80437500000000006</v>
      </c>
      <c r="S210" s="226">
        <v>0.13</v>
      </c>
      <c r="T210" s="227">
        <f>S210*H210</f>
        <v>1.6087500000000001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905</v>
      </c>
    </row>
    <row r="211" s="2" customFormat="1">
      <c r="A211" s="42"/>
      <c r="B211" s="43"/>
      <c r="C211" s="44"/>
      <c r="D211" s="283" t="s">
        <v>517</v>
      </c>
      <c r="E211" s="44"/>
      <c r="F211" s="284" t="s">
        <v>906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517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907</v>
      </c>
      <c r="G212" s="231"/>
      <c r="H212" s="235">
        <v>12.375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4" customFormat="1">
      <c r="A213" s="14"/>
      <c r="B213" s="242"/>
      <c r="C213" s="243"/>
      <c r="D213" s="232" t="s">
        <v>201</v>
      </c>
      <c r="E213" s="244" t="s">
        <v>32</v>
      </c>
      <c r="F213" s="245" t="s">
        <v>203</v>
      </c>
      <c r="G213" s="243"/>
      <c r="H213" s="246">
        <v>12.375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201</v>
      </c>
      <c r="AU213" s="252" t="s">
        <v>87</v>
      </c>
      <c r="AV213" s="14" t="s">
        <v>199</v>
      </c>
      <c r="AW213" s="14" t="s">
        <v>39</v>
      </c>
      <c r="AX213" s="14" t="s">
        <v>85</v>
      </c>
      <c r="AY213" s="252" t="s">
        <v>191</v>
      </c>
    </row>
    <row r="214" s="2" customFormat="1" ht="16.5" customHeight="1">
      <c r="A214" s="42"/>
      <c r="B214" s="43"/>
      <c r="C214" s="217" t="s">
        <v>304</v>
      </c>
      <c r="D214" s="217" t="s">
        <v>194</v>
      </c>
      <c r="E214" s="218" t="s">
        <v>908</v>
      </c>
      <c r="F214" s="219" t="s">
        <v>909</v>
      </c>
      <c r="G214" s="220" t="s">
        <v>411</v>
      </c>
      <c r="H214" s="221">
        <v>12.375</v>
      </c>
      <c r="I214" s="222"/>
      <c r="J214" s="223">
        <f>ROUND(I214*H214,2)</f>
        <v>0</v>
      </c>
      <c r="K214" s="219" t="s">
        <v>515</v>
      </c>
      <c r="L214" s="48"/>
      <c r="M214" s="224" t="s">
        <v>32</v>
      </c>
      <c r="N214" s="225" t="s">
        <v>49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0.065000000000000002</v>
      </c>
      <c r="T214" s="227">
        <f>S214*H214</f>
        <v>0.80437500000000006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8" t="s">
        <v>199</v>
      </c>
      <c r="AT214" s="228" t="s">
        <v>194</v>
      </c>
      <c r="AU214" s="228" t="s">
        <v>87</v>
      </c>
      <c r="AY214" s="20" t="s">
        <v>191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85</v>
      </c>
      <c r="BK214" s="229">
        <f>ROUND(I214*H214,2)</f>
        <v>0</v>
      </c>
      <c r="BL214" s="20" t="s">
        <v>199</v>
      </c>
      <c r="BM214" s="228" t="s">
        <v>910</v>
      </c>
    </row>
    <row r="215" s="2" customFormat="1">
      <c r="A215" s="42"/>
      <c r="B215" s="43"/>
      <c r="C215" s="44"/>
      <c r="D215" s="283" t="s">
        <v>517</v>
      </c>
      <c r="E215" s="44"/>
      <c r="F215" s="284" t="s">
        <v>911</v>
      </c>
      <c r="G215" s="44"/>
      <c r="H215" s="44"/>
      <c r="I215" s="280"/>
      <c r="J215" s="44"/>
      <c r="K215" s="44"/>
      <c r="L215" s="48"/>
      <c r="M215" s="281"/>
      <c r="N215" s="282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517</v>
      </c>
      <c r="AU215" s="20" t="s">
        <v>87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907</v>
      </c>
      <c r="G216" s="231"/>
      <c r="H216" s="235">
        <v>12.375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12.375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16.5" customHeight="1">
      <c r="A218" s="42"/>
      <c r="B218" s="43"/>
      <c r="C218" s="217" t="s">
        <v>310</v>
      </c>
      <c r="D218" s="217" t="s">
        <v>194</v>
      </c>
      <c r="E218" s="218" t="s">
        <v>912</v>
      </c>
      <c r="F218" s="219" t="s">
        <v>913</v>
      </c>
      <c r="G218" s="220" t="s">
        <v>411</v>
      </c>
      <c r="H218" s="221">
        <v>12.375</v>
      </c>
      <c r="I218" s="222"/>
      <c r="J218" s="223">
        <f>ROUND(I218*H218,2)</f>
        <v>0</v>
      </c>
      <c r="K218" s="219" t="s">
        <v>515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914</v>
      </c>
    </row>
    <row r="219" s="2" customFormat="1">
      <c r="A219" s="42"/>
      <c r="B219" s="43"/>
      <c r="C219" s="44"/>
      <c r="D219" s="283" t="s">
        <v>517</v>
      </c>
      <c r="E219" s="44"/>
      <c r="F219" s="284" t="s">
        <v>915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517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907</v>
      </c>
      <c r="G220" s="231"/>
      <c r="H220" s="235">
        <v>12.375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12.375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17" t="s">
        <v>317</v>
      </c>
      <c r="D222" s="217" t="s">
        <v>194</v>
      </c>
      <c r="E222" s="218" t="s">
        <v>691</v>
      </c>
      <c r="F222" s="219" t="s">
        <v>692</v>
      </c>
      <c r="G222" s="220" t="s">
        <v>411</v>
      </c>
      <c r="H222" s="221">
        <v>6.75</v>
      </c>
      <c r="I222" s="222"/>
      <c r="J222" s="223">
        <f>ROUND(I222*H222,2)</f>
        <v>0</v>
      </c>
      <c r="K222" s="219" t="s">
        <v>515</v>
      </c>
      <c r="L222" s="48"/>
      <c r="M222" s="224" t="s">
        <v>32</v>
      </c>
      <c r="N222" s="225" t="s">
        <v>49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199</v>
      </c>
      <c r="AT222" s="228" t="s">
        <v>194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916</v>
      </c>
    </row>
    <row r="223" s="2" customFormat="1">
      <c r="A223" s="42"/>
      <c r="B223" s="43"/>
      <c r="C223" s="44"/>
      <c r="D223" s="283" t="s">
        <v>517</v>
      </c>
      <c r="E223" s="44"/>
      <c r="F223" s="284" t="s">
        <v>694</v>
      </c>
      <c r="G223" s="44"/>
      <c r="H223" s="44"/>
      <c r="I223" s="280"/>
      <c r="J223" s="44"/>
      <c r="K223" s="44"/>
      <c r="L223" s="48"/>
      <c r="M223" s="281"/>
      <c r="N223" s="282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517</v>
      </c>
      <c r="AU223" s="20" t="s">
        <v>87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695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6.75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16.5" customHeight="1">
      <c r="A226" s="42"/>
      <c r="B226" s="43"/>
      <c r="C226" s="217" t="s">
        <v>323</v>
      </c>
      <c r="D226" s="217" t="s">
        <v>194</v>
      </c>
      <c r="E226" s="218" t="s">
        <v>697</v>
      </c>
      <c r="F226" s="219" t="s">
        <v>698</v>
      </c>
      <c r="G226" s="220" t="s">
        <v>411</v>
      </c>
      <c r="H226" s="221">
        <v>6.75</v>
      </c>
      <c r="I226" s="222"/>
      <c r="J226" s="223">
        <f>ROUND(I226*H226,2)</f>
        <v>0</v>
      </c>
      <c r="K226" s="219" t="s">
        <v>515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0.048000000000000001</v>
      </c>
      <c r="R226" s="226">
        <f>Q226*H226</f>
        <v>0.32400000000000001</v>
      </c>
      <c r="S226" s="226">
        <v>0.048000000000000001</v>
      </c>
      <c r="T226" s="227">
        <f>S226*H226</f>
        <v>0.32400000000000001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917</v>
      </c>
    </row>
    <row r="227" s="2" customFormat="1">
      <c r="A227" s="42"/>
      <c r="B227" s="43"/>
      <c r="C227" s="44"/>
      <c r="D227" s="283" t="s">
        <v>517</v>
      </c>
      <c r="E227" s="44"/>
      <c r="F227" s="284" t="s">
        <v>700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517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695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6.75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329</v>
      </c>
      <c r="D230" s="217" t="s">
        <v>194</v>
      </c>
      <c r="E230" s="218" t="s">
        <v>833</v>
      </c>
      <c r="F230" s="219" t="s">
        <v>834</v>
      </c>
      <c r="G230" s="220" t="s">
        <v>411</v>
      </c>
      <c r="H230" s="221">
        <v>6.75</v>
      </c>
      <c r="I230" s="222"/>
      <c r="J230" s="223">
        <f>ROUND(I230*H230,2)</f>
        <v>0</v>
      </c>
      <c r="K230" s="219" t="s">
        <v>515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918</v>
      </c>
    </row>
    <row r="231" s="2" customFormat="1">
      <c r="A231" s="42"/>
      <c r="B231" s="43"/>
      <c r="C231" s="44"/>
      <c r="D231" s="283" t="s">
        <v>517</v>
      </c>
      <c r="E231" s="44"/>
      <c r="F231" s="284" t="s">
        <v>836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517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695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6.75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4.15" customHeight="1">
      <c r="A234" s="42"/>
      <c r="B234" s="43"/>
      <c r="C234" s="217" t="s">
        <v>334</v>
      </c>
      <c r="D234" s="217" t="s">
        <v>194</v>
      </c>
      <c r="E234" s="218" t="s">
        <v>710</v>
      </c>
      <c r="F234" s="219" t="s">
        <v>711</v>
      </c>
      <c r="G234" s="220" t="s">
        <v>411</v>
      </c>
      <c r="H234" s="221">
        <v>6.75</v>
      </c>
      <c r="I234" s="222"/>
      <c r="J234" s="223">
        <f>ROUND(I234*H234,2)</f>
        <v>0</v>
      </c>
      <c r="K234" s="219" t="s">
        <v>515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0.023300000000000001</v>
      </c>
      <c r="T234" s="227">
        <f>S234*H234</f>
        <v>0.157275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919</v>
      </c>
    </row>
    <row r="235" s="2" customFormat="1">
      <c r="A235" s="42"/>
      <c r="B235" s="43"/>
      <c r="C235" s="44"/>
      <c r="D235" s="283" t="s">
        <v>517</v>
      </c>
      <c r="E235" s="44"/>
      <c r="F235" s="284" t="s">
        <v>713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517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695</v>
      </c>
      <c r="G236" s="231"/>
      <c r="H236" s="235">
        <v>6.75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6.75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345</v>
      </c>
      <c r="D238" s="217" t="s">
        <v>194</v>
      </c>
      <c r="E238" s="218" t="s">
        <v>714</v>
      </c>
      <c r="F238" s="219" t="s">
        <v>715</v>
      </c>
      <c r="G238" s="220" t="s">
        <v>411</v>
      </c>
      <c r="H238" s="221">
        <v>6.75</v>
      </c>
      <c r="I238" s="222"/>
      <c r="J238" s="223">
        <f>ROUND(I238*H238,2)</f>
        <v>0</v>
      </c>
      <c r="K238" s="219" t="s">
        <v>515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920</v>
      </c>
    </row>
    <row r="239" s="2" customFormat="1">
      <c r="A239" s="42"/>
      <c r="B239" s="43"/>
      <c r="C239" s="44"/>
      <c r="D239" s="283" t="s">
        <v>517</v>
      </c>
      <c r="E239" s="44"/>
      <c r="F239" s="284" t="s">
        <v>717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517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695</v>
      </c>
      <c r="G240" s="231"/>
      <c r="H240" s="235">
        <v>6.75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21.75" customHeight="1">
      <c r="A242" s="42"/>
      <c r="B242" s="43"/>
      <c r="C242" s="217" t="s">
        <v>349</v>
      </c>
      <c r="D242" s="217" t="s">
        <v>194</v>
      </c>
      <c r="E242" s="218" t="s">
        <v>718</v>
      </c>
      <c r="F242" s="219" t="s">
        <v>719</v>
      </c>
      <c r="G242" s="220" t="s">
        <v>411</v>
      </c>
      <c r="H242" s="221">
        <v>6.75</v>
      </c>
      <c r="I242" s="222"/>
      <c r="J242" s="223">
        <f>ROUND(I242*H242,2)</f>
        <v>0</v>
      </c>
      <c r="K242" s="219" t="s">
        <v>515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0.02324</v>
      </c>
      <c r="R242" s="226">
        <f>Q242*H242</f>
        <v>0.15687000000000001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921</v>
      </c>
    </row>
    <row r="243" s="2" customFormat="1">
      <c r="A243" s="42"/>
      <c r="B243" s="43"/>
      <c r="C243" s="44"/>
      <c r="D243" s="283" t="s">
        <v>517</v>
      </c>
      <c r="E243" s="44"/>
      <c r="F243" s="284" t="s">
        <v>721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517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695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21.75" customHeight="1">
      <c r="A246" s="42"/>
      <c r="B246" s="43"/>
      <c r="C246" s="217" t="s">
        <v>354</v>
      </c>
      <c r="D246" s="217" t="s">
        <v>194</v>
      </c>
      <c r="E246" s="218" t="s">
        <v>726</v>
      </c>
      <c r="F246" s="219" t="s">
        <v>727</v>
      </c>
      <c r="G246" s="220" t="s">
        <v>411</v>
      </c>
      <c r="H246" s="221">
        <v>6.75</v>
      </c>
      <c r="I246" s="222"/>
      <c r="J246" s="223">
        <f>ROUND(I246*H246,2)</f>
        <v>0</v>
      </c>
      <c r="K246" s="219" t="s">
        <v>515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922</v>
      </c>
    </row>
    <row r="247" s="2" customFormat="1">
      <c r="A247" s="42"/>
      <c r="B247" s="43"/>
      <c r="C247" s="44"/>
      <c r="D247" s="283" t="s">
        <v>517</v>
      </c>
      <c r="E247" s="44"/>
      <c r="F247" s="284" t="s">
        <v>729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517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695</v>
      </c>
      <c r="G248" s="231"/>
      <c r="H248" s="235">
        <v>6.75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6.75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360</v>
      </c>
      <c r="D250" s="217" t="s">
        <v>194</v>
      </c>
      <c r="E250" s="218" t="s">
        <v>730</v>
      </c>
      <c r="F250" s="219" t="s">
        <v>731</v>
      </c>
      <c r="G250" s="220" t="s">
        <v>411</v>
      </c>
      <c r="H250" s="221">
        <v>6.75</v>
      </c>
      <c r="I250" s="222"/>
      <c r="J250" s="223">
        <f>ROUND(I250*H250,2)</f>
        <v>0</v>
      </c>
      <c r="K250" s="219" t="s">
        <v>515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923</v>
      </c>
    </row>
    <row r="251" s="2" customFormat="1">
      <c r="A251" s="42"/>
      <c r="B251" s="43"/>
      <c r="C251" s="44"/>
      <c r="D251" s="283" t="s">
        <v>517</v>
      </c>
      <c r="E251" s="44"/>
      <c r="F251" s="284" t="s">
        <v>733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517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695</v>
      </c>
      <c r="G252" s="231"/>
      <c r="H252" s="235">
        <v>6.75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4" customFormat="1">
      <c r="A253" s="14"/>
      <c r="B253" s="242"/>
      <c r="C253" s="243"/>
      <c r="D253" s="232" t="s">
        <v>201</v>
      </c>
      <c r="E253" s="244" t="s">
        <v>32</v>
      </c>
      <c r="F253" s="245" t="s">
        <v>203</v>
      </c>
      <c r="G253" s="243"/>
      <c r="H253" s="246">
        <v>6.75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201</v>
      </c>
      <c r="AU253" s="252" t="s">
        <v>87</v>
      </c>
      <c r="AV253" s="14" t="s">
        <v>199</v>
      </c>
      <c r="AW253" s="14" t="s">
        <v>39</v>
      </c>
      <c r="AX253" s="14" t="s">
        <v>85</v>
      </c>
      <c r="AY253" s="252" t="s">
        <v>191</v>
      </c>
    </row>
    <row r="254" s="2" customFormat="1" ht="21.75" customHeight="1">
      <c r="A254" s="42"/>
      <c r="B254" s="43"/>
      <c r="C254" s="217" t="s">
        <v>365</v>
      </c>
      <c r="D254" s="217" t="s">
        <v>194</v>
      </c>
      <c r="E254" s="218" t="s">
        <v>738</v>
      </c>
      <c r="F254" s="219" t="s">
        <v>739</v>
      </c>
      <c r="G254" s="220" t="s">
        <v>411</v>
      </c>
      <c r="H254" s="221">
        <v>6.75</v>
      </c>
      <c r="I254" s="222"/>
      <c r="J254" s="223">
        <f>ROUND(I254*H254,2)</f>
        <v>0</v>
      </c>
      <c r="K254" s="219" t="s">
        <v>515</v>
      </c>
      <c r="L254" s="48"/>
      <c r="M254" s="224" t="s">
        <v>32</v>
      </c>
      <c r="N254" s="225" t="s">
        <v>49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8" t="s">
        <v>199</v>
      </c>
      <c r="AT254" s="228" t="s">
        <v>194</v>
      </c>
      <c r="AU254" s="228" t="s">
        <v>87</v>
      </c>
      <c r="AY254" s="20" t="s">
        <v>191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20" t="s">
        <v>85</v>
      </c>
      <c r="BK254" s="229">
        <f>ROUND(I254*H254,2)</f>
        <v>0</v>
      </c>
      <c r="BL254" s="20" t="s">
        <v>199</v>
      </c>
      <c r="BM254" s="228" t="s">
        <v>924</v>
      </c>
    </row>
    <row r="255" s="2" customFormat="1">
      <c r="A255" s="42"/>
      <c r="B255" s="43"/>
      <c r="C255" s="44"/>
      <c r="D255" s="283" t="s">
        <v>517</v>
      </c>
      <c r="E255" s="44"/>
      <c r="F255" s="284" t="s">
        <v>741</v>
      </c>
      <c r="G255" s="44"/>
      <c r="H255" s="44"/>
      <c r="I255" s="280"/>
      <c r="J255" s="44"/>
      <c r="K255" s="44"/>
      <c r="L255" s="48"/>
      <c r="M255" s="281"/>
      <c r="N255" s="282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517</v>
      </c>
      <c r="AU255" s="20" t="s">
        <v>87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695</v>
      </c>
      <c r="G256" s="231"/>
      <c r="H256" s="235">
        <v>6.75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6.75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2" customFormat="1" ht="16.5" customHeight="1">
      <c r="A258" s="42"/>
      <c r="B258" s="43"/>
      <c r="C258" s="217" t="s">
        <v>370</v>
      </c>
      <c r="D258" s="217" t="s">
        <v>194</v>
      </c>
      <c r="E258" s="218" t="s">
        <v>925</v>
      </c>
      <c r="F258" s="219" t="s">
        <v>926</v>
      </c>
      <c r="G258" s="220" t="s">
        <v>411</v>
      </c>
      <c r="H258" s="221">
        <v>9.2810000000000006</v>
      </c>
      <c r="I258" s="222"/>
      <c r="J258" s="223">
        <f>ROUND(I258*H258,2)</f>
        <v>0</v>
      </c>
      <c r="K258" s="219" t="s">
        <v>515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0.020140000000000002</v>
      </c>
      <c r="R258" s="226">
        <f>Q258*H258</f>
        <v>0.18691934000000002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927</v>
      </c>
    </row>
    <row r="259" s="2" customFormat="1">
      <c r="A259" s="42"/>
      <c r="B259" s="43"/>
      <c r="C259" s="44"/>
      <c r="D259" s="283" t="s">
        <v>517</v>
      </c>
      <c r="E259" s="44"/>
      <c r="F259" s="284" t="s">
        <v>928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517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929</v>
      </c>
      <c r="G260" s="231"/>
      <c r="H260" s="235">
        <v>9.2810000000000006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9.2810000000000006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763</v>
      </c>
      <c r="D262" s="217" t="s">
        <v>194</v>
      </c>
      <c r="E262" s="218" t="s">
        <v>930</v>
      </c>
      <c r="F262" s="219" t="s">
        <v>931</v>
      </c>
      <c r="G262" s="220" t="s">
        <v>411</v>
      </c>
      <c r="H262" s="221">
        <v>3.0939999999999999</v>
      </c>
      <c r="I262" s="222"/>
      <c r="J262" s="223">
        <f>ROUND(I262*H262,2)</f>
        <v>0</v>
      </c>
      <c r="K262" s="219" t="s">
        <v>515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0.038850000000000003</v>
      </c>
      <c r="R262" s="226">
        <f>Q262*H262</f>
        <v>0.1202019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932</v>
      </c>
    </row>
    <row r="263" s="2" customFormat="1">
      <c r="A263" s="42"/>
      <c r="B263" s="43"/>
      <c r="C263" s="44"/>
      <c r="D263" s="283" t="s">
        <v>517</v>
      </c>
      <c r="E263" s="44"/>
      <c r="F263" s="284" t="s">
        <v>933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517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934</v>
      </c>
      <c r="G264" s="231"/>
      <c r="H264" s="235">
        <v>3.0939999999999999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3.0939999999999999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769</v>
      </c>
      <c r="D266" s="217" t="s">
        <v>194</v>
      </c>
      <c r="E266" s="218" t="s">
        <v>935</v>
      </c>
      <c r="F266" s="219" t="s">
        <v>936</v>
      </c>
      <c r="G266" s="220" t="s">
        <v>411</v>
      </c>
      <c r="H266" s="221">
        <v>12.375</v>
      </c>
      <c r="I266" s="222"/>
      <c r="J266" s="223">
        <f>ROUND(I266*H266,2)</f>
        <v>0</v>
      </c>
      <c r="K266" s="219" t="s">
        <v>515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937</v>
      </c>
    </row>
    <row r="267" s="2" customFormat="1">
      <c r="A267" s="42"/>
      <c r="B267" s="43"/>
      <c r="C267" s="44"/>
      <c r="D267" s="283" t="s">
        <v>517</v>
      </c>
      <c r="E267" s="44"/>
      <c r="F267" s="284" t="s">
        <v>938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517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929</v>
      </c>
      <c r="G268" s="231"/>
      <c r="H268" s="235">
        <v>9.2810000000000006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3" customFormat="1">
      <c r="A269" s="13"/>
      <c r="B269" s="230"/>
      <c r="C269" s="231"/>
      <c r="D269" s="232" t="s">
        <v>201</v>
      </c>
      <c r="E269" s="233" t="s">
        <v>32</v>
      </c>
      <c r="F269" s="234" t="s">
        <v>934</v>
      </c>
      <c r="G269" s="231"/>
      <c r="H269" s="235">
        <v>3.0939999999999999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201</v>
      </c>
      <c r="AU269" s="241" t="s">
        <v>87</v>
      </c>
      <c r="AV269" s="13" t="s">
        <v>87</v>
      </c>
      <c r="AW269" s="13" t="s">
        <v>39</v>
      </c>
      <c r="AX269" s="13" t="s">
        <v>78</v>
      </c>
      <c r="AY269" s="241" t="s">
        <v>191</v>
      </c>
    </row>
    <row r="270" s="14" customFormat="1">
      <c r="A270" s="14"/>
      <c r="B270" s="242"/>
      <c r="C270" s="243"/>
      <c r="D270" s="232" t="s">
        <v>201</v>
      </c>
      <c r="E270" s="244" t="s">
        <v>32</v>
      </c>
      <c r="F270" s="245" t="s">
        <v>203</v>
      </c>
      <c r="G270" s="243"/>
      <c r="H270" s="246">
        <v>12.375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201</v>
      </c>
      <c r="AU270" s="252" t="s">
        <v>87</v>
      </c>
      <c r="AV270" s="14" t="s">
        <v>199</v>
      </c>
      <c r="AW270" s="14" t="s">
        <v>39</v>
      </c>
      <c r="AX270" s="14" t="s">
        <v>85</v>
      </c>
      <c r="AY270" s="252" t="s">
        <v>191</v>
      </c>
    </row>
    <row r="271" s="2" customFormat="1" ht="16.5" customHeight="1">
      <c r="A271" s="42"/>
      <c r="B271" s="43"/>
      <c r="C271" s="217" t="s">
        <v>774</v>
      </c>
      <c r="D271" s="217" t="s">
        <v>194</v>
      </c>
      <c r="E271" s="218" t="s">
        <v>939</v>
      </c>
      <c r="F271" s="219" t="s">
        <v>940</v>
      </c>
      <c r="G271" s="220" t="s">
        <v>411</v>
      </c>
      <c r="H271" s="221">
        <v>12.375</v>
      </c>
      <c r="I271" s="222"/>
      <c r="J271" s="223">
        <f>ROUND(I271*H271,2)</f>
        <v>0</v>
      </c>
      <c r="K271" s="219" t="s">
        <v>515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0.0039699999999999996</v>
      </c>
      <c r="R271" s="226">
        <f>Q271*H271</f>
        <v>0.049128749999999992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941</v>
      </c>
    </row>
    <row r="272" s="2" customFormat="1">
      <c r="A272" s="42"/>
      <c r="B272" s="43"/>
      <c r="C272" s="44"/>
      <c r="D272" s="283" t="s">
        <v>517</v>
      </c>
      <c r="E272" s="44"/>
      <c r="F272" s="284" t="s">
        <v>942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517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943</v>
      </c>
      <c r="G273" s="231"/>
      <c r="H273" s="235">
        <v>12.375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12.375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2" customFormat="1" ht="21.75" customHeight="1">
      <c r="A275" s="42"/>
      <c r="B275" s="43"/>
      <c r="C275" s="217" t="s">
        <v>781</v>
      </c>
      <c r="D275" s="217" t="s">
        <v>194</v>
      </c>
      <c r="E275" s="218" t="s">
        <v>944</v>
      </c>
      <c r="F275" s="219" t="s">
        <v>945</v>
      </c>
      <c r="G275" s="220" t="s">
        <v>411</v>
      </c>
      <c r="H275" s="221">
        <v>12.375</v>
      </c>
      <c r="I275" s="222"/>
      <c r="J275" s="223">
        <f>ROUND(I275*H275,2)</f>
        <v>0</v>
      </c>
      <c r="K275" s="219" t="s">
        <v>515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946</v>
      </c>
    </row>
    <row r="276" s="2" customFormat="1">
      <c r="A276" s="42"/>
      <c r="B276" s="43"/>
      <c r="C276" s="44"/>
      <c r="D276" s="283" t="s">
        <v>517</v>
      </c>
      <c r="E276" s="44"/>
      <c r="F276" s="284" t="s">
        <v>947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517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943</v>
      </c>
      <c r="G277" s="231"/>
      <c r="H277" s="235">
        <v>12.375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12.375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2" customFormat="1" ht="16.5" customHeight="1">
      <c r="A279" s="42"/>
      <c r="B279" s="43"/>
      <c r="C279" s="217" t="s">
        <v>786</v>
      </c>
      <c r="D279" s="217" t="s">
        <v>194</v>
      </c>
      <c r="E279" s="218" t="s">
        <v>948</v>
      </c>
      <c r="F279" s="219" t="s">
        <v>949</v>
      </c>
      <c r="G279" s="220" t="s">
        <v>411</v>
      </c>
      <c r="H279" s="221">
        <v>12.375</v>
      </c>
      <c r="I279" s="222"/>
      <c r="J279" s="223">
        <f>ROUND(I279*H279,2)</f>
        <v>0</v>
      </c>
      <c r="K279" s="219" t="s">
        <v>515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0.0020999999999999999</v>
      </c>
      <c r="R279" s="226">
        <f>Q279*H279</f>
        <v>0.025987499999999997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950</v>
      </c>
    </row>
    <row r="280" s="2" customFormat="1">
      <c r="A280" s="42"/>
      <c r="B280" s="43"/>
      <c r="C280" s="44"/>
      <c r="D280" s="283" t="s">
        <v>517</v>
      </c>
      <c r="E280" s="44"/>
      <c r="F280" s="284" t="s">
        <v>951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517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943</v>
      </c>
      <c r="G281" s="231"/>
      <c r="H281" s="235">
        <v>12.375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12.375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2" customFormat="1" ht="21.75" customHeight="1">
      <c r="A283" s="42"/>
      <c r="B283" s="43"/>
      <c r="C283" s="217" t="s">
        <v>952</v>
      </c>
      <c r="D283" s="217" t="s">
        <v>194</v>
      </c>
      <c r="E283" s="218" t="s">
        <v>953</v>
      </c>
      <c r="F283" s="219" t="s">
        <v>954</v>
      </c>
      <c r="G283" s="220" t="s">
        <v>411</v>
      </c>
      <c r="H283" s="221">
        <v>12.375</v>
      </c>
      <c r="I283" s="222"/>
      <c r="J283" s="223">
        <f>ROUND(I283*H283,2)</f>
        <v>0</v>
      </c>
      <c r="K283" s="219" t="s">
        <v>515</v>
      </c>
      <c r="L283" s="48"/>
      <c r="M283" s="224" t="s">
        <v>32</v>
      </c>
      <c r="N283" s="225" t="s">
        <v>49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8" t="s">
        <v>199</v>
      </c>
      <c r="AT283" s="228" t="s">
        <v>194</v>
      </c>
      <c r="AU283" s="228" t="s">
        <v>87</v>
      </c>
      <c r="AY283" s="20" t="s">
        <v>191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85</v>
      </c>
      <c r="BK283" s="229">
        <f>ROUND(I283*H283,2)</f>
        <v>0</v>
      </c>
      <c r="BL283" s="20" t="s">
        <v>199</v>
      </c>
      <c r="BM283" s="228" t="s">
        <v>955</v>
      </c>
    </row>
    <row r="284" s="2" customFormat="1">
      <c r="A284" s="42"/>
      <c r="B284" s="43"/>
      <c r="C284" s="44"/>
      <c r="D284" s="283" t="s">
        <v>517</v>
      </c>
      <c r="E284" s="44"/>
      <c r="F284" s="284" t="s">
        <v>956</v>
      </c>
      <c r="G284" s="44"/>
      <c r="H284" s="44"/>
      <c r="I284" s="280"/>
      <c r="J284" s="44"/>
      <c r="K284" s="44"/>
      <c r="L284" s="48"/>
      <c r="M284" s="281"/>
      <c r="N284" s="282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517</v>
      </c>
      <c r="AU284" s="20" t="s">
        <v>87</v>
      </c>
    </row>
    <row r="285" s="13" customFormat="1">
      <c r="A285" s="13"/>
      <c r="B285" s="230"/>
      <c r="C285" s="231"/>
      <c r="D285" s="232" t="s">
        <v>201</v>
      </c>
      <c r="E285" s="233" t="s">
        <v>32</v>
      </c>
      <c r="F285" s="234" t="s">
        <v>943</v>
      </c>
      <c r="G285" s="231"/>
      <c r="H285" s="235">
        <v>12.375</v>
      </c>
      <c r="I285" s="236"/>
      <c r="J285" s="231"/>
      <c r="K285" s="231"/>
      <c r="L285" s="237"/>
      <c r="M285" s="238"/>
      <c r="N285" s="239"/>
      <c r="O285" s="239"/>
      <c r="P285" s="239"/>
      <c r="Q285" s="239"/>
      <c r="R285" s="239"/>
      <c r="S285" s="239"/>
      <c r="T285" s="24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1" t="s">
        <v>201</v>
      </c>
      <c r="AU285" s="241" t="s">
        <v>87</v>
      </c>
      <c r="AV285" s="13" t="s">
        <v>87</v>
      </c>
      <c r="AW285" s="13" t="s">
        <v>39</v>
      </c>
      <c r="AX285" s="13" t="s">
        <v>78</v>
      </c>
      <c r="AY285" s="241" t="s">
        <v>191</v>
      </c>
    </row>
    <row r="286" s="14" customFormat="1">
      <c r="A286" s="14"/>
      <c r="B286" s="242"/>
      <c r="C286" s="243"/>
      <c r="D286" s="232" t="s">
        <v>201</v>
      </c>
      <c r="E286" s="244" t="s">
        <v>32</v>
      </c>
      <c r="F286" s="245" t="s">
        <v>203</v>
      </c>
      <c r="G286" s="243"/>
      <c r="H286" s="246">
        <v>12.375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201</v>
      </c>
      <c r="AU286" s="252" t="s">
        <v>87</v>
      </c>
      <c r="AV286" s="14" t="s">
        <v>199</v>
      </c>
      <c r="AW286" s="14" t="s">
        <v>39</v>
      </c>
      <c r="AX286" s="14" t="s">
        <v>85</v>
      </c>
      <c r="AY286" s="252" t="s">
        <v>191</v>
      </c>
    </row>
    <row r="287" s="2" customFormat="1" ht="16.5" customHeight="1">
      <c r="A287" s="42"/>
      <c r="B287" s="43"/>
      <c r="C287" s="217" t="s">
        <v>957</v>
      </c>
      <c r="D287" s="217" t="s">
        <v>194</v>
      </c>
      <c r="E287" s="218" t="s">
        <v>958</v>
      </c>
      <c r="F287" s="219" t="s">
        <v>959</v>
      </c>
      <c r="G287" s="220" t="s">
        <v>411</v>
      </c>
      <c r="H287" s="221">
        <v>12.375</v>
      </c>
      <c r="I287" s="222"/>
      <c r="J287" s="223">
        <f>ROUND(I287*H287,2)</f>
        <v>0</v>
      </c>
      <c r="K287" s="219" t="s">
        <v>515</v>
      </c>
      <c r="L287" s="48"/>
      <c r="M287" s="224" t="s">
        <v>32</v>
      </c>
      <c r="N287" s="225" t="s">
        <v>49</v>
      </c>
      <c r="O287" s="88"/>
      <c r="P287" s="226">
        <f>O287*H287</f>
        <v>0</v>
      </c>
      <c r="Q287" s="226">
        <v>0.00109</v>
      </c>
      <c r="R287" s="226">
        <f>Q287*H287</f>
        <v>0.013488750000000001</v>
      </c>
      <c r="S287" s="226">
        <v>0</v>
      </c>
      <c r="T287" s="227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8" t="s">
        <v>199</v>
      </c>
      <c r="AT287" s="228" t="s">
        <v>194</v>
      </c>
      <c r="AU287" s="228" t="s">
        <v>87</v>
      </c>
      <c r="AY287" s="20" t="s">
        <v>191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20" t="s">
        <v>85</v>
      </c>
      <c r="BK287" s="229">
        <f>ROUND(I287*H287,2)</f>
        <v>0</v>
      </c>
      <c r="BL287" s="20" t="s">
        <v>199</v>
      </c>
      <c r="BM287" s="228" t="s">
        <v>960</v>
      </c>
    </row>
    <row r="288" s="2" customFormat="1">
      <c r="A288" s="42"/>
      <c r="B288" s="43"/>
      <c r="C288" s="44"/>
      <c r="D288" s="283" t="s">
        <v>517</v>
      </c>
      <c r="E288" s="44"/>
      <c r="F288" s="284" t="s">
        <v>961</v>
      </c>
      <c r="G288" s="44"/>
      <c r="H288" s="44"/>
      <c r="I288" s="280"/>
      <c r="J288" s="44"/>
      <c r="K288" s="44"/>
      <c r="L288" s="48"/>
      <c r="M288" s="281"/>
      <c r="N288" s="282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517</v>
      </c>
      <c r="AU288" s="20" t="s">
        <v>87</v>
      </c>
    </row>
    <row r="289" s="13" customFormat="1">
      <c r="A289" s="13"/>
      <c r="B289" s="230"/>
      <c r="C289" s="231"/>
      <c r="D289" s="232" t="s">
        <v>201</v>
      </c>
      <c r="E289" s="233" t="s">
        <v>32</v>
      </c>
      <c r="F289" s="234" t="s">
        <v>943</v>
      </c>
      <c r="G289" s="231"/>
      <c r="H289" s="235">
        <v>12.375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201</v>
      </c>
      <c r="AU289" s="241" t="s">
        <v>87</v>
      </c>
      <c r="AV289" s="13" t="s">
        <v>87</v>
      </c>
      <c r="AW289" s="13" t="s">
        <v>39</v>
      </c>
      <c r="AX289" s="13" t="s">
        <v>78</v>
      </c>
      <c r="AY289" s="241" t="s">
        <v>191</v>
      </c>
    </row>
    <row r="290" s="14" customFormat="1">
      <c r="A290" s="14"/>
      <c r="B290" s="242"/>
      <c r="C290" s="243"/>
      <c r="D290" s="232" t="s">
        <v>201</v>
      </c>
      <c r="E290" s="244" t="s">
        <v>32</v>
      </c>
      <c r="F290" s="245" t="s">
        <v>203</v>
      </c>
      <c r="G290" s="243"/>
      <c r="H290" s="246">
        <v>12.375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201</v>
      </c>
      <c r="AU290" s="252" t="s">
        <v>87</v>
      </c>
      <c r="AV290" s="14" t="s">
        <v>199</v>
      </c>
      <c r="AW290" s="14" t="s">
        <v>39</v>
      </c>
      <c r="AX290" s="14" t="s">
        <v>85</v>
      </c>
      <c r="AY290" s="252" t="s">
        <v>191</v>
      </c>
    </row>
    <row r="291" s="2" customFormat="1" ht="16.5" customHeight="1">
      <c r="A291" s="42"/>
      <c r="B291" s="43"/>
      <c r="C291" s="217" t="s">
        <v>962</v>
      </c>
      <c r="D291" s="217" t="s">
        <v>194</v>
      </c>
      <c r="E291" s="218" t="s">
        <v>963</v>
      </c>
      <c r="F291" s="219" t="s">
        <v>964</v>
      </c>
      <c r="G291" s="220" t="s">
        <v>411</v>
      </c>
      <c r="H291" s="221">
        <v>12.375</v>
      </c>
      <c r="I291" s="222"/>
      <c r="J291" s="223">
        <f>ROUND(I291*H291,2)</f>
        <v>0</v>
      </c>
      <c r="K291" s="219" t="s">
        <v>515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965</v>
      </c>
    </row>
    <row r="292" s="2" customFormat="1">
      <c r="A292" s="42"/>
      <c r="B292" s="43"/>
      <c r="C292" s="44"/>
      <c r="D292" s="283" t="s">
        <v>517</v>
      </c>
      <c r="E292" s="44"/>
      <c r="F292" s="284" t="s">
        <v>966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517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943</v>
      </c>
      <c r="G293" s="231"/>
      <c r="H293" s="235">
        <v>12.375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12.375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742</v>
      </c>
      <c r="F295" s="215" t="s">
        <v>743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SUM(P296:P333)</f>
        <v>0</v>
      </c>
      <c r="Q295" s="209"/>
      <c r="R295" s="210">
        <f>SUM(R296:R333)</f>
        <v>0</v>
      </c>
      <c r="S295" s="209"/>
      <c r="T295" s="211">
        <f>SUM(T296:T333)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SUM(BK296:BK333)</f>
        <v>0</v>
      </c>
    </row>
    <row r="296" s="2" customFormat="1" ht="33" customHeight="1">
      <c r="A296" s="42"/>
      <c r="B296" s="43"/>
      <c r="C296" s="217" t="s">
        <v>967</v>
      </c>
      <c r="D296" s="217" t="s">
        <v>194</v>
      </c>
      <c r="E296" s="218" t="s">
        <v>744</v>
      </c>
      <c r="F296" s="219" t="s">
        <v>745</v>
      </c>
      <c r="G296" s="220" t="s">
        <v>221</v>
      </c>
      <c r="H296" s="221">
        <v>13.669000000000001</v>
      </c>
      <c r="I296" s="222"/>
      <c r="J296" s="223">
        <f>ROUND(I296*H296,2)</f>
        <v>0</v>
      </c>
      <c r="K296" s="219" t="s">
        <v>515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968</v>
      </c>
    </row>
    <row r="297" s="2" customFormat="1">
      <c r="A297" s="42"/>
      <c r="B297" s="43"/>
      <c r="C297" s="44"/>
      <c r="D297" s="283" t="s">
        <v>517</v>
      </c>
      <c r="E297" s="44"/>
      <c r="F297" s="284" t="s">
        <v>747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517</v>
      </c>
      <c r="AU297" s="20" t="s">
        <v>87</v>
      </c>
    </row>
    <row r="298" s="15" customFormat="1">
      <c r="A298" s="15"/>
      <c r="B298" s="263"/>
      <c r="C298" s="264"/>
      <c r="D298" s="232" t="s">
        <v>201</v>
      </c>
      <c r="E298" s="265" t="s">
        <v>32</v>
      </c>
      <c r="F298" s="266" t="s">
        <v>358</v>
      </c>
      <c r="G298" s="264"/>
      <c r="H298" s="265" t="s">
        <v>32</v>
      </c>
      <c r="I298" s="267"/>
      <c r="J298" s="264"/>
      <c r="K298" s="264"/>
      <c r="L298" s="268"/>
      <c r="M298" s="269"/>
      <c r="N298" s="270"/>
      <c r="O298" s="270"/>
      <c r="P298" s="270"/>
      <c r="Q298" s="270"/>
      <c r="R298" s="270"/>
      <c r="S298" s="270"/>
      <c r="T298" s="27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2" t="s">
        <v>201</v>
      </c>
      <c r="AU298" s="272" t="s">
        <v>87</v>
      </c>
      <c r="AV298" s="15" t="s">
        <v>85</v>
      </c>
      <c r="AW298" s="15" t="s">
        <v>39</v>
      </c>
      <c r="AX298" s="15" t="s">
        <v>78</v>
      </c>
      <c r="AY298" s="272" t="s">
        <v>191</v>
      </c>
    </row>
    <row r="299" s="13" customFormat="1">
      <c r="A299" s="13"/>
      <c r="B299" s="230"/>
      <c r="C299" s="231"/>
      <c r="D299" s="232" t="s">
        <v>201</v>
      </c>
      <c r="E299" s="233" t="s">
        <v>32</v>
      </c>
      <c r="F299" s="234" t="s">
        <v>969</v>
      </c>
      <c r="G299" s="231"/>
      <c r="H299" s="235">
        <v>9.1010000000000009</v>
      </c>
      <c r="I299" s="236"/>
      <c r="J299" s="231"/>
      <c r="K299" s="231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201</v>
      </c>
      <c r="AU299" s="241" t="s">
        <v>87</v>
      </c>
      <c r="AV299" s="13" t="s">
        <v>87</v>
      </c>
      <c r="AW299" s="13" t="s">
        <v>39</v>
      </c>
      <c r="AX299" s="13" t="s">
        <v>78</v>
      </c>
      <c r="AY299" s="241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970</v>
      </c>
      <c r="G300" s="231"/>
      <c r="H300" s="235">
        <v>4.5679999999999996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13.669000000000001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1.75" customHeight="1">
      <c r="A302" s="42"/>
      <c r="B302" s="43"/>
      <c r="C302" s="217" t="s">
        <v>971</v>
      </c>
      <c r="D302" s="217" t="s">
        <v>194</v>
      </c>
      <c r="E302" s="218" t="s">
        <v>749</v>
      </c>
      <c r="F302" s="219" t="s">
        <v>750</v>
      </c>
      <c r="G302" s="220" t="s">
        <v>221</v>
      </c>
      <c r="H302" s="221">
        <v>13.669000000000001</v>
      </c>
      <c r="I302" s="222"/>
      <c r="J302" s="223">
        <f>ROUND(I302*H302,2)</f>
        <v>0</v>
      </c>
      <c r="K302" s="219" t="s">
        <v>515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972</v>
      </c>
    </row>
    <row r="303" s="2" customFormat="1">
      <c r="A303" s="42"/>
      <c r="B303" s="43"/>
      <c r="C303" s="44"/>
      <c r="D303" s="283" t="s">
        <v>517</v>
      </c>
      <c r="E303" s="44"/>
      <c r="F303" s="284" t="s">
        <v>752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517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969</v>
      </c>
      <c r="G304" s="231"/>
      <c r="H304" s="235">
        <v>9.1010000000000009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970</v>
      </c>
      <c r="G305" s="231"/>
      <c r="H305" s="235">
        <v>4.5679999999999996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13.669000000000001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24.15" customHeight="1">
      <c r="A307" s="42"/>
      <c r="B307" s="43"/>
      <c r="C307" s="217" t="s">
        <v>973</v>
      </c>
      <c r="D307" s="217" t="s">
        <v>194</v>
      </c>
      <c r="E307" s="218" t="s">
        <v>753</v>
      </c>
      <c r="F307" s="219" t="s">
        <v>754</v>
      </c>
      <c r="G307" s="220" t="s">
        <v>221</v>
      </c>
      <c r="H307" s="221">
        <v>122.76000000000001</v>
      </c>
      <c r="I307" s="222"/>
      <c r="J307" s="223">
        <f>ROUND(I307*H307,2)</f>
        <v>0</v>
      </c>
      <c r="K307" s="219" t="s">
        <v>515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974</v>
      </c>
    </row>
    <row r="308" s="2" customFormat="1">
      <c r="A308" s="42"/>
      <c r="B308" s="43"/>
      <c r="C308" s="44"/>
      <c r="D308" s="283" t="s">
        <v>517</v>
      </c>
      <c r="E308" s="44"/>
      <c r="F308" s="284" t="s">
        <v>756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517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846</v>
      </c>
      <c r="G309" s="231"/>
      <c r="H309" s="235">
        <v>4.5679999999999996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969</v>
      </c>
      <c r="G310" s="231"/>
      <c r="H310" s="235">
        <v>9.1010000000000009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757</v>
      </c>
      <c r="G311" s="291"/>
      <c r="H311" s="294">
        <v>13.669000000000001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975</v>
      </c>
      <c r="G312" s="231"/>
      <c r="H312" s="235">
        <v>122.76000000000001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976</v>
      </c>
      <c r="D313" s="217" t="s">
        <v>194</v>
      </c>
      <c r="E313" s="218" t="s">
        <v>759</v>
      </c>
      <c r="F313" s="219" t="s">
        <v>760</v>
      </c>
      <c r="G313" s="220" t="s">
        <v>221</v>
      </c>
      <c r="H313" s="221">
        <v>40.950000000000003</v>
      </c>
      <c r="I313" s="222"/>
      <c r="J313" s="223">
        <f>ROUND(I313*H313,2)</f>
        <v>0</v>
      </c>
      <c r="K313" s="219" t="s">
        <v>515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977</v>
      </c>
    </row>
    <row r="314" s="2" customFormat="1">
      <c r="A314" s="42"/>
      <c r="B314" s="43"/>
      <c r="C314" s="44"/>
      <c r="D314" s="283" t="s">
        <v>517</v>
      </c>
      <c r="E314" s="44"/>
      <c r="F314" s="284" t="s">
        <v>762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517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895</v>
      </c>
      <c r="G315" s="231"/>
      <c r="H315" s="235">
        <v>22.75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896</v>
      </c>
      <c r="G316" s="231"/>
      <c r="H316" s="235">
        <v>18.199999999999999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40.950000000000003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2" customFormat="1" ht="37.8" customHeight="1">
      <c r="A318" s="42"/>
      <c r="B318" s="43"/>
      <c r="C318" s="217" t="s">
        <v>978</v>
      </c>
      <c r="D318" s="217" t="s">
        <v>194</v>
      </c>
      <c r="E318" s="218" t="s">
        <v>764</v>
      </c>
      <c r="F318" s="219" t="s">
        <v>765</v>
      </c>
      <c r="G318" s="220" t="s">
        <v>221</v>
      </c>
      <c r="H318" s="221">
        <v>368.55000000000001</v>
      </c>
      <c r="I318" s="222"/>
      <c r="J318" s="223">
        <f>ROUND(I318*H318,2)</f>
        <v>0</v>
      </c>
      <c r="K318" s="219" t="s">
        <v>515</v>
      </c>
      <c r="L318" s="48"/>
      <c r="M318" s="224" t="s">
        <v>32</v>
      </c>
      <c r="N318" s="225" t="s">
        <v>49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8" t="s">
        <v>199</v>
      </c>
      <c r="AT318" s="228" t="s">
        <v>194</v>
      </c>
      <c r="AU318" s="228" t="s">
        <v>87</v>
      </c>
      <c r="AY318" s="20" t="s">
        <v>191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85</v>
      </c>
      <c r="BK318" s="229">
        <f>ROUND(I318*H318,2)</f>
        <v>0</v>
      </c>
      <c r="BL318" s="20" t="s">
        <v>199</v>
      </c>
      <c r="BM318" s="228" t="s">
        <v>979</v>
      </c>
    </row>
    <row r="319" s="2" customFormat="1">
      <c r="A319" s="42"/>
      <c r="B319" s="43"/>
      <c r="C319" s="44"/>
      <c r="D319" s="283" t="s">
        <v>517</v>
      </c>
      <c r="E319" s="44"/>
      <c r="F319" s="284" t="s">
        <v>767</v>
      </c>
      <c r="G319" s="44"/>
      <c r="H319" s="44"/>
      <c r="I319" s="280"/>
      <c r="J319" s="44"/>
      <c r="K319" s="44"/>
      <c r="L319" s="48"/>
      <c r="M319" s="281"/>
      <c r="N319" s="282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517</v>
      </c>
      <c r="AU319" s="20" t="s">
        <v>87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895</v>
      </c>
      <c r="G320" s="231"/>
      <c r="H320" s="235">
        <v>22.75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896</v>
      </c>
      <c r="G321" s="231"/>
      <c r="H321" s="235">
        <v>18.199999999999999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6" customFormat="1">
      <c r="A322" s="16"/>
      <c r="B322" s="290"/>
      <c r="C322" s="291"/>
      <c r="D322" s="232" t="s">
        <v>201</v>
      </c>
      <c r="E322" s="292" t="s">
        <v>32</v>
      </c>
      <c r="F322" s="293" t="s">
        <v>757</v>
      </c>
      <c r="G322" s="291"/>
      <c r="H322" s="294">
        <v>40.950000000000003</v>
      </c>
      <c r="I322" s="295"/>
      <c r="J322" s="291"/>
      <c r="K322" s="291"/>
      <c r="L322" s="296"/>
      <c r="M322" s="297"/>
      <c r="N322" s="298"/>
      <c r="O322" s="298"/>
      <c r="P322" s="298"/>
      <c r="Q322" s="298"/>
      <c r="R322" s="298"/>
      <c r="S322" s="298"/>
      <c r="T322" s="299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300" t="s">
        <v>201</v>
      </c>
      <c r="AU322" s="300" t="s">
        <v>87</v>
      </c>
      <c r="AV322" s="16" t="s">
        <v>102</v>
      </c>
      <c r="AW322" s="16" t="s">
        <v>39</v>
      </c>
      <c r="AX322" s="16" t="s">
        <v>78</v>
      </c>
      <c r="AY322" s="300" t="s">
        <v>191</v>
      </c>
    </row>
    <row r="323" s="13" customFormat="1">
      <c r="A323" s="13"/>
      <c r="B323" s="230"/>
      <c r="C323" s="231"/>
      <c r="D323" s="232" t="s">
        <v>201</v>
      </c>
      <c r="E323" s="233" t="s">
        <v>32</v>
      </c>
      <c r="F323" s="234" t="s">
        <v>980</v>
      </c>
      <c r="G323" s="231"/>
      <c r="H323" s="235">
        <v>368.55000000000001</v>
      </c>
      <c r="I323" s="236"/>
      <c r="J323" s="231"/>
      <c r="K323" s="231"/>
      <c r="L323" s="237"/>
      <c r="M323" s="238"/>
      <c r="N323" s="239"/>
      <c r="O323" s="239"/>
      <c r="P323" s="239"/>
      <c r="Q323" s="239"/>
      <c r="R323" s="239"/>
      <c r="S323" s="239"/>
      <c r="T323" s="24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1" t="s">
        <v>201</v>
      </c>
      <c r="AU323" s="241" t="s">
        <v>87</v>
      </c>
      <c r="AV323" s="13" t="s">
        <v>87</v>
      </c>
      <c r="AW323" s="13" t="s">
        <v>39</v>
      </c>
      <c r="AX323" s="13" t="s">
        <v>85</v>
      </c>
      <c r="AY323" s="241" t="s">
        <v>191</v>
      </c>
    </row>
    <row r="324" s="2" customFormat="1" ht="16.5" customHeight="1">
      <c r="A324" s="42"/>
      <c r="B324" s="43"/>
      <c r="C324" s="217" t="s">
        <v>981</v>
      </c>
      <c r="D324" s="217" t="s">
        <v>194</v>
      </c>
      <c r="E324" s="218" t="s">
        <v>770</v>
      </c>
      <c r="F324" s="219" t="s">
        <v>771</v>
      </c>
      <c r="G324" s="220" t="s">
        <v>221</v>
      </c>
      <c r="H324" s="221">
        <v>13.669000000000001</v>
      </c>
      <c r="I324" s="222"/>
      <c r="J324" s="223">
        <f>ROUND(I324*H324,2)</f>
        <v>0</v>
      </c>
      <c r="K324" s="219" t="s">
        <v>515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982</v>
      </c>
    </row>
    <row r="325" s="2" customFormat="1">
      <c r="A325" s="42"/>
      <c r="B325" s="43"/>
      <c r="C325" s="44"/>
      <c r="D325" s="283" t="s">
        <v>517</v>
      </c>
      <c r="E325" s="44"/>
      <c r="F325" s="284" t="s">
        <v>773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517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969</v>
      </c>
      <c r="G326" s="231"/>
      <c r="H326" s="235">
        <v>9.1010000000000009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970</v>
      </c>
      <c r="G327" s="231"/>
      <c r="H327" s="235">
        <v>4.5679999999999996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13.669000000000001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1.75" customHeight="1">
      <c r="A329" s="42"/>
      <c r="B329" s="43"/>
      <c r="C329" s="217" t="s">
        <v>983</v>
      </c>
      <c r="D329" s="217" t="s">
        <v>194</v>
      </c>
      <c r="E329" s="218" t="s">
        <v>775</v>
      </c>
      <c r="F329" s="219" t="s">
        <v>776</v>
      </c>
      <c r="G329" s="220" t="s">
        <v>221</v>
      </c>
      <c r="H329" s="221">
        <v>40.950000000000003</v>
      </c>
      <c r="I329" s="222"/>
      <c r="J329" s="223">
        <f>ROUND(I329*H329,2)</f>
        <v>0</v>
      </c>
      <c r="K329" s="219" t="s">
        <v>515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984</v>
      </c>
    </row>
    <row r="330" s="2" customFormat="1">
      <c r="A330" s="42"/>
      <c r="B330" s="43"/>
      <c r="C330" s="44"/>
      <c r="D330" s="283" t="s">
        <v>517</v>
      </c>
      <c r="E330" s="44"/>
      <c r="F330" s="284" t="s">
        <v>778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517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895</v>
      </c>
      <c r="G331" s="231"/>
      <c r="H331" s="235">
        <v>22.75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896</v>
      </c>
      <c r="G332" s="231"/>
      <c r="H332" s="235">
        <v>18.199999999999999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40.950000000000003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12" customFormat="1" ht="22.8" customHeight="1">
      <c r="A334" s="12"/>
      <c r="B334" s="201"/>
      <c r="C334" s="202"/>
      <c r="D334" s="203" t="s">
        <v>77</v>
      </c>
      <c r="E334" s="215" t="s">
        <v>779</v>
      </c>
      <c r="F334" s="215" t="s">
        <v>780</v>
      </c>
      <c r="G334" s="202"/>
      <c r="H334" s="202"/>
      <c r="I334" s="205"/>
      <c r="J334" s="216">
        <f>BK334</f>
        <v>0</v>
      </c>
      <c r="K334" s="202"/>
      <c r="L334" s="207"/>
      <c r="M334" s="208"/>
      <c r="N334" s="209"/>
      <c r="O334" s="209"/>
      <c r="P334" s="210">
        <f>SUM(P335:P338)</f>
        <v>0</v>
      </c>
      <c r="Q334" s="209"/>
      <c r="R334" s="210">
        <f>SUM(R335:R338)</f>
        <v>0</v>
      </c>
      <c r="S334" s="209"/>
      <c r="T334" s="211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2" t="s">
        <v>85</v>
      </c>
      <c r="AT334" s="213" t="s">
        <v>77</v>
      </c>
      <c r="AU334" s="213" t="s">
        <v>85</v>
      </c>
      <c r="AY334" s="212" t="s">
        <v>191</v>
      </c>
      <c r="BK334" s="214">
        <f>SUM(BK335:BK338)</f>
        <v>0</v>
      </c>
    </row>
    <row r="335" s="2" customFormat="1" ht="24.15" customHeight="1">
      <c r="A335" s="42"/>
      <c r="B335" s="43"/>
      <c r="C335" s="217" t="s">
        <v>985</v>
      </c>
      <c r="D335" s="217" t="s">
        <v>194</v>
      </c>
      <c r="E335" s="218" t="s">
        <v>782</v>
      </c>
      <c r="F335" s="219" t="s">
        <v>783</v>
      </c>
      <c r="G335" s="220" t="s">
        <v>221</v>
      </c>
      <c r="H335" s="221">
        <v>136.66499999999999</v>
      </c>
      <c r="I335" s="222"/>
      <c r="J335" s="223">
        <f>ROUND(I335*H335,2)</f>
        <v>0</v>
      </c>
      <c r="K335" s="219" t="s">
        <v>515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986</v>
      </c>
    </row>
    <row r="336" s="2" customFormat="1">
      <c r="A336" s="42"/>
      <c r="B336" s="43"/>
      <c r="C336" s="44"/>
      <c r="D336" s="283" t="s">
        <v>517</v>
      </c>
      <c r="E336" s="44"/>
      <c r="F336" s="284" t="s">
        <v>785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517</v>
      </c>
      <c r="AU336" s="20" t="s">
        <v>87</v>
      </c>
    </row>
    <row r="337" s="2" customFormat="1" ht="33" customHeight="1">
      <c r="A337" s="42"/>
      <c r="B337" s="43"/>
      <c r="C337" s="217" t="s">
        <v>987</v>
      </c>
      <c r="D337" s="217" t="s">
        <v>194</v>
      </c>
      <c r="E337" s="218" t="s">
        <v>787</v>
      </c>
      <c r="F337" s="219" t="s">
        <v>788</v>
      </c>
      <c r="G337" s="220" t="s">
        <v>221</v>
      </c>
      <c r="H337" s="221">
        <v>136.66499999999999</v>
      </c>
      <c r="I337" s="222"/>
      <c r="J337" s="223">
        <f>ROUND(I337*H337,2)</f>
        <v>0</v>
      </c>
      <c r="K337" s="219" t="s">
        <v>515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988</v>
      </c>
    </row>
    <row r="338" s="2" customFormat="1">
      <c r="A338" s="42"/>
      <c r="B338" s="43"/>
      <c r="C338" s="44"/>
      <c r="D338" s="283" t="s">
        <v>517</v>
      </c>
      <c r="E338" s="44"/>
      <c r="F338" s="284" t="s">
        <v>790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517</v>
      </c>
      <c r="AU338" s="20" t="s">
        <v>87</v>
      </c>
    </row>
    <row r="339" s="12" customFormat="1" ht="25.92" customHeight="1">
      <c r="A339" s="12"/>
      <c r="B339" s="201"/>
      <c r="C339" s="202"/>
      <c r="D339" s="203" t="s">
        <v>77</v>
      </c>
      <c r="E339" s="204" t="s">
        <v>315</v>
      </c>
      <c r="F339" s="204" t="s">
        <v>316</v>
      </c>
      <c r="G339" s="202"/>
      <c r="H339" s="202"/>
      <c r="I339" s="205"/>
      <c r="J339" s="206">
        <f>BK339</f>
        <v>0</v>
      </c>
      <c r="K339" s="202"/>
      <c r="L339" s="207"/>
      <c r="M339" s="208"/>
      <c r="N339" s="209"/>
      <c r="O339" s="209"/>
      <c r="P339" s="210">
        <f>SUM(P340:P342)</f>
        <v>0</v>
      </c>
      <c r="Q339" s="209"/>
      <c r="R339" s="210">
        <f>SUM(R340:R342)</f>
        <v>0</v>
      </c>
      <c r="S339" s="209"/>
      <c r="T339" s="211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2" t="s">
        <v>199</v>
      </c>
      <c r="AT339" s="213" t="s">
        <v>77</v>
      </c>
      <c r="AU339" s="213" t="s">
        <v>78</v>
      </c>
      <c r="AY339" s="212" t="s">
        <v>191</v>
      </c>
      <c r="BK339" s="214">
        <f>SUM(BK340:BK342)</f>
        <v>0</v>
      </c>
    </row>
    <row r="340" s="2" customFormat="1" ht="37.8" customHeight="1">
      <c r="A340" s="42"/>
      <c r="B340" s="43"/>
      <c r="C340" s="217" t="s">
        <v>989</v>
      </c>
      <c r="D340" s="217" t="s">
        <v>194</v>
      </c>
      <c r="E340" s="218" t="s">
        <v>324</v>
      </c>
      <c r="F340" s="219" t="s">
        <v>858</v>
      </c>
      <c r="G340" s="220" t="s">
        <v>221</v>
      </c>
      <c r="H340" s="221">
        <v>148.887</v>
      </c>
      <c r="I340" s="222"/>
      <c r="J340" s="223">
        <f>ROUND(I340*H340,2)</f>
        <v>0</v>
      </c>
      <c r="K340" s="219" t="s">
        <v>198</v>
      </c>
      <c r="L340" s="48"/>
      <c r="M340" s="224" t="s">
        <v>32</v>
      </c>
      <c r="N340" s="225" t="s">
        <v>49</v>
      </c>
      <c r="O340" s="88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8" t="s">
        <v>320</v>
      </c>
      <c r="AT340" s="228" t="s">
        <v>194</v>
      </c>
      <c r="AU340" s="228" t="s">
        <v>85</v>
      </c>
      <c r="AY340" s="20" t="s">
        <v>191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20" t="s">
        <v>85</v>
      </c>
      <c r="BK340" s="229">
        <f>ROUND(I340*H340,2)</f>
        <v>0</v>
      </c>
      <c r="BL340" s="20" t="s">
        <v>320</v>
      </c>
      <c r="BM340" s="228" t="s">
        <v>990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991</v>
      </c>
      <c r="G341" s="231"/>
      <c r="H341" s="235">
        <v>148.887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85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4" customFormat="1">
      <c r="A342" s="14"/>
      <c r="B342" s="242"/>
      <c r="C342" s="243"/>
      <c r="D342" s="232" t="s">
        <v>201</v>
      </c>
      <c r="E342" s="244" t="s">
        <v>32</v>
      </c>
      <c r="F342" s="245" t="s">
        <v>203</v>
      </c>
      <c r="G342" s="243"/>
      <c r="H342" s="246">
        <v>148.887</v>
      </c>
      <c r="I342" s="247"/>
      <c r="J342" s="243"/>
      <c r="K342" s="243"/>
      <c r="L342" s="248"/>
      <c r="M342" s="273"/>
      <c r="N342" s="274"/>
      <c r="O342" s="274"/>
      <c r="P342" s="274"/>
      <c r="Q342" s="274"/>
      <c r="R342" s="274"/>
      <c r="S342" s="274"/>
      <c r="T342" s="27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201</v>
      </c>
      <c r="AU342" s="252" t="s">
        <v>85</v>
      </c>
      <c r="AV342" s="14" t="s">
        <v>199</v>
      </c>
      <c r="AW342" s="14" t="s">
        <v>39</v>
      </c>
      <c r="AX342" s="14" t="s">
        <v>85</v>
      </c>
      <c r="AY342" s="252" t="s">
        <v>191</v>
      </c>
    </row>
    <row r="343" s="2" customFormat="1" ht="6.96" customHeight="1">
      <c r="A343" s="42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48"/>
      <c r="M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</row>
  </sheetData>
  <sheetProtection sheet="1" autoFilter="0" formatColumns="0" formatRows="0" objects="1" scenarios="1" spinCount="100000" saltValue="P16QNtse/LNh3gIiVyV/eJRF/F5qEC+EERGe0Y8BP1LIfXLskdVvm7sb2yZ93YcPw0GD0+JRQNVqmcR/Ghhcqw==" hashValue="LOOjl9dIwMnLFZjc7e6kjAL4HzLq2GW/mSDEOs16Sp+HMEpVYCxIp6gMNOPcwuekP95JMQNM0dhDybHl5rNqyg==" algorithmName="SHA-512" password="CC35"/>
  <autoFilter ref="C97:K34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2101102"/>
    <hyperlink ref="F115" r:id="rId4" display="https://podminky.urs.cz/item/CS_URS_2026_01/112251102"/>
    <hyperlink ref="F119" r:id="rId5" display="https://podminky.urs.cz/item/CS_URS_2026_01/113105113"/>
    <hyperlink ref="F124" r:id="rId6" display="https://podminky.urs.cz/item/CS_URS_2026_01/115001105"/>
    <hyperlink ref="F128" r:id="rId7" display="https://podminky.urs.cz/item/CS_URS_2026_01/115101202"/>
    <hyperlink ref="F132" r:id="rId8" display="https://podminky.urs.cz/item/CS_URS_2026_01/122352501"/>
    <hyperlink ref="F137" r:id="rId9" display="https://podminky.urs.cz/item/CS_URS_2026_01/122352508"/>
    <hyperlink ref="F142" r:id="rId10" display="https://podminky.urs.cz/item/CS_URS_2026_01/129353101"/>
    <hyperlink ref="F147" r:id="rId11" display="https://podminky.urs.cz/item/CS_URS_2026_01/153191121"/>
    <hyperlink ref="F152" r:id="rId12" display="https://podminky.urs.cz/item/CS_URS_2026_01/153191131"/>
    <hyperlink ref="F159" r:id="rId13" display="https://podminky.urs.cz/item/CS_URS_2026_01/162751137"/>
    <hyperlink ref="F166" r:id="rId14" display="https://podminky.urs.cz/item/CS_URS_2026_01/167151102"/>
    <hyperlink ref="F173" r:id="rId15" display="https://podminky.urs.cz/item/CS_URS_2026_01/171251201"/>
    <hyperlink ref="F180" r:id="rId16" display="https://podminky.urs.cz/item/CS_URS_2026_01/167151122"/>
    <hyperlink ref="F197" r:id="rId17" display="https://podminky.urs.cz/item/CS_URS_2026_01/465513257"/>
    <hyperlink ref="F203" r:id="rId18" display="https://podminky.urs.cz/item/CS_URS_2026_01/952904121"/>
    <hyperlink ref="F207" r:id="rId19" display="https://podminky.urs.cz/item/CS_URS_2026_01/952904131"/>
    <hyperlink ref="F211" r:id="rId20" display="https://podminky.urs.cz/item/CS_URS_2026_01/985121101"/>
    <hyperlink ref="F215" r:id="rId21" display="https://podminky.urs.cz/item/CS_URS_2026_01/985121121"/>
    <hyperlink ref="F219" r:id="rId22" display="https://podminky.urs.cz/item/CS_URS_2026_01/985121912"/>
    <hyperlink ref="F223" r:id="rId23" display="https://podminky.urs.cz/item/CS_URS_2026_01/985131111"/>
    <hyperlink ref="F227" r:id="rId24" display="https://podminky.urs.cz/item/CS_URS_2026_01/985131211"/>
    <hyperlink ref="F231" r:id="rId25" display="https://podminky.urs.cz/item/CS_URS_2026_01/985139112"/>
    <hyperlink ref="F235" r:id="rId26" display="https://podminky.urs.cz/item/CS_URS_2026_01/985142112"/>
    <hyperlink ref="F239" r:id="rId27" display="https://podminky.urs.cz/item/CS_URS_2026_01/985142912"/>
    <hyperlink ref="F243" r:id="rId28" display="https://podminky.urs.cz/item/CS_URS_2026_01/985231112"/>
    <hyperlink ref="F247" r:id="rId29" display="https://podminky.urs.cz/item/CS_URS_2026_01/985231192"/>
    <hyperlink ref="F251" r:id="rId30" display="https://podminky.urs.cz/item/CS_URS_2026_01/985233121"/>
    <hyperlink ref="F255" r:id="rId31" display="https://podminky.urs.cz/item/CS_URS_2026_01/985233912"/>
    <hyperlink ref="F259" r:id="rId32" display="https://podminky.urs.cz/item/CS_URS_2026_01/985311111"/>
    <hyperlink ref="F263" r:id="rId33" display="https://podminky.urs.cz/item/CS_URS_2026_01/985311112"/>
    <hyperlink ref="F267" r:id="rId34" display="https://podminky.urs.cz/item/CS_URS_2026_01/985311912"/>
    <hyperlink ref="F272" r:id="rId35" display="https://podminky.urs.cz/item/CS_URS_2026_01/985312111"/>
    <hyperlink ref="F276" r:id="rId36" display="https://podminky.urs.cz/item/CS_URS_2026_01/985312192"/>
    <hyperlink ref="F280" r:id="rId37" display="https://podminky.urs.cz/item/CS_URS_2026_01/985323111"/>
    <hyperlink ref="F284" r:id="rId38" display="https://podminky.urs.cz/item/CS_URS_2026_01/985323912"/>
    <hyperlink ref="F288" r:id="rId39" display="https://podminky.urs.cz/item/CS_URS_2026_01/985324211"/>
    <hyperlink ref="F292" r:id="rId40" display="https://podminky.urs.cz/item/CS_URS_2026_01/985324912"/>
    <hyperlink ref="F297" r:id="rId41" display="https://podminky.urs.cz/item/CS_URS_2026_01/997013841R"/>
    <hyperlink ref="F303" r:id="rId42" display="https://podminky.urs.cz/item/CS_URS_2026_01/997211511"/>
    <hyperlink ref="F308" r:id="rId43" display="https://podminky.urs.cz/item/CS_URS_2026_01/997211519"/>
    <hyperlink ref="F314" r:id="rId44" display="https://podminky.urs.cz/item/CS_URS_2026_01/997211521"/>
    <hyperlink ref="F319" r:id="rId45" display="https://podminky.urs.cz/item/CS_URS_2026_01/997211529"/>
    <hyperlink ref="F325" r:id="rId46" display="https://podminky.urs.cz/item/CS_URS_2026_01/997211611"/>
    <hyperlink ref="F330" r:id="rId47" display="https://podminky.urs.cz/item/CS_URS_2026_01/997211612"/>
    <hyperlink ref="F336" r:id="rId48" display="https://podminky.urs.cz/item/CS_URS_2026_01/998212111"/>
    <hyperlink ref="F338" r:id="rId49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992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ROUND((SUM(BE88:BE209)),  2)</f>
        <v>0</v>
      </c>
      <c r="G35" s="42"/>
      <c r="H35" s="42"/>
      <c r="I35" s="162">
        <v>0.20999999999999999</v>
      </c>
      <c r="J35" s="161">
        <f>ROUND(((SUM(BE88:BE209))*I35),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ROUND((SUM(BF88:BF209)),  2)</f>
        <v>0</v>
      </c>
      <c r="G36" s="42"/>
      <c r="H36" s="42"/>
      <c r="I36" s="162">
        <v>0.12</v>
      </c>
      <c r="J36" s="161">
        <f>ROUND(((SUM(BF88:BF209))*I36),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ROUND((SUM(BG88:BG209)),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ROUND((SUM(BH88:BH209)),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ROUND((SUM(BI88:BI209)),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115-11-01 - Lázně Bělohrad - Nová Paka, výstroj trati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J183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115-11-01 - Lázně Bělohrad - Nová Paka, výstroj trati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P89+P183</f>
        <v>0</v>
      </c>
      <c r="Q88" s="100"/>
      <c r="R88" s="198">
        <f>R89+R183</f>
        <v>15.950300000000002</v>
      </c>
      <c r="S88" s="100"/>
      <c r="T88" s="199">
        <f>T89+T183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BK89+BK183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15.950300000000002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SUM(P91:P182)</f>
        <v>0</v>
      </c>
      <c r="Q90" s="209"/>
      <c r="R90" s="210">
        <f>SUM(R91:R182)</f>
        <v>15.950300000000002</v>
      </c>
      <c r="S90" s="209"/>
      <c r="T90" s="211">
        <f>SUM(T91:T182)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SUM(BK91:BK182)</f>
        <v>0</v>
      </c>
    </row>
    <row r="91" s="2" customFormat="1" ht="33" customHeight="1">
      <c r="A91" s="42"/>
      <c r="B91" s="43"/>
      <c r="C91" s="217" t="s">
        <v>85</v>
      </c>
      <c r="D91" s="217" t="s">
        <v>194</v>
      </c>
      <c r="E91" s="218" t="s">
        <v>993</v>
      </c>
      <c r="F91" s="219" t="s">
        <v>994</v>
      </c>
      <c r="G91" s="220" t="s">
        <v>228</v>
      </c>
      <c r="H91" s="221">
        <v>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995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996</v>
      </c>
      <c r="G92" s="231"/>
      <c r="H92" s="235">
        <v>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33" customHeight="1">
      <c r="A94" s="42"/>
      <c r="B94" s="43"/>
      <c r="C94" s="217" t="s">
        <v>87</v>
      </c>
      <c r="D94" s="217" t="s">
        <v>194</v>
      </c>
      <c r="E94" s="218" t="s">
        <v>997</v>
      </c>
      <c r="F94" s="219" t="s">
        <v>998</v>
      </c>
      <c r="G94" s="220" t="s">
        <v>228</v>
      </c>
      <c r="H94" s="221">
        <v>4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999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1000</v>
      </c>
      <c r="G95" s="231"/>
      <c r="H95" s="235">
        <v>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4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33" customHeight="1">
      <c r="A97" s="42"/>
      <c r="B97" s="43"/>
      <c r="C97" s="217" t="s">
        <v>102</v>
      </c>
      <c r="D97" s="217" t="s">
        <v>194</v>
      </c>
      <c r="E97" s="218" t="s">
        <v>1001</v>
      </c>
      <c r="F97" s="219" t="s">
        <v>1002</v>
      </c>
      <c r="G97" s="220" t="s">
        <v>228</v>
      </c>
      <c r="H97" s="221">
        <v>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1003</v>
      </c>
    </row>
    <row r="98" s="2" customFormat="1" ht="33" customHeight="1">
      <c r="A98" s="42"/>
      <c r="B98" s="43"/>
      <c r="C98" s="217" t="s">
        <v>199</v>
      </c>
      <c r="D98" s="217" t="s">
        <v>194</v>
      </c>
      <c r="E98" s="218" t="s">
        <v>1004</v>
      </c>
      <c r="F98" s="219" t="s">
        <v>1005</v>
      </c>
      <c r="G98" s="220" t="s">
        <v>228</v>
      </c>
      <c r="H98" s="221">
        <v>6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1006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1007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6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3" customHeight="1">
      <c r="A101" s="42"/>
      <c r="B101" s="43"/>
      <c r="C101" s="217" t="s">
        <v>192</v>
      </c>
      <c r="D101" s="217" t="s">
        <v>194</v>
      </c>
      <c r="E101" s="218" t="s">
        <v>1008</v>
      </c>
      <c r="F101" s="219" t="s">
        <v>1009</v>
      </c>
      <c r="G101" s="220" t="s">
        <v>228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1010</v>
      </c>
    </row>
    <row r="102" s="2" customFormat="1" ht="24.15" customHeight="1">
      <c r="A102" s="42"/>
      <c r="B102" s="43"/>
      <c r="C102" s="217" t="s">
        <v>225</v>
      </c>
      <c r="D102" s="217" t="s">
        <v>194</v>
      </c>
      <c r="E102" s="218" t="s">
        <v>1011</v>
      </c>
      <c r="F102" s="219" t="s">
        <v>1012</v>
      </c>
      <c r="G102" s="220" t="s">
        <v>228</v>
      </c>
      <c r="H102" s="221">
        <v>4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1013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1014</v>
      </c>
      <c r="G103" s="231"/>
      <c r="H103" s="235">
        <v>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232</v>
      </c>
      <c r="D105" s="253" t="s">
        <v>218</v>
      </c>
      <c r="E105" s="254" t="s">
        <v>1015</v>
      </c>
      <c r="F105" s="255" t="s">
        <v>1016</v>
      </c>
      <c r="G105" s="256" t="s">
        <v>239</v>
      </c>
      <c r="H105" s="257">
        <v>16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0.00265</v>
      </c>
      <c r="R105" s="226">
        <f>Q105*H105</f>
        <v>0.0424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1017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1018</v>
      </c>
      <c r="G106" s="231"/>
      <c r="H106" s="235">
        <v>16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222</v>
      </c>
      <c r="D107" s="253" t="s">
        <v>218</v>
      </c>
      <c r="E107" s="254" t="s">
        <v>1019</v>
      </c>
      <c r="F107" s="255" t="s">
        <v>1020</v>
      </c>
      <c r="G107" s="256" t="s">
        <v>228</v>
      </c>
      <c r="H107" s="257">
        <v>8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0.00014999999999999999</v>
      </c>
      <c r="R107" s="226">
        <f>Q107*H107</f>
        <v>0.0011999999999999999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1021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1022</v>
      </c>
      <c r="G108" s="231"/>
      <c r="H108" s="235">
        <v>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242</v>
      </c>
      <c r="D109" s="253" t="s">
        <v>218</v>
      </c>
      <c r="E109" s="254" t="s">
        <v>1023</v>
      </c>
      <c r="F109" s="255" t="s">
        <v>1024</v>
      </c>
      <c r="G109" s="256" t="s">
        <v>228</v>
      </c>
      <c r="H109" s="257">
        <v>4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1025</v>
      </c>
    </row>
    <row r="110" s="2" customFormat="1" ht="16.5" customHeight="1">
      <c r="A110" s="42"/>
      <c r="B110" s="43"/>
      <c r="C110" s="253" t="s">
        <v>247</v>
      </c>
      <c r="D110" s="253" t="s">
        <v>218</v>
      </c>
      <c r="E110" s="254" t="s">
        <v>1026</v>
      </c>
      <c r="F110" s="255" t="s">
        <v>1027</v>
      </c>
      <c r="G110" s="256" t="s">
        <v>197</v>
      </c>
      <c r="H110" s="257">
        <v>0.29999999999999999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0.67020000000000002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1028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1029</v>
      </c>
      <c r="G111" s="231"/>
      <c r="H111" s="235">
        <v>0.29999999999999999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24.15" customHeight="1">
      <c r="A112" s="42"/>
      <c r="B112" s="43"/>
      <c r="C112" s="217" t="s">
        <v>252</v>
      </c>
      <c r="D112" s="217" t="s">
        <v>194</v>
      </c>
      <c r="E112" s="218" t="s">
        <v>1030</v>
      </c>
      <c r="F112" s="219" t="s">
        <v>1031</v>
      </c>
      <c r="G112" s="220" t="s">
        <v>228</v>
      </c>
      <c r="H112" s="221">
        <v>6</v>
      </c>
      <c r="I112" s="222"/>
      <c r="J112" s="223">
        <f>ROUND(I112*H112,2)</f>
        <v>0</v>
      </c>
      <c r="K112" s="219" t="s">
        <v>198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1032</v>
      </c>
    </row>
    <row r="113" s="2" customFormat="1" ht="16.5" customHeight="1">
      <c r="A113" s="42"/>
      <c r="B113" s="43"/>
      <c r="C113" s="253" t="s">
        <v>8</v>
      </c>
      <c r="D113" s="253" t="s">
        <v>218</v>
      </c>
      <c r="E113" s="254" t="s">
        <v>1033</v>
      </c>
      <c r="F113" s="255" t="s">
        <v>1034</v>
      </c>
      <c r="G113" s="256" t="s">
        <v>228</v>
      </c>
      <c r="H113" s="257">
        <v>6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0.0035000000000000001</v>
      </c>
      <c r="R113" s="226">
        <f>Q113*H113</f>
        <v>0.021000000000000001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1035</v>
      </c>
    </row>
    <row r="114" s="2" customFormat="1" ht="24.15" customHeight="1">
      <c r="A114" s="42"/>
      <c r="B114" s="43"/>
      <c r="C114" s="217" t="s">
        <v>261</v>
      </c>
      <c r="D114" s="217" t="s">
        <v>194</v>
      </c>
      <c r="E114" s="218" t="s">
        <v>1036</v>
      </c>
      <c r="F114" s="219" t="s">
        <v>1037</v>
      </c>
      <c r="G114" s="220" t="s">
        <v>228</v>
      </c>
      <c r="H114" s="221">
        <v>9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1038</v>
      </c>
    </row>
    <row r="115" s="2" customFormat="1" ht="16.5" customHeight="1">
      <c r="A115" s="42"/>
      <c r="B115" s="43"/>
      <c r="C115" s="253" t="s">
        <v>265</v>
      </c>
      <c r="D115" s="253" t="s">
        <v>218</v>
      </c>
      <c r="E115" s="254" t="s">
        <v>1039</v>
      </c>
      <c r="F115" s="255" t="s">
        <v>1040</v>
      </c>
      <c r="G115" s="256" t="s">
        <v>228</v>
      </c>
      <c r="H115" s="257">
        <v>9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0.0022499999999999998</v>
      </c>
      <c r="R115" s="226">
        <f>Q115*H115</f>
        <v>0.020249999999999997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1041</v>
      </c>
    </row>
    <row r="116" s="2" customFormat="1" ht="24.15" customHeight="1">
      <c r="A116" s="42"/>
      <c r="B116" s="43"/>
      <c r="C116" s="217" t="s">
        <v>270</v>
      </c>
      <c r="D116" s="217" t="s">
        <v>194</v>
      </c>
      <c r="E116" s="218" t="s">
        <v>1042</v>
      </c>
      <c r="F116" s="219" t="s">
        <v>1043</v>
      </c>
      <c r="G116" s="220" t="s">
        <v>228</v>
      </c>
      <c r="H116" s="221">
        <v>34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1044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1045</v>
      </c>
      <c r="F117" s="255" t="s">
        <v>1046</v>
      </c>
      <c r="G117" s="256" t="s">
        <v>228</v>
      </c>
      <c r="H117" s="257">
        <v>34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0.0028999999999999998</v>
      </c>
      <c r="R117" s="226">
        <f>Q117*H117</f>
        <v>0.098599999999999993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1047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1048</v>
      </c>
      <c r="F118" s="255" t="s">
        <v>1020</v>
      </c>
      <c r="G118" s="256" t="s">
        <v>228</v>
      </c>
      <c r="H118" s="257">
        <v>68</v>
      </c>
      <c r="I118" s="258"/>
      <c r="J118" s="259">
        <f>ROUND(I118*H118,2)</f>
        <v>0</v>
      </c>
      <c r="K118" s="255" t="s">
        <v>32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0.00014999999999999999</v>
      </c>
      <c r="R118" s="226">
        <f>Q118*H118</f>
        <v>0.010199999999999999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1049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1050</v>
      </c>
      <c r="G119" s="231"/>
      <c r="H119" s="235">
        <v>68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68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37.8" customHeight="1">
      <c r="A121" s="42"/>
      <c r="B121" s="43"/>
      <c r="C121" s="217" t="s">
        <v>282</v>
      </c>
      <c r="D121" s="217" t="s">
        <v>194</v>
      </c>
      <c r="E121" s="218" t="s">
        <v>1051</v>
      </c>
      <c r="F121" s="219" t="s">
        <v>1052</v>
      </c>
      <c r="G121" s="220" t="s">
        <v>228</v>
      </c>
      <c r="H121" s="221">
        <v>1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1053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996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1054</v>
      </c>
      <c r="F124" s="255" t="s">
        <v>1055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0.0030999999999999999</v>
      </c>
      <c r="R124" s="226">
        <f>Q124*H124</f>
        <v>0.0030999999999999999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1056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1015</v>
      </c>
      <c r="F125" s="255" t="s">
        <v>1016</v>
      </c>
      <c r="G125" s="256" t="s">
        <v>239</v>
      </c>
      <c r="H125" s="257">
        <v>4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0.00265</v>
      </c>
      <c r="R125" s="226">
        <f>Q125*H125</f>
        <v>0.0106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1057</v>
      </c>
    </row>
    <row r="126" s="2" customFormat="1" ht="16.5" customHeight="1">
      <c r="A126" s="42"/>
      <c r="B126" s="43"/>
      <c r="C126" s="253" t="s">
        <v>7</v>
      </c>
      <c r="D126" s="253" t="s">
        <v>218</v>
      </c>
      <c r="E126" s="254" t="s">
        <v>1019</v>
      </c>
      <c r="F126" s="255" t="s">
        <v>1020</v>
      </c>
      <c r="G126" s="256" t="s">
        <v>228</v>
      </c>
      <c r="H126" s="257">
        <v>2</v>
      </c>
      <c r="I126" s="258"/>
      <c r="J126" s="259">
        <f>ROUND(I126*H126,2)</f>
        <v>0</v>
      </c>
      <c r="K126" s="255" t="s">
        <v>198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0.00014999999999999999</v>
      </c>
      <c r="R126" s="226">
        <f>Q126*H126</f>
        <v>0.00029999999999999997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1058</v>
      </c>
    </row>
    <row r="127" s="2" customFormat="1" ht="16.5" customHeight="1">
      <c r="A127" s="42"/>
      <c r="B127" s="43"/>
      <c r="C127" s="253" t="s">
        <v>299</v>
      </c>
      <c r="D127" s="253" t="s">
        <v>218</v>
      </c>
      <c r="E127" s="254" t="s">
        <v>1023</v>
      </c>
      <c r="F127" s="255" t="s">
        <v>1024</v>
      </c>
      <c r="G127" s="256" t="s">
        <v>228</v>
      </c>
      <c r="H127" s="257">
        <v>1</v>
      </c>
      <c r="I127" s="258"/>
      <c r="J127" s="259">
        <f>ROUND(I127*H127,2)</f>
        <v>0</v>
      </c>
      <c r="K127" s="255" t="s">
        <v>198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1059</v>
      </c>
    </row>
    <row r="128" s="2" customFormat="1" ht="16.5" customHeight="1">
      <c r="A128" s="42"/>
      <c r="B128" s="43"/>
      <c r="C128" s="253" t="s">
        <v>304</v>
      </c>
      <c r="D128" s="253" t="s">
        <v>218</v>
      </c>
      <c r="E128" s="254" t="s">
        <v>1026</v>
      </c>
      <c r="F128" s="255" t="s">
        <v>1027</v>
      </c>
      <c r="G128" s="256" t="s">
        <v>197</v>
      </c>
      <c r="H128" s="257">
        <v>0.074999999999999997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2.234</v>
      </c>
      <c r="R128" s="226">
        <f>Q128*H128</f>
        <v>0.16755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1060</v>
      </c>
    </row>
    <row r="129" s="2" customFormat="1" ht="37.8" customHeight="1">
      <c r="A129" s="42"/>
      <c r="B129" s="43"/>
      <c r="C129" s="217" t="s">
        <v>310</v>
      </c>
      <c r="D129" s="217" t="s">
        <v>194</v>
      </c>
      <c r="E129" s="218" t="s">
        <v>1061</v>
      </c>
      <c r="F129" s="219" t="s">
        <v>1062</v>
      </c>
      <c r="G129" s="220" t="s">
        <v>228</v>
      </c>
      <c r="H129" s="221">
        <v>7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1063</v>
      </c>
    </row>
    <row r="130" s="2" customFormat="1" ht="16.5" customHeight="1">
      <c r="A130" s="42"/>
      <c r="B130" s="43"/>
      <c r="C130" s="253" t="s">
        <v>317</v>
      </c>
      <c r="D130" s="253" t="s">
        <v>218</v>
      </c>
      <c r="E130" s="254" t="s">
        <v>1033</v>
      </c>
      <c r="F130" s="255" t="s">
        <v>1034</v>
      </c>
      <c r="G130" s="256" t="s">
        <v>228</v>
      </c>
      <c r="H130" s="257">
        <v>7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0.0035000000000000001</v>
      </c>
      <c r="R130" s="226">
        <f>Q130*H130</f>
        <v>0.024500000000000001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1064</v>
      </c>
    </row>
    <row r="131" s="2" customFormat="1" ht="16.5" customHeight="1">
      <c r="A131" s="42"/>
      <c r="B131" s="43"/>
      <c r="C131" s="253" t="s">
        <v>323</v>
      </c>
      <c r="D131" s="253" t="s">
        <v>218</v>
      </c>
      <c r="E131" s="254" t="s">
        <v>1015</v>
      </c>
      <c r="F131" s="255" t="s">
        <v>1016</v>
      </c>
      <c r="G131" s="256" t="s">
        <v>239</v>
      </c>
      <c r="H131" s="257">
        <v>28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0.00265</v>
      </c>
      <c r="R131" s="226">
        <f>Q131*H131</f>
        <v>0.074200000000000002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1065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1066</v>
      </c>
      <c r="G132" s="231"/>
      <c r="H132" s="235">
        <v>28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329</v>
      </c>
      <c r="D133" s="253" t="s">
        <v>218</v>
      </c>
      <c r="E133" s="254" t="s">
        <v>1019</v>
      </c>
      <c r="F133" s="255" t="s">
        <v>1020</v>
      </c>
      <c r="G133" s="256" t="s">
        <v>228</v>
      </c>
      <c r="H133" s="257">
        <v>2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0.00014999999999999999</v>
      </c>
      <c r="R133" s="226">
        <f>Q133*H133</f>
        <v>0.00029999999999999997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1067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1068</v>
      </c>
      <c r="G134" s="231"/>
      <c r="H134" s="235">
        <v>2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85</v>
      </c>
      <c r="AY134" s="241" t="s">
        <v>191</v>
      </c>
    </row>
    <row r="135" s="2" customFormat="1" ht="16.5" customHeight="1">
      <c r="A135" s="42"/>
      <c r="B135" s="43"/>
      <c r="C135" s="253" t="s">
        <v>334</v>
      </c>
      <c r="D135" s="253" t="s">
        <v>218</v>
      </c>
      <c r="E135" s="254" t="s">
        <v>1048</v>
      </c>
      <c r="F135" s="255" t="s">
        <v>1020</v>
      </c>
      <c r="G135" s="256" t="s">
        <v>228</v>
      </c>
      <c r="H135" s="257">
        <v>12</v>
      </c>
      <c r="I135" s="258"/>
      <c r="J135" s="259">
        <f>ROUND(I135*H135,2)</f>
        <v>0</v>
      </c>
      <c r="K135" s="255" t="s">
        <v>32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0.00014999999999999999</v>
      </c>
      <c r="R135" s="226">
        <f>Q135*H135</f>
        <v>0.0018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1069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1070</v>
      </c>
      <c r="G136" s="231"/>
      <c r="H136" s="235">
        <v>12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85</v>
      </c>
      <c r="AY136" s="241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1023</v>
      </c>
      <c r="F137" s="255" t="s">
        <v>1024</v>
      </c>
      <c r="G137" s="256" t="s">
        <v>228</v>
      </c>
      <c r="H137" s="257">
        <v>7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1071</v>
      </c>
    </row>
    <row r="138" s="2" customFormat="1" ht="16.5" customHeight="1">
      <c r="A138" s="42"/>
      <c r="B138" s="43"/>
      <c r="C138" s="253" t="s">
        <v>349</v>
      </c>
      <c r="D138" s="253" t="s">
        <v>218</v>
      </c>
      <c r="E138" s="254" t="s">
        <v>1026</v>
      </c>
      <c r="F138" s="255" t="s">
        <v>1027</v>
      </c>
      <c r="G138" s="256" t="s">
        <v>197</v>
      </c>
      <c r="H138" s="257">
        <v>0.52500000000000002</v>
      </c>
      <c r="I138" s="258"/>
      <c r="J138" s="259">
        <f>ROUND(I138*H138,2)</f>
        <v>0</v>
      </c>
      <c r="K138" s="255" t="s">
        <v>198</v>
      </c>
      <c r="L138" s="260"/>
      <c r="M138" s="261" t="s">
        <v>32</v>
      </c>
      <c r="N138" s="262" t="s">
        <v>49</v>
      </c>
      <c r="O138" s="88"/>
      <c r="P138" s="226">
        <f>O138*H138</f>
        <v>0</v>
      </c>
      <c r="Q138" s="226">
        <v>2.234</v>
      </c>
      <c r="R138" s="226">
        <f>Q138*H138</f>
        <v>1.17285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222</v>
      </c>
      <c r="AT138" s="228" t="s">
        <v>218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1072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1073</v>
      </c>
      <c r="G139" s="231"/>
      <c r="H139" s="235">
        <v>0.52500000000000002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0.52500000000000002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354</v>
      </c>
      <c r="D141" s="217" t="s">
        <v>194</v>
      </c>
      <c r="E141" s="218" t="s">
        <v>1074</v>
      </c>
      <c r="F141" s="219" t="s">
        <v>1075</v>
      </c>
      <c r="G141" s="220" t="s">
        <v>228</v>
      </c>
      <c r="H141" s="221">
        <v>9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1076</v>
      </c>
    </row>
    <row r="142" s="2" customFormat="1" ht="16.5" customHeight="1">
      <c r="A142" s="42"/>
      <c r="B142" s="43"/>
      <c r="C142" s="253" t="s">
        <v>360</v>
      </c>
      <c r="D142" s="253" t="s">
        <v>218</v>
      </c>
      <c r="E142" s="254" t="s">
        <v>1039</v>
      </c>
      <c r="F142" s="255" t="s">
        <v>1040</v>
      </c>
      <c r="G142" s="256" t="s">
        <v>228</v>
      </c>
      <c r="H142" s="257">
        <v>9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0.0022499999999999998</v>
      </c>
      <c r="R142" s="226">
        <f>Q142*H142</f>
        <v>0.020249999999999997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1077</v>
      </c>
    </row>
    <row r="143" s="2" customFormat="1" ht="16.5" customHeight="1">
      <c r="A143" s="42"/>
      <c r="B143" s="43"/>
      <c r="C143" s="253" t="s">
        <v>365</v>
      </c>
      <c r="D143" s="253" t="s">
        <v>218</v>
      </c>
      <c r="E143" s="254" t="s">
        <v>1015</v>
      </c>
      <c r="F143" s="255" t="s">
        <v>1016</v>
      </c>
      <c r="G143" s="256" t="s">
        <v>239</v>
      </c>
      <c r="H143" s="257">
        <v>36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0.00265</v>
      </c>
      <c r="R143" s="226">
        <f>Q143*H143</f>
        <v>0.095399999999999999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1078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1079</v>
      </c>
      <c r="G144" s="231"/>
      <c r="H144" s="235">
        <v>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85</v>
      </c>
      <c r="AY144" s="241" t="s">
        <v>191</v>
      </c>
    </row>
    <row r="145" s="2" customFormat="1" ht="16.5" customHeight="1">
      <c r="A145" s="42"/>
      <c r="B145" s="43"/>
      <c r="C145" s="253" t="s">
        <v>370</v>
      </c>
      <c r="D145" s="253" t="s">
        <v>218</v>
      </c>
      <c r="E145" s="254" t="s">
        <v>1080</v>
      </c>
      <c r="F145" s="255" t="s">
        <v>1020</v>
      </c>
      <c r="G145" s="256" t="s">
        <v>228</v>
      </c>
      <c r="H145" s="257">
        <v>18</v>
      </c>
      <c r="I145" s="258"/>
      <c r="J145" s="259">
        <f>ROUND(I145*H145,2)</f>
        <v>0</v>
      </c>
      <c r="K145" s="255" t="s">
        <v>32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0.00014999999999999999</v>
      </c>
      <c r="R145" s="226">
        <f>Q145*H145</f>
        <v>0.0026999999999999997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1081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1082</v>
      </c>
      <c r="G146" s="231"/>
      <c r="H146" s="235">
        <v>18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85</v>
      </c>
      <c r="AY146" s="241" t="s">
        <v>191</v>
      </c>
    </row>
    <row r="147" s="2" customFormat="1" ht="16.5" customHeight="1">
      <c r="A147" s="42"/>
      <c r="B147" s="43"/>
      <c r="C147" s="253" t="s">
        <v>763</v>
      </c>
      <c r="D147" s="253" t="s">
        <v>218</v>
      </c>
      <c r="E147" s="254" t="s">
        <v>1023</v>
      </c>
      <c r="F147" s="255" t="s">
        <v>1024</v>
      </c>
      <c r="G147" s="256" t="s">
        <v>228</v>
      </c>
      <c r="H147" s="257">
        <v>9</v>
      </c>
      <c r="I147" s="258"/>
      <c r="J147" s="259">
        <f>ROUND(I147*H147,2)</f>
        <v>0</v>
      </c>
      <c r="K147" s="255" t="s">
        <v>198</v>
      </c>
      <c r="L147" s="260"/>
      <c r="M147" s="261" t="s">
        <v>32</v>
      </c>
      <c r="N147" s="262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222</v>
      </c>
      <c r="AT147" s="228" t="s">
        <v>218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1083</v>
      </c>
    </row>
    <row r="148" s="2" customFormat="1" ht="16.5" customHeight="1">
      <c r="A148" s="42"/>
      <c r="B148" s="43"/>
      <c r="C148" s="253" t="s">
        <v>769</v>
      </c>
      <c r="D148" s="253" t="s">
        <v>218</v>
      </c>
      <c r="E148" s="254" t="s">
        <v>1026</v>
      </c>
      <c r="F148" s="255" t="s">
        <v>1027</v>
      </c>
      <c r="G148" s="256" t="s">
        <v>197</v>
      </c>
      <c r="H148" s="257">
        <v>0.67500000000000004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2.234</v>
      </c>
      <c r="R148" s="226">
        <f>Q148*H148</f>
        <v>1.5079500000000001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1084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1085</v>
      </c>
      <c r="G149" s="231"/>
      <c r="H149" s="235">
        <v>0.67500000000000004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85</v>
      </c>
      <c r="AY149" s="241" t="s">
        <v>191</v>
      </c>
    </row>
    <row r="150" s="2" customFormat="1" ht="37.8" customHeight="1">
      <c r="A150" s="42"/>
      <c r="B150" s="43"/>
      <c r="C150" s="217" t="s">
        <v>774</v>
      </c>
      <c r="D150" s="217" t="s">
        <v>194</v>
      </c>
      <c r="E150" s="218" t="s">
        <v>1086</v>
      </c>
      <c r="F150" s="219" t="s">
        <v>1087</v>
      </c>
      <c r="G150" s="220" t="s">
        <v>228</v>
      </c>
      <c r="H150" s="221">
        <v>34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1088</v>
      </c>
    </row>
    <row r="151" s="2" customFormat="1" ht="16.5" customHeight="1">
      <c r="A151" s="42"/>
      <c r="B151" s="43"/>
      <c r="C151" s="253" t="s">
        <v>781</v>
      </c>
      <c r="D151" s="253" t="s">
        <v>218</v>
      </c>
      <c r="E151" s="254" t="s">
        <v>1045</v>
      </c>
      <c r="F151" s="255" t="s">
        <v>1046</v>
      </c>
      <c r="G151" s="256" t="s">
        <v>228</v>
      </c>
      <c r="H151" s="257">
        <v>34</v>
      </c>
      <c r="I151" s="258"/>
      <c r="J151" s="259">
        <f>ROUND(I151*H151,2)</f>
        <v>0</v>
      </c>
      <c r="K151" s="255" t="s">
        <v>198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0.0028999999999999998</v>
      </c>
      <c r="R151" s="226">
        <f>Q151*H151</f>
        <v>0.098599999999999993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1089</v>
      </c>
    </row>
    <row r="152" s="2" customFormat="1" ht="16.5" customHeight="1">
      <c r="A152" s="42"/>
      <c r="B152" s="43"/>
      <c r="C152" s="253" t="s">
        <v>786</v>
      </c>
      <c r="D152" s="253" t="s">
        <v>218</v>
      </c>
      <c r="E152" s="254" t="s">
        <v>1015</v>
      </c>
      <c r="F152" s="255" t="s">
        <v>1016</v>
      </c>
      <c r="G152" s="256" t="s">
        <v>239</v>
      </c>
      <c r="H152" s="257">
        <v>136</v>
      </c>
      <c r="I152" s="258"/>
      <c r="J152" s="259">
        <f>ROUND(I152*H152,2)</f>
        <v>0</v>
      </c>
      <c r="K152" s="255" t="s">
        <v>198</v>
      </c>
      <c r="L152" s="260"/>
      <c r="M152" s="261" t="s">
        <v>32</v>
      </c>
      <c r="N152" s="262" t="s">
        <v>49</v>
      </c>
      <c r="O152" s="88"/>
      <c r="P152" s="226">
        <f>O152*H152</f>
        <v>0</v>
      </c>
      <c r="Q152" s="226">
        <v>0.00265</v>
      </c>
      <c r="R152" s="226">
        <f>Q152*H152</f>
        <v>0.3604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222</v>
      </c>
      <c r="AT152" s="228" t="s">
        <v>218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1090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1091</v>
      </c>
      <c r="G153" s="231"/>
      <c r="H153" s="235">
        <v>136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136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952</v>
      </c>
      <c r="D155" s="253" t="s">
        <v>218</v>
      </c>
      <c r="E155" s="254" t="s">
        <v>1023</v>
      </c>
      <c r="F155" s="255" t="s">
        <v>1024</v>
      </c>
      <c r="G155" s="256" t="s">
        <v>228</v>
      </c>
      <c r="H155" s="257">
        <v>34</v>
      </c>
      <c r="I155" s="258"/>
      <c r="J155" s="259">
        <f>ROUND(I155*H155,2)</f>
        <v>0</v>
      </c>
      <c r="K155" s="255" t="s">
        <v>198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1092</v>
      </c>
    </row>
    <row r="156" s="2" customFormat="1" ht="16.5" customHeight="1">
      <c r="A156" s="42"/>
      <c r="B156" s="43"/>
      <c r="C156" s="253" t="s">
        <v>957</v>
      </c>
      <c r="D156" s="253" t="s">
        <v>218</v>
      </c>
      <c r="E156" s="254" t="s">
        <v>1026</v>
      </c>
      <c r="F156" s="255" t="s">
        <v>1027</v>
      </c>
      <c r="G156" s="256" t="s">
        <v>197</v>
      </c>
      <c r="H156" s="257">
        <v>2.5499999999999998</v>
      </c>
      <c r="I156" s="258"/>
      <c r="J156" s="259">
        <f>ROUND(I156*H156,2)</f>
        <v>0</v>
      </c>
      <c r="K156" s="255" t="s">
        <v>198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2.234</v>
      </c>
      <c r="R156" s="226">
        <f>Q156*H156</f>
        <v>5.6966999999999999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1093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1094</v>
      </c>
      <c r="G157" s="231"/>
      <c r="H157" s="235">
        <v>2.5499999999999998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2.5499999999999998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37.8" customHeight="1">
      <c r="A159" s="42"/>
      <c r="B159" s="43"/>
      <c r="C159" s="217" t="s">
        <v>962</v>
      </c>
      <c r="D159" s="217" t="s">
        <v>194</v>
      </c>
      <c r="E159" s="218" t="s">
        <v>1095</v>
      </c>
      <c r="F159" s="219" t="s">
        <v>1096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1097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1098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16.5" customHeight="1">
      <c r="A162" s="42"/>
      <c r="B162" s="43"/>
      <c r="C162" s="253" t="s">
        <v>967</v>
      </c>
      <c r="D162" s="253" t="s">
        <v>218</v>
      </c>
      <c r="E162" s="254" t="s">
        <v>1015</v>
      </c>
      <c r="F162" s="255" t="s">
        <v>1016</v>
      </c>
      <c r="G162" s="256" t="s">
        <v>239</v>
      </c>
      <c r="H162" s="257">
        <v>7</v>
      </c>
      <c r="I162" s="258"/>
      <c r="J162" s="259">
        <f>ROUND(I162*H162,2)</f>
        <v>0</v>
      </c>
      <c r="K162" s="255" t="s">
        <v>198</v>
      </c>
      <c r="L162" s="260"/>
      <c r="M162" s="261" t="s">
        <v>32</v>
      </c>
      <c r="N162" s="262" t="s">
        <v>49</v>
      </c>
      <c r="O162" s="88"/>
      <c r="P162" s="226">
        <f>O162*H162</f>
        <v>0</v>
      </c>
      <c r="Q162" s="226">
        <v>0.00265</v>
      </c>
      <c r="R162" s="226">
        <f>Q162*H162</f>
        <v>0.018550000000000001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222</v>
      </c>
      <c r="AT162" s="228" t="s">
        <v>218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1099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1100</v>
      </c>
      <c r="G163" s="231"/>
      <c r="H163" s="235">
        <v>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16.5" customHeight="1">
      <c r="A164" s="42"/>
      <c r="B164" s="43"/>
      <c r="C164" s="253" t="s">
        <v>971</v>
      </c>
      <c r="D164" s="253" t="s">
        <v>218</v>
      </c>
      <c r="E164" s="254" t="s">
        <v>1023</v>
      </c>
      <c r="F164" s="255" t="s">
        <v>1024</v>
      </c>
      <c r="G164" s="256" t="s">
        <v>228</v>
      </c>
      <c r="H164" s="257">
        <v>2</v>
      </c>
      <c r="I164" s="258"/>
      <c r="J164" s="259">
        <f>ROUND(I164*H164,2)</f>
        <v>0</v>
      </c>
      <c r="K164" s="255" t="s">
        <v>198</v>
      </c>
      <c r="L164" s="260"/>
      <c r="M164" s="261" t="s">
        <v>32</v>
      </c>
      <c r="N164" s="262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222</v>
      </c>
      <c r="AT164" s="228" t="s">
        <v>218</v>
      </c>
      <c r="AU164" s="228" t="s">
        <v>87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199</v>
      </c>
      <c r="BM164" s="228" t="s">
        <v>1101</v>
      </c>
    </row>
    <row r="165" s="2" customFormat="1" ht="16.5" customHeight="1">
      <c r="A165" s="42"/>
      <c r="B165" s="43"/>
      <c r="C165" s="253" t="s">
        <v>973</v>
      </c>
      <c r="D165" s="253" t="s">
        <v>218</v>
      </c>
      <c r="E165" s="254" t="s">
        <v>1019</v>
      </c>
      <c r="F165" s="255" t="s">
        <v>1020</v>
      </c>
      <c r="G165" s="256" t="s">
        <v>228</v>
      </c>
      <c r="H165" s="257">
        <v>4</v>
      </c>
      <c r="I165" s="258"/>
      <c r="J165" s="259">
        <f>ROUND(I165*H165,2)</f>
        <v>0</v>
      </c>
      <c r="K165" s="255" t="s">
        <v>198</v>
      </c>
      <c r="L165" s="260"/>
      <c r="M165" s="261" t="s">
        <v>32</v>
      </c>
      <c r="N165" s="262" t="s">
        <v>49</v>
      </c>
      <c r="O165" s="88"/>
      <c r="P165" s="226">
        <f>O165*H165</f>
        <v>0</v>
      </c>
      <c r="Q165" s="226">
        <v>0.00014999999999999999</v>
      </c>
      <c r="R165" s="226">
        <f>Q165*H165</f>
        <v>0.00059999999999999995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222</v>
      </c>
      <c r="AT165" s="228" t="s">
        <v>218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1102</v>
      </c>
    </row>
    <row r="166" s="2" customFormat="1" ht="16.5" customHeight="1">
      <c r="A166" s="42"/>
      <c r="B166" s="43"/>
      <c r="C166" s="253" t="s">
        <v>976</v>
      </c>
      <c r="D166" s="253" t="s">
        <v>218</v>
      </c>
      <c r="E166" s="254" t="s">
        <v>1026</v>
      </c>
      <c r="F166" s="255" t="s">
        <v>1027</v>
      </c>
      <c r="G166" s="256" t="s">
        <v>197</v>
      </c>
      <c r="H166" s="257">
        <v>0.14999999999999999</v>
      </c>
      <c r="I166" s="258"/>
      <c r="J166" s="259">
        <f>ROUND(I166*H166,2)</f>
        <v>0</v>
      </c>
      <c r="K166" s="255" t="s">
        <v>198</v>
      </c>
      <c r="L166" s="260"/>
      <c r="M166" s="261" t="s">
        <v>32</v>
      </c>
      <c r="N166" s="262" t="s">
        <v>49</v>
      </c>
      <c r="O166" s="88"/>
      <c r="P166" s="226">
        <f>O166*H166</f>
        <v>0</v>
      </c>
      <c r="Q166" s="226">
        <v>2.234</v>
      </c>
      <c r="R166" s="226">
        <f>Q166*H166</f>
        <v>0.33510000000000001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222</v>
      </c>
      <c r="AT166" s="228" t="s">
        <v>218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1103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1104</v>
      </c>
      <c r="G167" s="231"/>
      <c r="H167" s="235">
        <v>0.14999999999999999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85</v>
      </c>
      <c r="AY167" s="241" t="s">
        <v>191</v>
      </c>
    </row>
    <row r="168" s="2" customFormat="1" ht="33" customHeight="1">
      <c r="A168" s="42"/>
      <c r="B168" s="43"/>
      <c r="C168" s="217" t="s">
        <v>978</v>
      </c>
      <c r="D168" s="217" t="s">
        <v>194</v>
      </c>
      <c r="E168" s="218" t="s">
        <v>1105</v>
      </c>
      <c r="F168" s="219" t="s">
        <v>1106</v>
      </c>
      <c r="G168" s="220" t="s">
        <v>228</v>
      </c>
      <c r="H168" s="221">
        <v>76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199</v>
      </c>
      <c r="AT168" s="228" t="s">
        <v>194</v>
      </c>
      <c r="AU168" s="228" t="s">
        <v>87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199</v>
      </c>
      <c r="BM168" s="228" t="s">
        <v>1107</v>
      </c>
    </row>
    <row r="169" s="2" customFormat="1" ht="33" customHeight="1">
      <c r="A169" s="42"/>
      <c r="B169" s="43"/>
      <c r="C169" s="217" t="s">
        <v>981</v>
      </c>
      <c r="D169" s="217" t="s">
        <v>194</v>
      </c>
      <c r="E169" s="218" t="s">
        <v>1108</v>
      </c>
      <c r="F169" s="219" t="s">
        <v>1109</v>
      </c>
      <c r="G169" s="220" t="s">
        <v>228</v>
      </c>
      <c r="H169" s="221">
        <v>35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1110</v>
      </c>
    </row>
    <row r="170" s="2" customFormat="1" ht="16.5" customHeight="1">
      <c r="A170" s="42"/>
      <c r="B170" s="43"/>
      <c r="C170" s="253" t="s">
        <v>983</v>
      </c>
      <c r="D170" s="253" t="s">
        <v>218</v>
      </c>
      <c r="E170" s="254" t="s">
        <v>1111</v>
      </c>
      <c r="F170" s="255" t="s">
        <v>1112</v>
      </c>
      <c r="G170" s="256" t="s">
        <v>228</v>
      </c>
      <c r="H170" s="257">
        <v>35</v>
      </c>
      <c r="I170" s="258"/>
      <c r="J170" s="259">
        <f>ROUND(I170*H170,2)</f>
        <v>0</v>
      </c>
      <c r="K170" s="255" t="s">
        <v>198</v>
      </c>
      <c r="L170" s="260"/>
      <c r="M170" s="261" t="s">
        <v>32</v>
      </c>
      <c r="N170" s="262" t="s">
        <v>49</v>
      </c>
      <c r="O170" s="88"/>
      <c r="P170" s="226">
        <f>O170*H170</f>
        <v>0</v>
      </c>
      <c r="Q170" s="226">
        <v>0.157</v>
      </c>
      <c r="R170" s="226">
        <f>Q170*H170</f>
        <v>5.4950000000000001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222</v>
      </c>
      <c r="AT170" s="228" t="s">
        <v>218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1113</v>
      </c>
    </row>
    <row r="171" s="2" customFormat="1" ht="24.15" customHeight="1">
      <c r="A171" s="42"/>
      <c r="B171" s="43"/>
      <c r="C171" s="217" t="s">
        <v>985</v>
      </c>
      <c r="D171" s="217" t="s">
        <v>194</v>
      </c>
      <c r="E171" s="218" t="s">
        <v>1114</v>
      </c>
      <c r="F171" s="219" t="s">
        <v>1115</v>
      </c>
      <c r="G171" s="220" t="s">
        <v>228</v>
      </c>
      <c r="H171" s="221">
        <v>196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1116</v>
      </c>
    </row>
    <row r="172" s="2" customFormat="1" ht="37.8" customHeight="1">
      <c r="A172" s="42"/>
      <c r="B172" s="43"/>
      <c r="C172" s="217" t="s">
        <v>987</v>
      </c>
      <c r="D172" s="217" t="s">
        <v>194</v>
      </c>
      <c r="E172" s="218" t="s">
        <v>1117</v>
      </c>
      <c r="F172" s="219" t="s">
        <v>1118</v>
      </c>
      <c r="G172" s="220" t="s">
        <v>228</v>
      </c>
      <c r="H172" s="221">
        <v>61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1119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1120</v>
      </c>
      <c r="G173" s="231"/>
      <c r="H173" s="235">
        <v>41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1121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61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989</v>
      </c>
      <c r="D176" s="253" t="s">
        <v>218</v>
      </c>
      <c r="E176" s="254" t="s">
        <v>1122</v>
      </c>
      <c r="F176" s="255" t="s">
        <v>1123</v>
      </c>
      <c r="G176" s="256" t="s">
        <v>228</v>
      </c>
      <c r="H176" s="257">
        <v>61</v>
      </c>
      <c r="I176" s="258"/>
      <c r="J176" s="259">
        <f>ROUND(I176*H176,2)</f>
        <v>0</v>
      </c>
      <c r="K176" s="255" t="s">
        <v>198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1124</v>
      </c>
    </row>
    <row r="177" s="2" customFormat="1" ht="33" customHeight="1">
      <c r="A177" s="42"/>
      <c r="B177" s="43"/>
      <c r="C177" s="217" t="s">
        <v>1125</v>
      </c>
      <c r="D177" s="217" t="s">
        <v>194</v>
      </c>
      <c r="E177" s="218" t="s">
        <v>1126</v>
      </c>
      <c r="F177" s="219" t="s">
        <v>1127</v>
      </c>
      <c r="G177" s="220" t="s">
        <v>228</v>
      </c>
      <c r="H177" s="221">
        <v>20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1128</v>
      </c>
    </row>
    <row r="178" s="2" customFormat="1" ht="16.5" customHeight="1">
      <c r="A178" s="42"/>
      <c r="B178" s="43"/>
      <c r="C178" s="253" t="s">
        <v>1129</v>
      </c>
      <c r="D178" s="253" t="s">
        <v>218</v>
      </c>
      <c r="E178" s="254" t="s">
        <v>1130</v>
      </c>
      <c r="F178" s="255" t="s">
        <v>1131</v>
      </c>
      <c r="G178" s="256" t="s">
        <v>228</v>
      </c>
      <c r="H178" s="257">
        <v>20</v>
      </c>
      <c r="I178" s="258"/>
      <c r="J178" s="259">
        <f>ROUND(I178*H178,2)</f>
        <v>0</v>
      </c>
      <c r="K178" s="255" t="s">
        <v>198</v>
      </c>
      <c r="L178" s="260"/>
      <c r="M178" s="261" t="s">
        <v>32</v>
      </c>
      <c r="N178" s="262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222</v>
      </c>
      <c r="AT178" s="228" t="s">
        <v>218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1132</v>
      </c>
    </row>
    <row r="179" s="2" customFormat="1" ht="37.8" customHeight="1">
      <c r="A179" s="42"/>
      <c r="B179" s="43"/>
      <c r="C179" s="217" t="s">
        <v>1133</v>
      </c>
      <c r="D179" s="217" t="s">
        <v>194</v>
      </c>
      <c r="E179" s="218" t="s">
        <v>1134</v>
      </c>
      <c r="F179" s="219" t="s">
        <v>1135</v>
      </c>
      <c r="G179" s="220" t="s">
        <v>228</v>
      </c>
      <c r="H179" s="221">
        <v>41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1136</v>
      </c>
    </row>
    <row r="180" s="2" customFormat="1" ht="16.5" customHeight="1">
      <c r="A180" s="42"/>
      <c r="B180" s="43"/>
      <c r="C180" s="253" t="s">
        <v>1137</v>
      </c>
      <c r="D180" s="253" t="s">
        <v>218</v>
      </c>
      <c r="E180" s="254" t="s">
        <v>1138</v>
      </c>
      <c r="F180" s="255" t="s">
        <v>1139</v>
      </c>
      <c r="G180" s="256" t="s">
        <v>228</v>
      </c>
      <c r="H180" s="257">
        <v>41</v>
      </c>
      <c r="I180" s="258"/>
      <c r="J180" s="259">
        <f>ROUND(I180*H180,2)</f>
        <v>0</v>
      </c>
      <c r="K180" s="255" t="s">
        <v>198</v>
      </c>
      <c r="L180" s="260"/>
      <c r="M180" s="261" t="s">
        <v>32</v>
      </c>
      <c r="N180" s="262" t="s">
        <v>49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8" t="s">
        <v>222</v>
      </c>
      <c r="AT180" s="228" t="s">
        <v>218</v>
      </c>
      <c r="AU180" s="228" t="s">
        <v>87</v>
      </c>
      <c r="AY180" s="20" t="s">
        <v>191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85</v>
      </c>
      <c r="BK180" s="229">
        <f>ROUND(I180*H180,2)</f>
        <v>0</v>
      </c>
      <c r="BL180" s="20" t="s">
        <v>199</v>
      </c>
      <c r="BM180" s="228" t="s">
        <v>1140</v>
      </c>
    </row>
    <row r="181" s="2" customFormat="1" ht="33" customHeight="1">
      <c r="A181" s="42"/>
      <c r="B181" s="43"/>
      <c r="C181" s="217" t="s">
        <v>1141</v>
      </c>
      <c r="D181" s="217" t="s">
        <v>194</v>
      </c>
      <c r="E181" s="218" t="s">
        <v>1142</v>
      </c>
      <c r="F181" s="219" t="s">
        <v>1143</v>
      </c>
      <c r="G181" s="220" t="s">
        <v>228</v>
      </c>
      <c r="H181" s="221">
        <v>45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1144</v>
      </c>
    </row>
    <row r="182" s="2" customFormat="1" ht="16.5" customHeight="1">
      <c r="A182" s="42"/>
      <c r="B182" s="43"/>
      <c r="C182" s="253" t="s">
        <v>1145</v>
      </c>
      <c r="D182" s="253" t="s">
        <v>218</v>
      </c>
      <c r="E182" s="254" t="s">
        <v>1146</v>
      </c>
      <c r="F182" s="255" t="s">
        <v>1147</v>
      </c>
      <c r="G182" s="256" t="s">
        <v>228</v>
      </c>
      <c r="H182" s="257">
        <v>45</v>
      </c>
      <c r="I182" s="258"/>
      <c r="J182" s="259">
        <f>ROUND(I182*H182,2)</f>
        <v>0</v>
      </c>
      <c r="K182" s="255" t="s">
        <v>198</v>
      </c>
      <c r="L182" s="260"/>
      <c r="M182" s="261" t="s">
        <v>32</v>
      </c>
      <c r="N182" s="262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222</v>
      </c>
      <c r="AT182" s="228" t="s">
        <v>218</v>
      </c>
      <c r="AU182" s="228" t="s">
        <v>87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199</v>
      </c>
      <c r="BM182" s="228" t="s">
        <v>1148</v>
      </c>
    </row>
    <row r="183" s="12" customFormat="1" ht="25.92" customHeight="1">
      <c r="A183" s="12"/>
      <c r="B183" s="201"/>
      <c r="C183" s="202"/>
      <c r="D183" s="203" t="s">
        <v>77</v>
      </c>
      <c r="E183" s="204" t="s">
        <v>315</v>
      </c>
      <c r="F183" s="204" t="s">
        <v>316</v>
      </c>
      <c r="G183" s="202"/>
      <c r="H183" s="202"/>
      <c r="I183" s="205"/>
      <c r="J183" s="206">
        <f>BK183</f>
        <v>0</v>
      </c>
      <c r="K183" s="202"/>
      <c r="L183" s="207"/>
      <c r="M183" s="208"/>
      <c r="N183" s="209"/>
      <c r="O183" s="209"/>
      <c r="P183" s="210">
        <f>SUM(P184:P209)</f>
        <v>0</v>
      </c>
      <c r="Q183" s="209"/>
      <c r="R183" s="210">
        <f>SUM(R184:R209)</f>
        <v>0</v>
      </c>
      <c r="S183" s="209"/>
      <c r="T183" s="211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2" t="s">
        <v>199</v>
      </c>
      <c r="AT183" s="213" t="s">
        <v>77</v>
      </c>
      <c r="AU183" s="213" t="s">
        <v>78</v>
      </c>
      <c r="AY183" s="212" t="s">
        <v>191</v>
      </c>
      <c r="BK183" s="214">
        <f>SUM(BK184:BK209)</f>
        <v>0</v>
      </c>
    </row>
    <row r="184" s="2" customFormat="1" ht="55.5" customHeight="1">
      <c r="A184" s="42"/>
      <c r="B184" s="43"/>
      <c r="C184" s="217" t="s">
        <v>1149</v>
      </c>
      <c r="D184" s="217" t="s">
        <v>194</v>
      </c>
      <c r="E184" s="218" t="s">
        <v>475</v>
      </c>
      <c r="F184" s="219" t="s">
        <v>476</v>
      </c>
      <c r="G184" s="220" t="s">
        <v>228</v>
      </c>
      <c r="H184" s="221">
        <v>2</v>
      </c>
      <c r="I184" s="222"/>
      <c r="J184" s="223">
        <f>ROUND(I184*H184,2)</f>
        <v>0</v>
      </c>
      <c r="K184" s="219" t="s">
        <v>198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320</v>
      </c>
      <c r="AT184" s="228" t="s">
        <v>194</v>
      </c>
      <c r="AU184" s="228" t="s">
        <v>85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320</v>
      </c>
      <c r="BM184" s="228" t="s">
        <v>1150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1151</v>
      </c>
      <c r="G185" s="231"/>
      <c r="H185" s="235">
        <v>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1152</v>
      </c>
      <c r="G186" s="231"/>
      <c r="H186" s="235">
        <v>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85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85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62.7" customHeight="1">
      <c r="A188" s="42"/>
      <c r="B188" s="43"/>
      <c r="C188" s="217" t="s">
        <v>1153</v>
      </c>
      <c r="D188" s="217" t="s">
        <v>194</v>
      </c>
      <c r="E188" s="218" t="s">
        <v>480</v>
      </c>
      <c r="F188" s="219" t="s">
        <v>481</v>
      </c>
      <c r="G188" s="220" t="s">
        <v>228</v>
      </c>
      <c r="H188" s="221">
        <v>10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320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320</v>
      </c>
      <c r="BM188" s="228" t="s">
        <v>1154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1155</v>
      </c>
      <c r="G189" s="231"/>
      <c r="H189" s="235">
        <v>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1156</v>
      </c>
      <c r="G190" s="231"/>
      <c r="H190" s="235">
        <v>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10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55.5" customHeight="1">
      <c r="A192" s="42"/>
      <c r="B192" s="43"/>
      <c r="C192" s="217" t="s">
        <v>1157</v>
      </c>
      <c r="D192" s="217" t="s">
        <v>194</v>
      </c>
      <c r="E192" s="218" t="s">
        <v>324</v>
      </c>
      <c r="F192" s="219" t="s">
        <v>325</v>
      </c>
      <c r="G192" s="220" t="s">
        <v>221</v>
      </c>
      <c r="H192" s="221">
        <v>15.685000000000001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320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320</v>
      </c>
      <c r="BM192" s="228" t="s">
        <v>1158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1159</v>
      </c>
      <c r="G193" s="231"/>
      <c r="H193" s="235">
        <v>9.5510000000000002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1160</v>
      </c>
      <c r="G194" s="231"/>
      <c r="H194" s="235">
        <v>6.1340000000000003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15.685000000000001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62.7" customHeight="1">
      <c r="A196" s="42"/>
      <c r="B196" s="43"/>
      <c r="C196" s="217" t="s">
        <v>1161</v>
      </c>
      <c r="D196" s="217" t="s">
        <v>194</v>
      </c>
      <c r="E196" s="218" t="s">
        <v>335</v>
      </c>
      <c r="F196" s="219" t="s">
        <v>336</v>
      </c>
      <c r="G196" s="220" t="s">
        <v>221</v>
      </c>
      <c r="H196" s="221">
        <v>48.927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320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320</v>
      </c>
      <c r="BM196" s="228" t="s">
        <v>1162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1163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1164</v>
      </c>
      <c r="G198" s="231"/>
      <c r="H198" s="235">
        <v>11.932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1165</v>
      </c>
      <c r="G199" s="231"/>
      <c r="H199" s="235">
        <v>2.1000000000000001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85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1166</v>
      </c>
      <c r="G200" s="231"/>
      <c r="H200" s="235">
        <v>29.399999999999999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85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1167</v>
      </c>
      <c r="G201" s="231"/>
      <c r="H201" s="235">
        <v>5.4950000000000001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85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48.927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85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62.7" customHeight="1">
      <c r="A203" s="42"/>
      <c r="B203" s="43"/>
      <c r="C203" s="217" t="s">
        <v>1168</v>
      </c>
      <c r="D203" s="217" t="s">
        <v>194</v>
      </c>
      <c r="E203" s="218" t="s">
        <v>346</v>
      </c>
      <c r="F203" s="219" t="s">
        <v>347</v>
      </c>
      <c r="G203" s="220" t="s">
        <v>221</v>
      </c>
      <c r="H203" s="221">
        <v>126.38500000000001</v>
      </c>
      <c r="I203" s="222"/>
      <c r="J203" s="223">
        <f>ROUND(I203*H203,2)</f>
        <v>0</v>
      </c>
      <c r="K203" s="219" t="s">
        <v>198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320</v>
      </c>
      <c r="AT203" s="228" t="s">
        <v>194</v>
      </c>
      <c r="AU203" s="228" t="s">
        <v>85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320</v>
      </c>
      <c r="BM203" s="228" t="s">
        <v>1169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1170</v>
      </c>
      <c r="G204" s="231"/>
      <c r="H204" s="235">
        <v>126.38500000000001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85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126.38500000000001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85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49.05" customHeight="1">
      <c r="A206" s="42"/>
      <c r="B206" s="43"/>
      <c r="C206" s="217" t="s">
        <v>1171</v>
      </c>
      <c r="D206" s="217" t="s">
        <v>194</v>
      </c>
      <c r="E206" s="218" t="s">
        <v>502</v>
      </c>
      <c r="F206" s="219" t="s">
        <v>367</v>
      </c>
      <c r="G206" s="220" t="s">
        <v>221</v>
      </c>
      <c r="H206" s="221">
        <v>43.432000000000002</v>
      </c>
      <c r="I206" s="222"/>
      <c r="J206" s="223">
        <f>ROUND(I206*H206,2)</f>
        <v>0</v>
      </c>
      <c r="K206" s="219" t="s">
        <v>32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320</v>
      </c>
      <c r="AT206" s="228" t="s">
        <v>194</v>
      </c>
      <c r="AU206" s="228" t="s">
        <v>85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320</v>
      </c>
      <c r="BM206" s="228" t="s">
        <v>1172</v>
      </c>
    </row>
    <row r="207" s="15" customFormat="1">
      <c r="A207" s="15"/>
      <c r="B207" s="263"/>
      <c r="C207" s="264"/>
      <c r="D207" s="232" t="s">
        <v>201</v>
      </c>
      <c r="E207" s="265" t="s">
        <v>32</v>
      </c>
      <c r="F207" s="266" t="s">
        <v>358</v>
      </c>
      <c r="G207" s="264"/>
      <c r="H207" s="265" t="s">
        <v>32</v>
      </c>
      <c r="I207" s="267"/>
      <c r="J207" s="264"/>
      <c r="K207" s="264"/>
      <c r="L207" s="268"/>
      <c r="M207" s="269"/>
      <c r="N207" s="270"/>
      <c r="O207" s="270"/>
      <c r="P207" s="270"/>
      <c r="Q207" s="270"/>
      <c r="R207" s="270"/>
      <c r="S207" s="270"/>
      <c r="T207" s="27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2" t="s">
        <v>201</v>
      </c>
      <c r="AU207" s="272" t="s">
        <v>85</v>
      </c>
      <c r="AV207" s="15" t="s">
        <v>85</v>
      </c>
      <c r="AW207" s="15" t="s">
        <v>39</v>
      </c>
      <c r="AX207" s="15" t="s">
        <v>78</v>
      </c>
      <c r="AY207" s="272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1173</v>
      </c>
      <c r="G208" s="231"/>
      <c r="H208" s="235">
        <v>43.432000000000002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85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43.432000000000002</v>
      </c>
      <c r="I209" s="247"/>
      <c r="J209" s="243"/>
      <c r="K209" s="243"/>
      <c r="L209" s="248"/>
      <c r="M209" s="273"/>
      <c r="N209" s="274"/>
      <c r="O209" s="274"/>
      <c r="P209" s="274"/>
      <c r="Q209" s="274"/>
      <c r="R209" s="274"/>
      <c r="S209" s="274"/>
      <c r="T209" s="27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85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6.96" customHeight="1">
      <c r="A210" s="42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48"/>
      <c r="M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</sheetData>
  <sheetProtection sheet="1" autoFilter="0" formatColumns="0" formatRows="0" objects="1" scenarios="1" spinCount="100000" saltValue="FT6DV+7NwsESiRXcbGn+oDsBTlqjpBUiG8nLdSKHyB5GL9WGBdM9k0HnSxKP+on0VsDFhVnepLOANLCmtF54jg==" hashValue="MougDbq1xwqL+Zl5Aad0LFGqM90Vuc/Nbt9zMQeUEBWkfaLoPxpJowbkjVQBvzCXn7OxmwiQ20yYtskJ3f9Fug==" algorithmName="SHA-512" password="CC35"/>
  <autoFilter ref="C87:K2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2026-08-12T11:01:25Z</dcterms:created>
  <dcterms:modified xsi:type="dcterms:W3CDTF">2026-08-12T11:01:49Z</dcterms:modified>
</cp:coreProperties>
</file>