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/>
  <mc:AlternateContent xmlns:mc="http://schemas.openxmlformats.org/markup-compatibility/2006">
    <mc:Choice Requires="x15">
      <x15ac:absPath xmlns:x15ac="http://schemas.microsoft.com/office/spreadsheetml/2010/11/ac" url="R:\! Investice\Náhrada přejezdu P4910 v km 323,116 trati Česká Třebová – Praha\! Dotazy - soutěž\"/>
    </mc:Choice>
  </mc:AlternateContent>
  <xr:revisionPtr revIDLastSave="0" documentId="13_ncr:1_{B954B12F-4AEE-4194-BFF4-EC7CA94B83C2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Rekapitulace" sheetId="1" r:id="rId1"/>
    <sheet name="PS 01" sheetId="2" r:id="rId2"/>
    <sheet name="SO 01" sheetId="3" r:id="rId3"/>
    <sheet name="SO 02" sheetId="4" r:id="rId4"/>
    <sheet name="SO 03" sheetId="5" r:id="rId5"/>
    <sheet name="SO 90-90" sheetId="6" r:id="rId6"/>
    <sheet name="SO 98-98" sheetId="7" r:id="rId7"/>
  </sheets>
  <calcPr calcId="191029"/>
  <webPublishing codePag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" i="2" l="1"/>
  <c r="I38" i="7"/>
  <c r="O38" i="7" s="1"/>
  <c r="I34" i="7"/>
  <c r="O34" i="7" s="1"/>
  <c r="I30" i="7"/>
  <c r="O30" i="7" s="1"/>
  <c r="I26" i="7"/>
  <c r="O26" i="7" s="1"/>
  <c r="I22" i="7"/>
  <c r="I17" i="7"/>
  <c r="O17" i="7" s="1"/>
  <c r="I13" i="7"/>
  <c r="O13" i="7" s="1"/>
  <c r="I9" i="7"/>
  <c r="I25" i="6"/>
  <c r="O25" i="6" s="1"/>
  <c r="I21" i="6"/>
  <c r="O21" i="6" s="1"/>
  <c r="I17" i="6"/>
  <c r="O17" i="6" s="1"/>
  <c r="I13" i="6"/>
  <c r="O13" i="6" s="1"/>
  <c r="I9" i="6"/>
  <c r="I129" i="5"/>
  <c r="O129" i="5" s="1"/>
  <c r="R128" i="5" s="1"/>
  <c r="O128" i="5" s="1"/>
  <c r="I124" i="5"/>
  <c r="O124" i="5" s="1"/>
  <c r="I120" i="5"/>
  <c r="O120" i="5" s="1"/>
  <c r="I115" i="5"/>
  <c r="O115" i="5" s="1"/>
  <c r="I111" i="5"/>
  <c r="I106" i="5"/>
  <c r="O106" i="5" s="1"/>
  <c r="I102" i="5"/>
  <c r="O102" i="5" s="1"/>
  <c r="I98" i="5"/>
  <c r="O98" i="5" s="1"/>
  <c r="I94" i="5"/>
  <c r="O94" i="5" s="1"/>
  <c r="I90" i="5"/>
  <c r="O90" i="5" s="1"/>
  <c r="I85" i="5"/>
  <c r="O85" i="5" s="1"/>
  <c r="I81" i="5"/>
  <c r="O81" i="5" s="1"/>
  <c r="I77" i="5"/>
  <c r="O77" i="5" s="1"/>
  <c r="I73" i="5"/>
  <c r="I69" i="5"/>
  <c r="O69" i="5" s="1"/>
  <c r="I64" i="5"/>
  <c r="O64" i="5" s="1"/>
  <c r="I60" i="5"/>
  <c r="O60" i="5" s="1"/>
  <c r="I56" i="5"/>
  <c r="O56" i="5" s="1"/>
  <c r="I52" i="5"/>
  <c r="O52" i="5" s="1"/>
  <c r="I48" i="5"/>
  <c r="O48" i="5" s="1"/>
  <c r="I43" i="5"/>
  <c r="O43" i="5" s="1"/>
  <c r="I39" i="5"/>
  <c r="I35" i="5"/>
  <c r="O35" i="5" s="1"/>
  <c r="I30" i="5"/>
  <c r="O30" i="5" s="1"/>
  <c r="R29" i="5" s="1"/>
  <c r="O29" i="5" s="1"/>
  <c r="I25" i="5"/>
  <c r="O25" i="5" s="1"/>
  <c r="I21" i="5"/>
  <c r="O21" i="5" s="1"/>
  <c r="I17" i="5"/>
  <c r="O17" i="5" s="1"/>
  <c r="I13" i="5"/>
  <c r="O13" i="5" s="1"/>
  <c r="I9" i="5"/>
  <c r="I85" i="4"/>
  <c r="O85" i="4" s="1"/>
  <c r="I81" i="4"/>
  <c r="O81" i="4" s="1"/>
  <c r="I77" i="4"/>
  <c r="O77" i="4" s="1"/>
  <c r="I73" i="4"/>
  <c r="O73" i="4" s="1"/>
  <c r="I68" i="4"/>
  <c r="O68" i="4" s="1"/>
  <c r="I64" i="4"/>
  <c r="O64" i="4" s="1"/>
  <c r="I60" i="4"/>
  <c r="I55" i="4"/>
  <c r="O55" i="4" s="1"/>
  <c r="R54" i="4" s="1"/>
  <c r="O54" i="4" s="1"/>
  <c r="I50" i="4"/>
  <c r="O50" i="4" s="1"/>
  <c r="I46" i="4"/>
  <c r="O46" i="4" s="1"/>
  <c r="I42" i="4"/>
  <c r="O42" i="4" s="1"/>
  <c r="I38" i="4"/>
  <c r="O38" i="4" s="1"/>
  <c r="I34" i="4"/>
  <c r="O34" i="4" s="1"/>
  <c r="I30" i="4"/>
  <c r="O30" i="4" s="1"/>
  <c r="I26" i="4"/>
  <c r="O26" i="4" s="1"/>
  <c r="I22" i="4"/>
  <c r="O22" i="4" s="1"/>
  <c r="I18" i="4"/>
  <c r="O18" i="4" s="1"/>
  <c r="I14" i="4"/>
  <c r="O14" i="4" s="1"/>
  <c r="I9" i="4"/>
  <c r="O9" i="4" s="1"/>
  <c r="R8" i="4" s="1"/>
  <c r="O8" i="4" s="1"/>
  <c r="I155" i="3"/>
  <c r="O155" i="3" s="1"/>
  <c r="I151" i="3"/>
  <c r="O151" i="3" s="1"/>
  <c r="I147" i="3"/>
  <c r="O147" i="3" s="1"/>
  <c r="I142" i="3"/>
  <c r="O142" i="3" s="1"/>
  <c r="I138" i="3"/>
  <c r="O138" i="3" s="1"/>
  <c r="I134" i="3"/>
  <c r="O134" i="3" s="1"/>
  <c r="I130" i="3"/>
  <c r="O130" i="3" s="1"/>
  <c r="I126" i="3"/>
  <c r="O126" i="3" s="1"/>
  <c r="I121" i="3"/>
  <c r="O121" i="3" s="1"/>
  <c r="R120" i="3" s="1"/>
  <c r="O120" i="3" s="1"/>
  <c r="I116" i="3"/>
  <c r="O116" i="3" s="1"/>
  <c r="R115" i="3" s="1"/>
  <c r="O115" i="3" s="1"/>
  <c r="I111" i="3"/>
  <c r="O111" i="3" s="1"/>
  <c r="I107" i="3"/>
  <c r="O107" i="3" s="1"/>
  <c r="I103" i="3"/>
  <c r="O103" i="3" s="1"/>
  <c r="I99" i="3"/>
  <c r="O99" i="3" s="1"/>
  <c r="I95" i="3"/>
  <c r="O95" i="3" s="1"/>
  <c r="I91" i="3"/>
  <c r="O91" i="3" s="1"/>
  <c r="I87" i="3"/>
  <c r="O87" i="3" s="1"/>
  <c r="I83" i="3"/>
  <c r="O83" i="3" s="1"/>
  <c r="I79" i="3"/>
  <c r="O79" i="3" s="1"/>
  <c r="I75" i="3"/>
  <c r="O75" i="3" s="1"/>
  <c r="I71" i="3"/>
  <c r="O71" i="3" s="1"/>
  <c r="I66" i="3"/>
  <c r="O66" i="3" s="1"/>
  <c r="I62" i="3"/>
  <c r="O62" i="3" s="1"/>
  <c r="I58" i="3"/>
  <c r="O58" i="3" s="1"/>
  <c r="I54" i="3"/>
  <c r="O54" i="3" s="1"/>
  <c r="I50" i="3"/>
  <c r="O50" i="3" s="1"/>
  <c r="I46" i="3"/>
  <c r="O46" i="3" s="1"/>
  <c r="I42" i="3"/>
  <c r="O42" i="3" s="1"/>
  <c r="I38" i="3"/>
  <c r="O38" i="3" s="1"/>
  <c r="I34" i="3"/>
  <c r="O34" i="3" s="1"/>
  <c r="I30" i="3"/>
  <c r="O30" i="3" s="1"/>
  <c r="I26" i="3"/>
  <c r="O26" i="3" s="1"/>
  <c r="I22" i="3"/>
  <c r="O22" i="3" s="1"/>
  <c r="I17" i="3"/>
  <c r="O17" i="3" s="1"/>
  <c r="I13" i="3"/>
  <c r="O13" i="3" s="1"/>
  <c r="I9" i="3"/>
  <c r="O9" i="3" s="1"/>
  <c r="I109" i="2"/>
  <c r="O109" i="2" s="1"/>
  <c r="I105" i="2"/>
  <c r="O105" i="2" s="1"/>
  <c r="I101" i="2"/>
  <c r="O101" i="2" s="1"/>
  <c r="I97" i="2"/>
  <c r="O97" i="2" s="1"/>
  <c r="I93" i="2"/>
  <c r="O93" i="2" s="1"/>
  <c r="I89" i="2"/>
  <c r="O89" i="2" s="1"/>
  <c r="I85" i="2"/>
  <c r="O85" i="2" s="1"/>
  <c r="O81" i="2"/>
  <c r="I81" i="2"/>
  <c r="I77" i="2"/>
  <c r="O77" i="2" s="1"/>
  <c r="I73" i="2"/>
  <c r="O73" i="2" s="1"/>
  <c r="I69" i="2"/>
  <c r="O69" i="2" s="1"/>
  <c r="I65" i="2"/>
  <c r="O65" i="2" s="1"/>
  <c r="I61" i="2"/>
  <c r="O61" i="2" s="1"/>
  <c r="I57" i="2"/>
  <c r="O57" i="2" s="1"/>
  <c r="I53" i="2"/>
  <c r="O53" i="2" s="1"/>
  <c r="I49" i="2"/>
  <c r="O49" i="2" s="1"/>
  <c r="I45" i="2"/>
  <c r="O45" i="2" s="1"/>
  <c r="I41" i="2"/>
  <c r="O41" i="2" s="1"/>
  <c r="I37" i="2"/>
  <c r="O37" i="2" s="1"/>
  <c r="I33" i="2"/>
  <c r="O33" i="2" s="1"/>
  <c r="I29" i="2"/>
  <c r="O29" i="2" s="1"/>
  <c r="I25" i="2"/>
  <c r="O25" i="2" s="1"/>
  <c r="I21" i="2"/>
  <c r="O21" i="2" s="1"/>
  <c r="I17" i="2"/>
  <c r="O17" i="2" s="1"/>
  <c r="I13" i="2"/>
  <c r="O13" i="2" s="1"/>
  <c r="I9" i="2"/>
  <c r="O9" i="2" s="1"/>
  <c r="Q21" i="7" l="1"/>
  <c r="I21" i="7" s="1"/>
  <c r="O22" i="7"/>
  <c r="R21" i="7" s="1"/>
  <c r="O21" i="7" s="1"/>
  <c r="Q8" i="7"/>
  <c r="I8" i="7" s="1"/>
  <c r="O9" i="7"/>
  <c r="R8" i="7" s="1"/>
  <c r="O8" i="7" s="1"/>
  <c r="Q8" i="6"/>
  <c r="I8" i="6" s="1"/>
  <c r="I3" i="6" s="1"/>
  <c r="C14" i="1" s="1"/>
  <c r="O9" i="6"/>
  <c r="Q128" i="5"/>
  <c r="I128" i="5" s="1"/>
  <c r="Q119" i="5"/>
  <c r="I119" i="5" s="1"/>
  <c r="Q110" i="5"/>
  <c r="I110" i="5" s="1"/>
  <c r="O111" i="5"/>
  <c r="R110" i="5" s="1"/>
  <c r="O110" i="5" s="1"/>
  <c r="Q68" i="5"/>
  <c r="I68" i="5" s="1"/>
  <c r="Q34" i="5"/>
  <c r="I34" i="5" s="1"/>
  <c r="Q8" i="5"/>
  <c r="I8" i="5" s="1"/>
  <c r="O9" i="5"/>
  <c r="R8" i="5" s="1"/>
  <c r="O8" i="5" s="1"/>
  <c r="R72" i="4"/>
  <c r="O72" i="4" s="1"/>
  <c r="Q59" i="4"/>
  <c r="I59" i="4" s="1"/>
  <c r="O60" i="4"/>
  <c r="R59" i="4" s="1"/>
  <c r="O59" i="4" s="1"/>
  <c r="Q8" i="4"/>
  <c r="I8" i="4" s="1"/>
  <c r="Q120" i="3"/>
  <c r="I120" i="3" s="1"/>
  <c r="Q70" i="3"/>
  <c r="I70" i="3" s="1"/>
  <c r="Q8" i="2"/>
  <c r="I8" i="2" s="1"/>
  <c r="C10" i="1" s="1"/>
  <c r="R8" i="3"/>
  <c r="O8" i="3" s="1"/>
  <c r="R13" i="4"/>
  <c r="O13" i="4" s="1"/>
  <c r="R89" i="5"/>
  <c r="O89" i="5" s="1"/>
  <c r="R8" i="2"/>
  <c r="O8" i="2" s="1"/>
  <c r="O2" i="2" s="1"/>
  <c r="D10" i="1" s="1"/>
  <c r="R70" i="3"/>
  <c r="O70" i="3" s="1"/>
  <c r="R146" i="3"/>
  <c r="O146" i="3" s="1"/>
  <c r="R8" i="6"/>
  <c r="O8" i="6" s="1"/>
  <c r="O2" i="6" s="1"/>
  <c r="D14" i="1" s="1"/>
  <c r="R21" i="3"/>
  <c r="O21" i="3" s="1"/>
  <c r="R125" i="3"/>
  <c r="O125" i="3" s="1"/>
  <c r="R47" i="5"/>
  <c r="O47" i="5" s="1"/>
  <c r="R119" i="5"/>
  <c r="O119" i="5" s="1"/>
  <c r="Q8" i="3"/>
  <c r="I8" i="3" s="1"/>
  <c r="Q115" i="3"/>
  <c r="I115" i="3" s="1"/>
  <c r="Q29" i="5"/>
  <c r="I29" i="5" s="1"/>
  <c r="Q47" i="5"/>
  <c r="I47" i="5" s="1"/>
  <c r="Q21" i="3"/>
  <c r="I21" i="3" s="1"/>
  <c r="Q146" i="3"/>
  <c r="I146" i="3" s="1"/>
  <c r="O39" i="5"/>
  <c r="R34" i="5" s="1"/>
  <c r="O34" i="5" s="1"/>
  <c r="O73" i="5"/>
  <c r="R68" i="5" s="1"/>
  <c r="O68" i="5" s="1"/>
  <c r="Q125" i="3"/>
  <c r="I125" i="3" s="1"/>
  <c r="Q13" i="4"/>
  <c r="I13" i="4" s="1"/>
  <c r="Q54" i="4"/>
  <c r="I54" i="4" s="1"/>
  <c r="Q72" i="4"/>
  <c r="I72" i="4" s="1"/>
  <c r="Q89" i="5"/>
  <c r="I89" i="5" s="1"/>
  <c r="I3" i="7" l="1"/>
  <c r="C15" i="1" s="1"/>
  <c r="O2" i="7"/>
  <c r="D15" i="1" s="1"/>
  <c r="E15" i="1" s="1"/>
  <c r="E14" i="1"/>
  <c r="I3" i="5"/>
  <c r="C13" i="1" s="1"/>
  <c r="I3" i="4"/>
  <c r="C12" i="1" s="1"/>
  <c r="O2" i="4"/>
  <c r="D12" i="1" s="1"/>
  <c r="E12" i="1" s="1"/>
  <c r="E10" i="1"/>
  <c r="O2" i="5"/>
  <c r="D13" i="1" s="1"/>
  <c r="O2" i="3"/>
  <c r="D11" i="1" s="1"/>
  <c r="I3" i="3"/>
  <c r="C11" i="1" s="1"/>
  <c r="E13" i="1" l="1"/>
  <c r="E11" i="1"/>
  <c r="C6" i="1"/>
  <c r="C7" i="1" l="1"/>
</calcChain>
</file>

<file path=xl/sharedStrings.xml><?xml version="1.0" encoding="utf-8"?>
<sst xmlns="http://schemas.openxmlformats.org/spreadsheetml/2006/main" count="2034" uniqueCount="496">
  <si>
    <t>Firma: DMC Havlíčkův Brod s.r.o.</t>
  </si>
  <si>
    <t>Rekapitulace ceny</t>
  </si>
  <si>
    <t>Stavba: 23038 Přelouč - Náhrada přejezdu P4910 v km 323,116 trati Česká Třebová – Praha</t>
  </si>
  <si>
    <t>Varianta: ZŘ - Základní řešení</t>
  </si>
  <si>
    <t>Celková cena bez DPH:</t>
  </si>
  <si>
    <t>Celková cena s DPH:</t>
  </si>
  <si>
    <t>Objekt</t>
  </si>
  <si>
    <t>Popis</t>
  </si>
  <si>
    <t>Cena bez DPH</t>
  </si>
  <si>
    <t>DPH</t>
  </si>
  <si>
    <t>Cena s DPH</t>
  </si>
  <si>
    <t>ASPE10</t>
  </si>
  <si>
    <t>S</t>
  </si>
  <si>
    <t>Soupis prací objektu</t>
  </si>
  <si>
    <t xml:space="preserve">Stavba: </t>
  </si>
  <si>
    <t>23038 Přelouč</t>
  </si>
  <si>
    <t>Náhrada přejezdu P4910 v km 323,116 trati Česká Třebová – Praha</t>
  </si>
  <si>
    <t>O</t>
  </si>
  <si>
    <t>Rozpočet:</t>
  </si>
  <si>
    <t>0,00</t>
  </si>
  <si>
    <t>15,00</t>
  </si>
  <si>
    <t>21,00</t>
  </si>
  <si>
    <t>3</t>
  </si>
  <si>
    <t>2</t>
  </si>
  <si>
    <t>PS 01</t>
  </si>
  <si>
    <t>Rušení PZS P4910</t>
  </si>
  <si>
    <t>Typ</t>
  </si>
  <si>
    <t>0</t>
  </si>
  <si>
    <t>Poř. číslo</t>
  </si>
  <si>
    <t>1</t>
  </si>
  <si>
    <t>Kód položky</t>
  </si>
  <si>
    <t>Varianta</t>
  </si>
  <si>
    <t>Název položky</t>
  </si>
  <si>
    <t>4</t>
  </si>
  <si>
    <t>MJ</t>
  </si>
  <si>
    <t>5</t>
  </si>
  <si>
    <t>Množství</t>
  </si>
  <si>
    <t>6</t>
  </si>
  <si>
    <t>Jednotková cena</t>
  </si>
  <si>
    <t>Jednotková</t>
  </si>
  <si>
    <t>9</t>
  </si>
  <si>
    <t>Celkem</t>
  </si>
  <si>
    <t>10</t>
  </si>
  <si>
    <t>Cenová soustava</t>
  </si>
  <si>
    <t>11</t>
  </si>
  <si>
    <t>SD</t>
  </si>
  <si>
    <t>7</t>
  </si>
  <si>
    <t>Přidružená stavební výroba</t>
  </si>
  <si>
    <t>P</t>
  </si>
  <si>
    <t>75A322</t>
  </si>
  <si>
    <t/>
  </si>
  <si>
    <t>SPOJKA ROVNÁ PRO PLASTOVÉ KABELY S JÁDRY O PRŮMĚRU 1 MM2 PŘES 12 PÁRŮ</t>
  </si>
  <si>
    <t>KUS</t>
  </si>
  <si>
    <t>2024_OTSKP</t>
  </si>
  <si>
    <t>PP</t>
  </si>
  <si>
    <t>VV</t>
  </si>
  <si>
    <t>TS</t>
  </si>
  <si>
    <t>1. Položka obsahuje:  
 – dodávku spojky  
 – úplná montáž plastové spojky, příprava spojovacího přípravku, spojení žil kabelu, kontrola správnosti spojení žil, vysušení, zajištění přívodu el. energie, zatavení konců kabelu a svaření středu spojky  
 – veškeré potřebné mechanizmy, jejich obsluhu a pořízení všech potřebných materiálů i vlastní spojky, přesun hmot  
2. Položka neobsahuje:  
 X  
3. Způsob měření:  
Udává se počet kusů kompletní konstrukce nebo práce.</t>
  </si>
  <si>
    <t>75B949</t>
  </si>
  <si>
    <t>V. J.</t>
  </si>
  <si>
    <t>1. Položka obsahuje:  
 – úprava a instalace individuálního SW elektronického stavědla podle specifikace místa použití  
 – úprava a instalaci příslušného programového vybavení  
2. Položka neobsahuje:  
 X  
3. Způsob měření:  
Měří se ve výhybkových jednotkách, tj. udává se libovolná metráž kabelů a libovolná kusovitost příslušenství vztažená na jednu výhybkovou jednotku.</t>
  </si>
  <si>
    <t>75B979</t>
  </si>
  <si>
    <t>1. Položka obsahuje:  
 – úprava a instalace SW pracoviště dispečera DOZ podle specifikace místa použití  
 – úprava a instalaci příslušného programového vybavení  
2. Položka neobsahuje:  
 X  
3. Způsob měření:  
Udává se počet kusů kompletní konstrukce nebo práce.</t>
  </si>
  <si>
    <t>75B999</t>
  </si>
  <si>
    <t>1. Položka obsahuje:  
 – úprava a instalace SW pro DOZ jedné stanice podle specifikace místa použití  
 – úprava a instalaci příslušného programového vybavení  
2. Položka neobsahuje:  
 X  
3. Způsob měření:  
Udává se počet kusů kompletní konstrukce nebo práce.</t>
  </si>
  <si>
    <t>75D198</t>
  </si>
  <si>
    <t>PŘÍSTROJOVÁ SKŘÍŇ V KOLEJIŠTI BEZ VNITŘNÍ VÝSTROJE - DEMONTÁŽ</t>
  </si>
  <si>
    <t>Demontáž skříně PSK</t>
  </si>
  <si>
    <t>1. Položka obsahuje:  
 – demontáž přístrojové skříně v kolejišti bez vnitřní výstroje včetně odpojení  
 – demontáž přístrojové skříně v kolejišti bez vnitřní výstroje se všemi pomocnými a doplňujícími pracemi a součástmi, případné použití mechanizmů, včetně dopravy z místa demontáže do skladu  
 – naložení vybouraného materiálu na dopravní prostředek  
 – odvoz vybouraného materiálu do skladu nebo na likvidaci  
2. Položka neobsahuje:  
 – poplatek za likvidaci odpadů (nacení se dle SSD 0)  
3. Způsob měření:  
Udává se počet kusů kompletní konstrukce nebo práce.</t>
  </si>
  <si>
    <t>75D218</t>
  </si>
  <si>
    <t>VÝSTRAŽNÍK SE ZÁVOROU, 1 SKŘÍŇ - DEMONTÁŽ</t>
  </si>
  <si>
    <t>1. Položka obsahuje:  
 – demontáž betonového základu, zasypání jámy po základu, demontáž výstražníku se závorou 1 skříň včetně odpojení kabelových přívodů  
 – demontáž výstražníku se závorou 1 skříň se všemi pomocnými a doplňujícími pracemi a součástmi, případné použití mechanizmů, včetně dopravy z místa demontáže do skladu  
 – naložení vybouraného materiálu na dopravní prostředek  
 – odvoz vybouraného materiálu do skladu nebo na likvidaci  
2. Položka neobsahuje:  
 – poplatek za likvidaci odpadů (nacení se dle SSD 0)  
3. Způsob měření:  
Udává se počet kusů kompletní konstrukce nebo práce.</t>
  </si>
  <si>
    <t>75E137</t>
  </si>
  <si>
    <t>1. Položka obsahuje:  
 – postavení vlakové cesty a kontrola návěstního znaku, přezkoušení změny návěstního znaku z povolujícího na zakazující a poruchy žárovek  
 – simulace jízdy vlaku  
 – přezkoušení nouzového vybavení  
 – přezkoušení vazeb na traťové zabezpečovací zařízení  
 – kompletní zkoušky  
2. Položka neobsahuje:  
 X  
3. Způsob měření:  
Udává se počet kusů kompletní konstrukce nebo práce.</t>
  </si>
  <si>
    <t>8</t>
  </si>
  <si>
    <t>75E187</t>
  </si>
  <si>
    <t>1. Položka obsahuje:  
 – příprava a provedení celkových zkoušek za 1 jízdní cestu  
 – kompletní přezkoušení a regulaci  
2. Položka neobsahuje:  
 X  
3. Způsob měření:  
Udává se počet kusů kompletní konstrukce nebo práce.</t>
  </si>
  <si>
    <t>75E1B7</t>
  </si>
  <si>
    <t>HOD</t>
  </si>
  <si>
    <t>1. Položka obsahuje:  
 – zajištění a provedení čiností určenných položkou včetně dodávky potřebného pomocného materiálu a dopravy na místo určení  
 – provedení zkušebního provozu se všemi pomocnými a doplňujícími pracemi a součástmi, případné použití mechanizmů  
2. Položka neobsahuje:  
 X  
3. Způsob měření:  
Udává se počet hodin provádění dozoru, revize nebo práce.</t>
  </si>
  <si>
    <t>75E1C7</t>
  </si>
  <si>
    <t>1. Položka obsahuje:  
 – protokol autorizovanou osobou podle požadavku ČSN, včetně hodnocení  
2. Položka neobsahuje:  
 X  
3. Způsob měření:  
Udává se počet kusů kompletní konstrukce nebo práce.</t>
  </si>
  <si>
    <t>12</t>
  </si>
  <si>
    <t>75IECY</t>
  </si>
  <si>
    <t>VENKOVNÍ TELEFONNÍ OBJEKT - DEMONTÁŽ</t>
  </si>
  <si>
    <t>1. Položka obsahuje:  
 – demontáž (pro další využití/do šrotu) specifikovaného bloku/zařízení včetně potřebného drobného pomocného materiálu  
 – veškeré potřebné mechanizmy, včetně obsluhy, náklady na mzdy a přibližné (průměrné) náklady na pořízení potřebných materiálů včetně všech ostatních vedlejších nákladů  
 – odvoz demontovaného bloku/zařízení a skladování, případně ekologické likvidace bloku/zařízení  
2. Položka neobsahuje:  
 X  
3. Způsob měření:  
 – Udává se počet kusů kompletní konstrukce nebo práce.</t>
  </si>
  <si>
    <t>13</t>
  </si>
  <si>
    <t>75K111</t>
  </si>
  <si>
    <t>TRANSFORMÁTOR ODDĚLOVACÍ (OCHRANNÝ) DO 1000 VA - DODÁVKA</t>
  </si>
  <si>
    <t>1. Položka obsahuje:  
 – dodávku specifikovaného bloku/zařízení včetně potřebného drobného montážního materiálu  
 – dodávku souvisejícího příslušenství pro specifikovaný blok/zařízení  
 – náklady na dopravu a skladování  
 – veškeré potřebné mechanizmy, včetně obsluhy, náklady na mzdy a přibližné (průměrné) náklady na pořízení potřebných materiálů včetně všech ostatních vedlejších nákladů  
2. Položka neobsahuje:  
 X  
3. Způsob měření:  
 – Udává se počet kusů kompletní konstrukce nebo práce.</t>
  </si>
  <si>
    <t>14</t>
  </si>
  <si>
    <t>75K11X</t>
  </si>
  <si>
    <t>TRANSFORMÁTOR ODDĚLOVACÍ (OCHRANNÝ) - MONTÁŽ</t>
  </si>
  <si>
    <t>1. Položka obsahuje:  
 – kompletní montáž specifikovaného bloku/zařízení a souvisejícího příslušenství včetně potřebného drobného montážního materiálu  
 – veškeré potřebné mechanizmy, včetně obsluhy, náklady na mzdy a přibližné (průměrné) náklady na pořízení potřebných materiálů včetně všech ostatních vedlejších nákladů  
2. Položka neobsahuje:  
 X  
3. Způsob měření:  
 – Udává se počet kusů kompletní konstrukce nebo práce.</t>
  </si>
  <si>
    <t>15</t>
  </si>
  <si>
    <t>75K411</t>
  </si>
  <si>
    <t>MĚNIČ NAPĚTÍ (STŘÍDAČ), SAMOSTATNÝ DC/AC DO 500W - DODÁVKA</t>
  </si>
  <si>
    <t>16</t>
  </si>
  <si>
    <t>75K41X</t>
  </si>
  <si>
    <t>MĚNIČ NAPĚTÍ (STŘÍDAČ), SAMOSTATNÝ DC/AC - MONTÁŽ</t>
  </si>
  <si>
    <t>17</t>
  </si>
  <si>
    <t>R1</t>
  </si>
  <si>
    <t>DEMONTÁŽ VNITŘNÍ VÝSTROJE PZS VE SKŘÍNI</t>
  </si>
  <si>
    <t>Položka obsahuje: 
kompletní demontáž vnitřní výstroje PZS např. baterie, dobíječ, relé, rám, atd.</t>
  </si>
  <si>
    <t>18</t>
  </si>
  <si>
    <t>R2</t>
  </si>
  <si>
    <t>ZRUŠENÍ NAPÁJECÍHO KABELU PZZ</t>
  </si>
  <si>
    <t>Položka obsahuje: 
kompletní demontážnapájecího kabelu. Odpojení kabelu, demontáž kabelu a další pomocné práce</t>
  </si>
  <si>
    <t>19</t>
  </si>
  <si>
    <t>R3</t>
  </si>
  <si>
    <t>DEMONTÁŽ DIAGNOSTIKY A ÚPRAVA SW DIAGNOSTICKÉHO ZAŘÍZENÍ</t>
  </si>
  <si>
    <t>Položka obsahuje:  
demontáž diagnostiky na přejetdu  a úrava SW na serveru diagnostiky</t>
  </si>
  <si>
    <t>20</t>
  </si>
  <si>
    <t>R4</t>
  </si>
  <si>
    <t>DEMONTÁŽ ANULAČNÍHO SOUBORU</t>
  </si>
  <si>
    <t>Položka obsahuje: 
komplení demontáž zařízení anulačního souboru</t>
  </si>
  <si>
    <t>21</t>
  </si>
  <si>
    <t>R5</t>
  </si>
  <si>
    <t>DEMONTÁŽ BATERIOVÉ STUDNY</t>
  </si>
  <si>
    <t>Položka obsahuje: 
komletní demontáž bateriové studny včetně zemních prací</t>
  </si>
  <si>
    <t>22</t>
  </si>
  <si>
    <t>R6</t>
  </si>
  <si>
    <t>OSTATNÍ POŽADAVKY - VYPRACOVÁNÍ REALIZAČNÍ DOKUMENTACE</t>
  </si>
  <si>
    <t>Položka obsahuje: 
kompletní nákady na zřízení RDS</t>
  </si>
  <si>
    <t>23</t>
  </si>
  <si>
    <t>R7</t>
  </si>
  <si>
    <t>ZRUŠENÍ VÝPICHU K VTO</t>
  </si>
  <si>
    <t>Položka obsahuje: 
komletní náklady na zrušení výpichu (odpojení a demontáž kabelu, zemní práce, pomocné práce při demontáži a dodávku potřebného materiálu)</t>
  </si>
  <si>
    <t>24</t>
  </si>
  <si>
    <t>R75F261</t>
  </si>
  <si>
    <t>Položka obsahuje: 
– úpravu technologie radioblokové centrály včetně úpravy SW RBC, a další úkony dle realizační dokumentace</t>
  </si>
  <si>
    <t>25</t>
  </si>
  <si>
    <t>R8</t>
  </si>
  <si>
    <t>PŘEMÍSTĚNÍ TECHNOLOGIE ANULAČNÍHO SOUBORU</t>
  </si>
  <si>
    <t>Položka obsahuje: 
kompletní náklady dodávek i prací potřebných k přemístění anulačního souboru</t>
  </si>
  <si>
    <t>26</t>
  </si>
  <si>
    <t>R9</t>
  </si>
  <si>
    <t>PŘEZKOUŠENÍ A PROMĚŘENÍ KABELŮ PO PŘESPOJKOVÁNÍ</t>
  </si>
  <si>
    <t>Položka obsahuje: 
komletní proměření kabelů po přespojkování</t>
  </si>
  <si>
    <t>SO 01</t>
  </si>
  <si>
    <t>Komunikace</t>
  </si>
  <si>
    <t>Všeobecné konstrukce a práce</t>
  </si>
  <si>
    <t>02910</t>
  </si>
  <si>
    <t>OSTATNÍ POŽADAVKY - ZEMĚMĚŘIČSKÁ MĚŘENÍ</t>
  </si>
  <si>
    <t>KPL</t>
  </si>
  <si>
    <t>Položka zahrnuje:  
- veškeré náklady spojené s objednatelem požadovanými pracemi  
Položka nezahrnuje:  
- x  
Způsob stanovení:  
- pro stanovení orientační investorské ceny určete jednotkovou cenu jako 1% odhadované ceny stavby</t>
  </si>
  <si>
    <t>02945</t>
  </si>
  <si>
    <t>OSTAT POŽADAVKY - GEOMETRICKÝ PLÁN</t>
  </si>
  <si>
    <t>Položka zahrnuje:         
- přípravu podkladů, vyhotovení žádosti pro vklad na katastrální úřad  
- polní práce spojené s vyhotovením geometrického plánu  
- výpočetní a grafické kancelářské práce  
- úřední ověření výsledného elaborátu  
- schválení návrhu vkladu do katastru nemovitostí příslušným katastrálním úřadem  
Položka nezahrnuje:  
- x</t>
  </si>
  <si>
    <t>02950</t>
  </si>
  <si>
    <t>OSTATNÍ POŽADAVKY - POSUDKY, KONTROLY, REVIZNÍ ZPRÁVY</t>
  </si>
  <si>
    <t>Položka zahrnuje:  
- veškeré náklady spojené s objednatelem požadovanými pracemi  
Položka nezahrnuje:  
- x</t>
  </si>
  <si>
    <t>Zemní práce</t>
  </si>
  <si>
    <t>113138</t>
  </si>
  <si>
    <t>ODSTRANĚNÍ KRYTU ZPEVNĚNÝCH PLOCH S ASFALT POJIVEM, ODVOZ DO 20KM</t>
  </si>
  <si>
    <t>M3</t>
  </si>
  <si>
    <t>(31,71+31,99)*0,4=25,480 [A]</t>
  </si>
  <si>
    <t>Položka zahrnuje:  
- veškerou manipulaci s vybouranou sutí a s vybouranými hmotami vč. uložení na skládku.   
Položka nezahrnuje:  
-  poplatek za skládku, který se vykazuje v položce 0141** (s výjimkou malého množství bouraného materiálu, kde je možné poplatek zahrnout do jednotkové ceny bourání – tento fakt musí být uveden v doplňujícím textu k položce).</t>
  </si>
  <si>
    <t>113746</t>
  </si>
  <si>
    <t>FRÉZOVÁNÍ ZPEVNĚNÝCH PLOCH ASFALTOVÝCH TL. DO 100MM</t>
  </si>
  <si>
    <t>M2</t>
  </si>
  <si>
    <t>31,71+31,98=63,690 [A]</t>
  </si>
  <si>
    <t>121104</t>
  </si>
  <si>
    <t>SEJMUTÍ ORNICE NEBO LESNÍ PŮDY S ODVOZEM DO 5KM</t>
  </si>
  <si>
    <t>2070,14*0,1=207,014 [A]</t>
  </si>
  <si>
    <t>Položka zahrnuje:  
- sejmutí ornice bez ohledu na tloušťku vrstvy  
-  její vodorovnou dopravu  
Položka nezahrnuje:  
- uložení na trvalou skládku</t>
  </si>
  <si>
    <t>123738</t>
  </si>
  <si>
    <t>ODKOP PRO SPOD STAVBU SILNIC A ŽELEZNIC TŘ. I, ODVOZ DO 20KM</t>
  </si>
  <si>
    <t>(((8,8052+21,62718+21,0872+0,964+64,8944)*3,5+(50,2*0,37))+33,36)-207,14=255,617 [A]</t>
  </si>
  <si>
    <t>Položka zahrnuje:  
- vodorovnou a svislou dopravu, přemístění, přeložení, manipulace s výkopkem  
- kompletní provedení vykopávky nezapažené i zapažené  
- ošetření výkopiště po celou dobu práce v něm vč. klimatických opatření  
- ztížení vykopávek v blízkosti podzemního vedení, konstrukcí a objektů vč. jejich dočasného zajištění  
- ztížení pod vodou, v okolí výbušnin, ve stísněných prostorech a pod.  
- příplatek za lepivost  
- těžení po vrstvách, pásech a po jiných nutných částech (figurách)  
- čerpání vody vč. čerpacích jímek, potrubí a pohotovostní čerpací soupravy (viz ustanovení k pol. 1151,2)  
- potřebné snížení hladiny podzemní vody  
- těžení a rozpojování jednotlivých balvanů  
- vytahování a nošení výkopku  
- svahování a přesvah. svahů do konečného tvaru, výměna hornin v podloží a v pláni znehodnocené klimatickými vlivy  
- ruční vykopávky, odstranění kořenů a napadávek  
- pažení, vzepření a rozepření vč. přepažování (vyjma pažení záporového a štětových stěn)  
- úpravu, ochranu a očištění dna, základové spáry, stěn a svahů  
- zhutnění podloží, případně i svahů vč. svahování  
- zřízení stupňů v podloží a lavic na svazích, není-li pro tyto práce zřízena samostatná položka  
- udržování výkopiště a jeho ochrana proti vodě  
- odvedení nebo obvedení vody v okolí výkopiště a ve výkopišti  
- třídění výkopku  
- veškeré pomocné konstrukce umožňující provedení vykopávky (příjezdy, sjezdy, nájezdy, lešení, podpěr. konstr., přemostění, zpevněné plochy, zakrytí a pod.)  
Položka nezahrnuje:  
-  uložení zeminy (na skládku, do násypu) ani poplatky za skládku, vykazují se v položce č.0141**</t>
  </si>
  <si>
    <t>(sanace) Čerpáno se souhlasem investora</t>
  </si>
  <si>
    <t>((136,76+92,89+3,9)*3,5)+(50,2*0,5)+126,38=968,905 [A]</t>
  </si>
  <si>
    <t>125738</t>
  </si>
  <si>
    <t>VYKOPÁVKY ZE ZEMNÍKŮ A SKLÁDEK TŘ. I, ODVOZ DO 20KM</t>
  </si>
  <si>
    <t>Nakládání a odvoz skládky kamení</t>
  </si>
  <si>
    <t>Položka zahrnuje:  
- vodorovnou a svislou dopravu, přemístění, přeložení, manipulace s výkopkem  
- kompletní provedení vykopávky nezapažené i zapažené  
- ošetření výkopiště po celou dobu práce v něm vč. klimatických opatření  
- ztížení vykopávek v blízkosti podzemního vedení, konstrukcí a objektů vč. jejich dočasného zajištění  
- ztížení pod vodou, v okolí výbušnin, ve stísněných prostorech a pod.  
- příplatek za lepivost  
- těžení po vrstvách, pásech a po jiných nutných částech (figurách)  
- čerpání vody vč. čerpacích jímek, potrubí a pohotovostní čerpací soupravy (viz ustanovení k pol. 1151,2)  
- potřebné snížení hladiny podzemní vody  
- těžení a rozpojování jednotlivých balvanů  
- vytahování a nošení výkopku  
- ruční vykopávky, odstranění kořenů a napadávek  
- pažení, vzepření a rozepření vč. přepažování (vyjma pažení záporového a štětových stěn)  
- úpravu, ochranu a očištění dna, základové spáry, stěn a svahů  
- udržování výkopiště a jeho ochrana proti vodě  
- odvedení nebo obvedení vody v okolí výkopiště a ve výkopišti  
- třídění výkopku  
- veškeré pomocné konstrukce umožňující provedení vykopávky (příjezdy, sjezdy, nájezdy, lešení, podpěr. konstr., přemostění, zpevněné plochy, zakrytí a pod.)  
Položka nezahrnuje:  
- práce spojené s otvírkou zemníku</t>
  </si>
  <si>
    <t>12932</t>
  </si>
  <si>
    <t>ČIŠTĚNÍ PŘÍKOPŮ OD NÁNOSU DO 0,5M3/M</t>
  </si>
  <si>
    <t>M</t>
  </si>
  <si>
    <t>21.15+42,3=63,450 [A]</t>
  </si>
  <si>
    <t>Položka zahrnuje:  
- vodorovnou a svislou dopravu, přemístění, přeložení, manipulace s materiálem a uložení na skládku.  
Položka nezahrnuje:  
-  poplatek za skládku, který se vykazuje v položce 0141** (s výjimkou malého množství  materiálu, kde je možné poplatek zahrnout do jednotkové ceny položky – tento fakt musí být uveden v doplňujícím textu k položce)</t>
  </si>
  <si>
    <t>132738</t>
  </si>
  <si>
    <t>HLOUBENÍ RÝH ŠÍŘ DO 2M PAŽ I NEPAŽ TŘ. I, ODVOZ DO 20KM</t>
  </si>
  <si>
    <t>58*1*1,25=72,500 [A]</t>
  </si>
  <si>
    <t>Položka zahrnuje:  
- vodorovnou a svislou dopravu, přemístění, přeložení, manipulace s výkopkem  
- kompletní provedení vykopávky nezapažené i zapažené  
- ošetření výkopiště po celou dobu práce v něm vč. klimatických opatření  
- ztížení vykopávek v blízkosti podzemního vedení, konstrukcí a objektů vč. jejich dočasného zajištění  
- ztížení pod vodou, v okolí výbušnin, ve stísněných prostorech a pod.  
- příplatek za lepivost  
- těžení po vrstvách, pásech a po jiných nutných částech (figurách)  
- čerpání vody vč. čerpacích jímek, potrubí a pohotovostní čerpací soupravy (viz ustanovení k pol. 1151,2)  
- potřebné snížení hladiny podzemní vody  
- těžení a rozpojování jednotlivých balvanů  
- vytahování a nošení výkopku  
- svahování a přesvah. svahů do konečného tvaru, výměna hornin v podloží a v pláni znehodnocené klimatickými vlivy  
- ruční vykopávky, odstranění kořenů a napadávek  
- pažení, vzepření a rozepření vč. přepažování (vyjma pažení záporového a štětových stěn)  
- úpravu, ochranu a očištění dna, základové spáry, stěn a svahů  
- odvedení nebo obvedení vody v okolí výkopiště a ve výkopišti  
- třídění výkopku  
- veškeré pomocné konstrukce umožňující provedení vykopávky (příjezdy, sjezdy, nájezdy, lešení, podpěr. konstr., přemostění, zpevněné plochy, zakrytí a pod.)  
Položka nezahrnuje:  
- uložení zeminy (na skládku, do násypu) ani poplatky za skládku, vykazují se v položce č.0141**</t>
  </si>
  <si>
    <t>18110</t>
  </si>
  <si>
    <t>ÚPRAVA PLÁNĚ SE ZHUTNĚNÍM V HORNINĚ TŘ. I</t>
  </si>
  <si>
    <t>Položka zahrnuje:  
- úpravu pláně včetně vyrovnání výškových rozdílů. Míru zhutnění určuje projekt.  
Položka nezahrnuje:  
- x</t>
  </si>
  <si>
    <t>18221</t>
  </si>
  <si>
    <t>ROZPROSTŘENÍ ORNICE VE SVAHU V TL DO 0,10M</t>
  </si>
  <si>
    <t>((0,58*55)+(0,26*466,55)+(0,11*521,55)+(4,2125*4))/0,1=2 274,235 [A]</t>
  </si>
  <si>
    <t>Položka zahrnuje:  
- nutné přemístění ornice z dočasných skládek vzdálených do 50m  
- rozprostření ornice v předepsané tloušťce ve svahu přes 1:5  
Položka nezahrnuje:  
- x</t>
  </si>
  <si>
    <t>18241</t>
  </si>
  <si>
    <t>ZALOŽENÍ TRÁVNÍKU RUČNÍM VÝSEVEM</t>
  </si>
  <si>
    <t>(2*497)+(15*35)+(2*485)+(82,01*4,3)=2 841,643 [A]</t>
  </si>
  <si>
    <t>Položka zahrnuje:  
- dodání předepsané travní směsi, její výsev na ornici, zalévání, první pokosení, to vše bez ohledu na sklon terénu  
Položka nezahrnuje:  
- x</t>
  </si>
  <si>
    <t>18481</t>
  </si>
  <si>
    <t>OCHRANA STROMŮ BEDNĚNÍM</t>
  </si>
  <si>
    <t>Včetně odstranění  
2 ks</t>
  </si>
  <si>
    <t>Položka zahrnuje:  
- veškerý materiál, výrobky a polotovary, včetně mimostaveništní a vnitrostaveništní dopravy (rovněž přesuny), včetně naložení a složení, případně s uložením  
Položka nezahrnuje:  
- x</t>
  </si>
  <si>
    <t>561141</t>
  </si>
  <si>
    <t>PODKLADNÍ BETON TŘ. I TL. DO 200MM</t>
  </si>
  <si>
    <t>Podkladní beton pod svodidla</t>
  </si>
  <si>
    <t>- dodání směsi v požadované kvalitě 
- očištění podkladu 
- uložení směsi dle předepsaného technologického předpisu a zhutnění vrstvy v předepsané tloušťce 
- zřízení vrstvy bez rozlišení šířky, pokládání vrstvy po etapách, včetně pracovních spar a spojů 
- úpravu napojení, ukončení 
- úpravu dilatačních spar včetně předepsané výztuže 
- nezahrnuje postřiky, nátěry 
- nezahrnuje úpravu povrchu krytu</t>
  </si>
  <si>
    <t>56330</t>
  </si>
  <si>
    <t>VOZOVKOVÉ VRSTVY ZE ŠTĚRKODRTI</t>
  </si>
  <si>
    <t>Násyp frakce 0-63</t>
  </si>
  <si>
    <t>(3,69+15,83428)*3,5=68,335 [A]</t>
  </si>
  <si>
    <t>Položka zahrnuje:  
- dodání kameniva předepsané kvality a zrnitosti  
- rozprostření a zhutnění vrstvy v předepsané tloušťce  
- zřízení vrstvy bez rozlišení šířky, pokládání vrstvy po etapách  
Položka nezahrnuje:  
- postřiky, nátěry</t>
  </si>
  <si>
    <t>Napojení na stávající komunikace ŠD 0-63</t>
  </si>
  <si>
    <t>(3,313*6)+(4,6*4,32)+(3,5*5,69)=59,665 [A]</t>
  </si>
  <si>
    <t>Oprava stávajících komunikací  
Frakce ŠD 0-63  
Čerpáno se souhlasem investora</t>
  </si>
  <si>
    <t>89,67=89,670 [A]</t>
  </si>
  <si>
    <t>56333</t>
  </si>
  <si>
    <t>VOZOVKOVÉ VRSTVY ZE ŠTĚRKODRTI TL. DO 150MM</t>
  </si>
  <si>
    <t>Krajnice  
frakce 0-32</t>
  </si>
  <si>
    <t>(0,5*521,55)+(521,55*0,5)+(27,5*0,5)=535,300 [A]</t>
  </si>
  <si>
    <t>56335</t>
  </si>
  <si>
    <t>VOZOVKOVÉ VRSTVY ZE ŠTĚRKODRTI TL. DO 250MM</t>
  </si>
  <si>
    <t>Skladba A  
(SANACE)  Čerpáno se souhlasem investora</t>
  </si>
  <si>
    <t>(3,5*521,55)+(25*2)+194,715=2 070,140 [A]</t>
  </si>
  <si>
    <t>Sanace A  
(SANACE) Čerpáno se souhlasem investora</t>
  </si>
  <si>
    <t>Sanace A  
Frakce 0-63</t>
  </si>
  <si>
    <t>564632</t>
  </si>
  <si>
    <t>VOZOVKOVÉ VRSTVY Z PENETRAČNÍHO MAKADAMU HRUBÉHO TL. 100MM</t>
  </si>
  <si>
    <t>skladba A</t>
  </si>
  <si>
    <t>Položka zahrnuje:  
- dodání kameniva předepsané kvality a zrnitosti  
- dodání asfaltového pojiva (asfalt silniční ropný, emulze asfaltová kationaktivní)  
- rozprostření kamenné kostry v předepsané tloušťce, prolití kostry asfaltem distributorem, rozprostření a zavibrování výplňového kameniva  
- zřízení vrstvy bez rozlišení šířky, pokládání vrstvy po etapách  
- úpravu napojení, ukončení  
Položka nezahrnuje:  
- postřiky, nátěry</t>
  </si>
  <si>
    <t>572742</t>
  </si>
  <si>
    <t>DVOUVRSTVÝ NÁTĚR Z MODIFIK ASFALTU DO 2,0KG/M2</t>
  </si>
  <si>
    <t>Skladba A</t>
  </si>
  <si>
    <t>Položka zahrnuje:  
- dodání všech předepsaných materiálů pro nátěry v předepsaném množství  
- provedení dle předepsaného technologického předpisu  
- zřízení vrstvy bez rozlišení šířky, pokládání vrstvy po etapách  
- úpravu napojení, ukončení  
Položka nezahrnuje:  
- x</t>
  </si>
  <si>
    <t>R57623</t>
  </si>
  <si>
    <t>POSYP KAMENIVEM DRCENÝM 20KG/M2</t>
  </si>
  <si>
    <t>- dodání kameniva předepsané kvality a zrnitosti 
- posyp předepsaným množstvím</t>
  </si>
  <si>
    <t>27</t>
  </si>
  <si>
    <t>702113</t>
  </si>
  <si>
    <t>KABELOVÝ ŽLAB ZEMNÍ VČETNĚ KRYTU SVĚTLÉ ŠÍŘKY PŘES 250 MM</t>
  </si>
  <si>
    <t>28+15+15=58,000 [A]</t>
  </si>
  <si>
    <t>1. Položka obsahuje:  
 – přípravu podkladu pro osazení  
2. Položka neobsahuje:  
 X  
3. Způsob měření:  
Měří se metr délkový.</t>
  </si>
  <si>
    <t>Potrubí</t>
  </si>
  <si>
    <t>28</t>
  </si>
  <si>
    <t>87434</t>
  </si>
  <si>
    <t>POTRUBÍ Z TRUB PLASTOVÝCH ODPADNÍCH DN DO 200MM</t>
  </si>
  <si>
    <t>chránička</t>
  </si>
  <si>
    <t>28+28+10+10+10+10+10+10=116,000 [A]</t>
  </si>
  <si>
    <t>Položka zahrnuje:  
- výrobní dokumentaci (včetně technologického předpisu)  
- dodání veškerého trubního a pomocného materiálu (trouby, trubky, tvarovky, spojovací a těsnící materiál a pod.), podpěrných, závěsných a upevňovacích prvků, včetně potřebných úprav  
- úprava a příprava podkladu a podpěr, očištění a ošetření podkladu a podpěr  
- zřízení plně funkčního potrubí, kompletní soustavy, podle příslušného technologického předpisu (bez ohledu na sklon)  
- zřízení potrubí i jednotlivých částí po etapách, včetně pracovních spar a spojů, pracovního zaslepení konců a pod.  
- úprava prostupů, průchodů  šachtami a komorami, okolí podpěr a vyústění, zaústění, napojení, vyvedení a upevnění odpad. výustí  
- ochrana potrubí nátěrem (vč. úpravy povrchu), případně izolací, nejsou-li tyto práce předmětem jiné položky  
- úprava, očištění a ošetření prostoru kolem potrubí  
- položky platí pro práce prováděné v prostoru zapaženém i nezapaženém a i v kolektorech, chráničkách  
- položky zahrnují i práce spojené s nutnými obtoky, převáděním a čerpáním vody  
Položka nezahrnuje:  
- tlakové zkoušky ani proplach a dezinfekci</t>
  </si>
  <si>
    <t>Ostatní konstrukce a práce</t>
  </si>
  <si>
    <t>29</t>
  </si>
  <si>
    <t>911CE1</t>
  </si>
  <si>
    <t>SVODIDLO BETON, ÚROVEŇ ZADRŽ H4 VÝŠ 0,8M - DODÁVKA A MONTÁŽ</t>
  </si>
  <si>
    <t>Položka zahrnuje:  
- kompletní dodávku všech dílů betonového svodidla včetně spojovacích prvků  
- osazení svodidla  
- přechod na jiný typ svodidla nebo přes mostní závěr  
Položka nezahrnuje:  
- odrazky nebo retroreflexní fólie  
- podkladní vrstvu  
Způsob měření:  
- vykazuje se délka svodidla v předepsané výšce, délka náběhů se nezapočítává</t>
  </si>
  <si>
    <t>30</t>
  </si>
  <si>
    <t>914121</t>
  </si>
  <si>
    <t>DOPRAVNÍ ZNAČKY ZÁKLADNÍ VELIKOSTI OCELOVÉ FÓLIE TŘ 1 - DODÁVKA A MONTÁŽ</t>
  </si>
  <si>
    <t>B1</t>
  </si>
  <si>
    <t>2=2,000 [A]</t>
  </si>
  <si>
    <t>Položka zahrnuje:  
- dodávku a montáž značek v požadovaném provedení  
Položka nezahrnuje:  
- x</t>
  </si>
  <si>
    <t>31</t>
  </si>
  <si>
    <t>Piktogram č104 + zákaz vstupu</t>
  </si>
  <si>
    <t>32</t>
  </si>
  <si>
    <t>914513</t>
  </si>
  <si>
    <t>DOPRAV ZNAČ VELKOPLOŠ OCEL LAMELY FÓLIE TŘ 1 - DEMONTÁŽ</t>
  </si>
  <si>
    <t>Položka zahrnuje:  
- odstranění, demontáž a odklizení materiálu s odvozem na předepsané místo  
Položka nezahrnuje:  
- x</t>
  </si>
  <si>
    <t>33</t>
  </si>
  <si>
    <t>935222</t>
  </si>
  <si>
    <t>PŘÍKOPOVÉ ŽLABY Z BETON TVÁRNIC ŠÍŘ DO 900MM DO BETONU TL 100MM</t>
  </si>
  <si>
    <t>15,68+16,14=31,820 [A]</t>
  </si>
  <si>
    <t>Položka zahrnuje:  
- dodávku a uložení příkopových tvárnic předepsaného rozměru a kvality  
- dodání a rozprostření lože z předepsaného materiálu v předepsané kvalitěa v předepsané tloušťce  
- veškerou manipulaci s materiálem, vnitrostaveništní i mimostaveništní dopravu  
- ukončení, patky, spárování  
Položka nezahrnuje:  
- x  
Způsob měření:  
- měří se v metrech běžných délky osy žlabu</t>
  </si>
  <si>
    <t>Odpady</t>
  </si>
  <si>
    <t>34</t>
  </si>
  <si>
    <t>R015111</t>
  </si>
  <si>
    <t>POPLATKY ZA LIKVIDACŮ ODPADŮ NEKONTAMINOVANÝCH - 17 05 04  VYTĚŽENÉ ZEMINY A HORNINY -  I. TŘÍDA TĚŽITELNOSTI VČETNĚ DOPRAVY</t>
  </si>
  <si>
    <t>T</t>
  </si>
  <si>
    <t>Položku NENACEŇOVAT v rámci výběrového řízení na zhotovení stavby, viz SO 90-90.</t>
  </si>
  <si>
    <t>1057,634=1 057,634 [A]</t>
  </si>
  <si>
    <t>1. Položka obsahuje: 
- veškeré poplatky provozovateli skládky, recyklační linky nebo jiného zařízení na zpracování nebo likvidaci odpadů související s převzetím, uložením, zpracováním nebo likvidací odpadu 
- náklady spojené s dopravou odpadu z místa stavby na místo převzetí provozovatelem skládky, recyklační linky nebo jiného zařízení na zpracování nebo likvidaci odpadů 
- náklady spojené s vyložením a manipulací s materiálem v místě skládky 
2. Položka neobsahuje: 
- náklady spojené s naložením a manipulací s materiálem 
3. Způsob měření: 
Tunou se rozumí hmotnost odpadu vytříděného v souladu se zákonem č. 185/2001 Sb., o nakládání s odpady, v platném znění.</t>
  </si>
  <si>
    <t>35</t>
  </si>
  <si>
    <t>Sanace</t>
  </si>
  <si>
    <t>36</t>
  </si>
  <si>
    <t>R015130</t>
  </si>
  <si>
    <t>POPLATKY ZA LIKVIDACŮ ODPADŮ NEKONTAMINOVANÝCH - 17 03 02  VYBOURANÝ ASFALTOVÝ BETON BEZ DEHTU VČETNĚ DOPRAVY</t>
  </si>
  <si>
    <t>70,0678=70,068 [A]</t>
  </si>
  <si>
    <t>SO 02</t>
  </si>
  <si>
    <t>Odstranění přejezdu P4910</t>
  </si>
  <si>
    <t>R02510</t>
  </si>
  <si>
    <t>ZKOUŠENÍ MATERIÁLŮ ZKUŠEBNOU ZHOTOVITELE - VZORKOVÁNÍ</t>
  </si>
  <si>
    <t>Vzorkování vytěžené zeminy a kameniva dle vyhlášky č. 273/2021 Sb, s předpokladem 1 ks / 1000 t.</t>
  </si>
  <si>
    <t>zahrnuje veškeré náklady spojené s objednatelem požadovanými zkouškami</t>
  </si>
  <si>
    <t>11372A</t>
  </si>
  <si>
    <t>FRÉZOVÁNÍ ZPEVNĚNÝCH PLOCH ASFALTOVÝCH - BEZ DOPRAVY</t>
  </si>
  <si>
    <t>Odkop krytu komunikace: (20+20)*0,150=6,000 [A]</t>
  </si>
  <si>
    <t>Položka zahrnuje:  
- veškerou manipulaci s vybouranou sutí a s vybouranými hmotami, kromě vodorovné dopravy, vč. uložení na skládku.   
Položka nezahrnuje:  
- vodorovnou dopravu  
-  poplatek za skládku, který se vykazuje v položce 0141** (s výjimkou malého množství bouraného materiálu, kde je možné poplatek zahrnout do jednotkové ceny bourání – tento fakt musí být uveden v doplňujícím textu k položce).</t>
  </si>
  <si>
    <t>11372B</t>
  </si>
  <si>
    <t>FRÉZOVÁNÍ ZPEVNĚNÝCH PLOCH ASFALTOVÝCH - DOPRAVA</t>
  </si>
  <si>
    <t>tkm</t>
  </si>
  <si>
    <t>Odkop krytu komunikace: (20+20)*0,150=6,000 [A] 
Objemová hmotnost: 2,4=2,400 [B] 
Doprava: 20=20,000 [C] 
A*B*C=288,000 [D]</t>
  </si>
  <si>
    <t>Položka zahrnuje:  
- samostatnou dopravu suti a vybouraných hmot.  
Položka nezahrnuje:  
- x  
Způsob měření:  
- množství se určí jako součin hmotnosti [t] a požadované vzdálenosti [km].</t>
  </si>
  <si>
    <t>12110</t>
  </si>
  <si>
    <t>SEJMUTÍ ORNICE NEBO LESNÍ PŮDY</t>
  </si>
  <si>
    <t>Sejmutí ornice v okolí: (16+10+26+18)=70,000 [A]</t>
  </si>
  <si>
    <t>12373A</t>
  </si>
  <si>
    <t>ODKOP PRO SPOD STAVBU SILNIC A ŽELEZNIC TŘ. I - BEZ DOPRAVY</t>
  </si>
  <si>
    <t>Příkop L (50%): (2,9*16)*0,5=23,200 [A] 
Příkop P (50%): (2,2*14)*0,5=15,400 [B] 
A+B=38,600 [C]</t>
  </si>
  <si>
    <t>Položka zahrnuje:  
- svislou dopravu, přemístění, přeložení, manipulace s výkopkem  
- kompletní provedení vykopávky nezapažené i zapažené  
- ošetření výkopiště po celou dobu práce v něm vč. klimatických opatření  
- ztížení vykopávek v blízkosti podzemního vedení, konstrukcí a objektů vč. jejich dočasného zajištění  
- ztížení pod vodou, v okolí výbušnin, ve stísněných prostorech a pod.  
- příplatek za lepivost  
- těžení po vrstvách, pásech a po jiných nutných částech (figurách)  
- čerpání vody vč. čerpacích jímek, potrubí a pohotovostní čerpací soupravy (viz ustanovení k pol. 1151,2)  
- potřebné snížení hladiny podzemní vody  
- těžení a rozpojování jednotlivých balvanů  
- vytahování a nošení výkopku  
- svahování a přesvah. svahů do konečného tvaru, výměna hornin v podloží a v pláni znehodnocené klimatickými vlivy  
- ruční vykopávky, odstranění kořenů a napadávek  
- pažení, vzepření a rozepření vč. přepažování (vyjma pažení záporového a štětových stěn)  
- úpravu, ochranu a očištění dna, základové spáry, stěn a svahů  
- zhutnění podloží, případně i svahů vč. svahování  
- zřízení stupňů v podloží a lavic na svazích, není-li pro tyto práce zřízena samostatná položka  
- udržování výkopiště a jeho ochrana proti vodě  
- odvedení nebo obvedení vody v okolí výkopiště a ve výkopišti  
- třídění výkopku  
- veškeré pomocné konstrukce umožňující provedení vykopávky (příjezdy, sjezdy, nájezdy, lešení, podpěr. konstr., přemostění, zpevněné plochy, zakrytí a pod.)  
Položka nezahrnuje:  
- vodorovnou dopravu  
- nezahrnuje uložení zeminy (na skládku, do násypu) ani poplatky za skládku, vykazují se v položce č.0141**</t>
  </si>
  <si>
    <t>12373B</t>
  </si>
  <si>
    <t>ODKOP PRO SPOD STAVBU SILNIC A ŽELEZNIC TŘ. I - DOPRAVA</t>
  </si>
  <si>
    <t>M3KM</t>
  </si>
  <si>
    <t>Příkop L (50%): (2,9*16)*0,5=23,200 [A] 
Příkop P (50%): (2,2*14)*0,5=15,400 [B] 
Doprava: 20=20,000 [C] 
(A+B)*C=772,000 [D]</t>
  </si>
  <si>
    <t>Položka zahrnuje:  
- samostatnou dopravu zeminy  
Položka nezahrnuje:  
- x  
Způsob měření:  
- množství se určí jako součin kubatutry [m3] a požadované vzdálenosti [km].</t>
  </si>
  <si>
    <t>12383A</t>
  </si>
  <si>
    <t>ODKOP PRO SPOD STAVBU SILNIC A ŽELEZNIC TŘ. II - BEZ DOPRAVY</t>
  </si>
  <si>
    <t>12383B</t>
  </si>
  <si>
    <t>ODKOP PRO SPOD STAVBU SILNIC A ŽELEZNIC TŘ. II - DOPRAVA</t>
  </si>
  <si>
    <t>17120</t>
  </si>
  <si>
    <t>ULOŽENÍ SYPANINY DO NÁSYPŮ A NA SKLÁDKY BEZ ZHUTNĚNÍ</t>
  </si>
  <si>
    <t>Příkop L: (2,9*16)=46,400 [A] 
Příkop P: (2,2*14)=30,800 [B] 
A+B=77,200 [C]</t>
  </si>
  <si>
    <t>Položka zahrnuje:  
- kompletní provedení zemní konstrukce do předepsaného tvaru  
- ošetření úložiště po celou dobu práce v něm vč. klimatických opatření  
- ztížení v okolí vedení, konstrukcí a objektů a jejich dočasné zajištění  
- ztížení provádění ve ztížených podmínkách a stísněných prostorech  
- ztížené ukládání sypaniny pod vodu  
- ukládání po vrstvách a po jiných nutných částech (figurách) vč. dosypávek  
- spouštění a nošení materiálu  
- úprava, očištění a ochrana podloží a svahů  
- svahování, uzavírání povrchů svahů  
- udržování úložiště a jeho ochrana proti vodě  
- odvedení nebo obvedení vody v okolí úložiště a v úložišti  
- veškeré  pomocné konstrukce umožňující provedení  zemní konstrukce  (příjezdy,  sjezdy,  nájezdy, lešení, podpěrné konstrukce, přemostění, zpevněné plochy, zakrytí a pod.)  
Položka nezahrnuje:  
- x</t>
  </si>
  <si>
    <t>Rozprostření ornice v okolí: (40+50)=90,000 [A]</t>
  </si>
  <si>
    <t>Zatravnění plochy v okolí: (40+50)=90,000 [A]</t>
  </si>
  <si>
    <t>513550</t>
  </si>
  <si>
    <t>KOLEJOVÉ LOŽE - DOPLNĚNÍ Z KAMENIVA HRUBÉHO DRCENÉHO (ŠTĚRK)</t>
  </si>
  <si>
    <t>Doplnění KL po demontáží závěrných zídek: (0,3*6)+(0,3*6)+(0,6*6)=7,200 [A] 
Doplnění KL v okolí: (20+6)*0,2=5,200 [B] 
A+B=12,400 [C]</t>
  </si>
  <si>
    <t>1. Položka obsahuje:  
 – dodávku, dopravu a uložení kameniva předepsané specifikace a frakce v požadované míře zhutnění  
2. Položka neobsahuje:  
 X  
3. Způsob měření:  
Měří se objem kolejového lože v projektovaném profilu.</t>
  </si>
  <si>
    <t>935212</t>
  </si>
  <si>
    <t>PŘÍKOPOVÉ ŽLABY Z BETON TVÁRNIC ŠÍŘ DO 600MM DO BETONU TL 100MM</t>
  </si>
  <si>
    <t>TZZ 4: 30=30,000 [A]</t>
  </si>
  <si>
    <t>965311</t>
  </si>
  <si>
    <t>ROZEBRÁNÍ PŘEJEZDU, PŘECHODU Z DÍLCŮ</t>
  </si>
  <si>
    <t>Rozebrání stávajícího přejezdu: 8,5*4,8=40,800 [A]</t>
  </si>
  <si>
    <t>1. Položka obsahuje:  
 – rozebrání železničního přejezdu nebo přechodu do součástí včetně hrubého očištění  
 – naložení vybouraného materiálu na dopravní prostředek  
 – příplatky za ztížené podmínky při práci v kolejišti, např. za překážky na straně koleje apod.  
2. Položka neobsahuje:  
 – náklady na zřízení a odstranění dopravního značení objízdné trasy  
 – odvoz vybouraného materiálu do skladu nebo na likvidaci  
 – poplatky za likvidaci odpadů, nacení se položkami ze ssd 0  
3. Způsob měření:  
Měří se půdorysná plocha (pojízdná nebo pochozí) vlastní přejezdové konstrukce tvořené daným systémem. kolejnice a žlábky se z plochy neodečítají. Do plochy se nezapočítávají ochranné klíny, prahové vpusti apod.</t>
  </si>
  <si>
    <t>965312</t>
  </si>
  <si>
    <t>ROZEBRÁNÍ PŘEJEZDU, PŘECHODU Z DÍLCŮ - ODVOZ (NA LIKVIDACI ODPADŮ NEBO JINÉ URČENÉ MÍSTO)</t>
  </si>
  <si>
    <t>Demontáž přejezdových panelů: 8,5*4,8*0,150=6,120 [A] 
Demontáž závěrné zídky: (0,3*6)+(0,3*6)+(0,6*6)=7,200 [B] 
Objemová hmotnost: 2,5=2,500 [C] 
Doprava: 20=20,000 [D] 
(A+B)*C*D=666,000 [E]</t>
  </si>
  <si>
    <t>1. Položka obsahuje:  
 – odvoz jakýmkoliv dopravním prostředkem a složení  
 – případné překládky na trase  
2. Položka neobsahuje:  
 – naložení vybouraného materiálu na dopravní prostředek (je zahrnuto ve zdrojové položce)  
 – poplatky za likvidaci odpadů, nacení se položkami ze ssd 0  
3. Způsob měření:  
Výměra je sumou součinů tun vybouraného materiálu v původním stavu a k nim příslušných jednotlivých odvozových vzdáleností v kilometrech.</t>
  </si>
  <si>
    <t>Příkop L (50%): (2,9*16)*0,5=23,200 [A] 
Příkop P (50%): (2,2*14)*0,5=15,400 [B] 
Objemová hmotnost: 2,1=2,100 [C] 
(A+B)*C=81,060 [D]</t>
  </si>
  <si>
    <t>R015112</t>
  </si>
  <si>
    <t>POPLATKY ZA LIKVIDACŮ ODPADŮ NEKONTAMINOVANÝCH - 17 05 04  VYTĚŽENÉ ZEMINY A HORNINY -  II. TŘÍDA TĚŽITELNOSTI VČETNĚ DOPRAVY</t>
  </si>
  <si>
    <t>Příkop L (50%): (2,9*16)*0,5=23,200 [A] 
Příkop P (50%): (2,2*14)*0,5=15,400 [B] 
Objemová hmotnost: 2,3=2,300 [C] 
(A+B)*C=88,780 [D]</t>
  </si>
  <si>
    <t>Odkop krytu komunikace: (20+20)*0,150=6,000 [A] 
Objemová hmotnost: 2,4=2,400 [B] 
A*B=14,400 [C]</t>
  </si>
  <si>
    <t>R015140</t>
  </si>
  <si>
    <t>POPLATKY ZA LIKVIDACŮ ODPADŮ NEKONTAMINOVANÝCH - 17 01 01  BETON Z DEMOLIC OBJEKTŮ, ZÁKLADŮ TV VČETNĚ DOPRAVY</t>
  </si>
  <si>
    <t>Demontáž přejezdových panelů: 8,5*4,8*0,150=6,120 [A] 
Demontáž závěrné zídky: (0,3*6)+(0,3*6)+(0,6*6)=7,200 [B] 
Objemová hmotnost: 2,5=2,500 [C] 
(A+B)*C=33,300 [D]</t>
  </si>
  <si>
    <t>SO 03</t>
  </si>
  <si>
    <t>Most</t>
  </si>
  <si>
    <t>11130</t>
  </si>
  <si>
    <t>SEJMUTÍ DRNU</t>
  </si>
  <si>
    <t>9*18=162,000 [A]</t>
  </si>
  <si>
    <t>Položka zahrnuje:  
- vodorovnou dopravu  a uložení na skládku  
Položka nezahrnuje:  
- x</t>
  </si>
  <si>
    <t>13173A</t>
  </si>
  <si>
    <t>HLOUBENÍ JAM ZAPAŽ I NEPAŽ TŘ. I - BEZ DOPRAVY</t>
  </si>
  <si>
    <t>9,0*(1,5*6,3+2*0,5*1,5*1,5)=105,300 [A]</t>
  </si>
  <si>
    <t>Položka zahrnuje:  
- svislou dopravu, přemístění, přeložení, manipulace s výkopkem  
- kompletní provedení vykopávky nezapažené i zapažené  
- ošetření výkopiště po celou dobu práce v něm vč. klimatických opatření  
- ztížení vykopávek v blízkosti podzemního vedení, konstrukcí a objektů vč. jejich dočasného zajištění  
- ztížení pod vodou, v okolí výbušnin, ve stísněných prostorech a pod.  
- příplatek za lepivost  
- těžení po vrstvách, pásech a po jiných nutných částech (figurách)  
- čerpání vody vč. čerpacích jímek, potrubí a pohotovostní čerpací soupravy (viz ustanovení k pol. 1151,2)  
- potřebné snížení hladiny podzemní vody  
- těžení a rozpojování jednotlivých balvanů  
- vytahování a nošení výkopku  
- svahování a přesvah. svahů do konečného tvaru, výměna hornin v podloží a v pláni znehodnocené klimatickými vlivy  
- ruční vykopávky, odstranění kořenů a napadávek  
- pažení, vzepření a rozepření vč. přepažování (vyjma pažení záporového a štětových stěn)  
- úpravu, ochranu a očištění dna, základové spáry, stěn a svahů  
- odvedení nebo obvedení vody v okolí výkopiště a ve výkopišti  
- třídění výkopku  
- veškeré pomocné konstrukce umožňující provedení vykopávky (příjezdy, sjezdy, nájezdy, lešení, podpěr. konstr., přemostění, zpevněné plochy, zakrytí a pod.)  
Položka nezahrnuje:  
- vodorovnou dopravu  
- uložení zeminy (na skládku, do násypu) ani poplatky za skládku, vykazují se v položce č.0141**</t>
  </si>
  <si>
    <t>13173B</t>
  </si>
  <si>
    <t>HLOUBENÍ JAM ZAPAŽ I NEPAŽ TŘ. I - DOPRAVA</t>
  </si>
  <si>
    <t>105,3*20=2 106,000 [A]</t>
  </si>
  <si>
    <t>17180</t>
  </si>
  <si>
    <t>ULOŽENÍ SYPANINY DO NÁSYPŮ Z NAKUPOVANÝCH MATERIÁLŮ</t>
  </si>
  <si>
    <t>dlážděné plochy 4*(0,8*0,5*2,0+0,8*0,5*1,8*1,1+0,8*1,1*1,8)=12,704 [A]  
kužely 4*(0,5*1,9*1,3*0,5+(0,25*3,14*1,9*1,3)/3)=5,055 [B]  
Celkem: A+B=17,759 [C]</t>
  </si>
  <si>
    <t>Položka zahrnuje:  
- kompletní provedení zemní konstrukce (násypového tělesa včetně aktivní zóny) včetně nákupu a dopravy materiálu dle zadávací dokumentace  
- úprava  ukládaného  materiálu  vlhčením,  tříděním,  promícháním  nebo  vysoušením,  příp. jiné úpravy za účelem zlepšení jeho  mech. vlastností  
- hutnění i různé míry hutnění   
- ošetření úložiště po celou dobu práce v něm vč. klimatických opatření  
- ztížení v okolí vedení, konstrukcí a objektů a jejich dočasné zajištění  
- ztížení provádění vč. hutnění ve ztížených podmínkách a stísněných prostorech  
- ztížené ukládání sypaniny pod vodu  
- ukládání po vrstvách a po jiných nutných částech (figurách) vč. dosypávek  
- spouštění a nošení materiálu  
- výměna částí zemní konstrukce znehodnocené klimatickými vlivy  
- ruční hutnění a výplň jam a prohlubní v podloží  
- úprava, očištění, ochrana a zhutnění podloží  
- svahování, hutnění a uzavírání povrchů svahů  
- zřízení lavic na svazích  
- udržování úložiště a jeho ochrana proti vodě  
- odvedení nebo obvedení vody v okolí úložiště a v úložišti  
- veškeré  pomocné konstrukce umožňující provedení  zemní konstrukce  (příjezdy,  sjezdy,  nájezdy, lešení, podpěrné konstrukce, přemostění, zpevněné plochy, zakrytí a pod.)  
Položka nezahrnuje:  
- x</t>
  </si>
  <si>
    <t>Základy</t>
  </si>
  <si>
    <t>27152</t>
  </si>
  <si>
    <t>POLŠTÁŘE POD ZÁKLADY Z KAMENIVA DRCENÉHO</t>
  </si>
  <si>
    <t>2*0,3*2,75*6,9=11,385 [A]</t>
  </si>
  <si>
    <t>Položka zahrnuje:  
- dodávku a uložení předepsaného kameniva  
- mimostaveništní a vnitrostaveništní dopravu   
- není-li v zadávací dokumentaci uvedeno jinak, jedná se o nakupovaný materiál  
Položka nezahrnuje:  
- x</t>
  </si>
  <si>
    <t>Svislé konstrukce</t>
  </si>
  <si>
    <t>317326</t>
  </si>
  <si>
    <t>ŘÍMSY ZE ŽELEZOBETONU DO C40/50 (B50)</t>
  </si>
  <si>
    <t>2*0,282m2*9,24=5,211 [A]</t>
  </si>
  <si>
    <t>Položka zahrnuje:  
- dodání  čerstvého  betonu  (betonové  směsi)  požadované  kvality,  jeho  uložení  do požadovaného tvaru při jakékoliv hustotě výztuže, konzistenci čerstvého betonu a způsobu hutnění, ošetření a ochranu betonu,  
- zhotovení nepropustného, mrazuvzdorného betonu a betonu požadované trvanlivosti a vlastností, užití potřebných přísad a technologií výroby betonu,  
- zřízení pracovních a dilatačních spar, včetně potřebných úprav, výplně, vložek, opracování, očištění a ošetření,  
- bednění  požadovaných  konstr. (i ztracené) s úpravou  dle požadované  kvality povrchu betonu, včetně odbedňovacích a odskružovacích prostředků, nátěrů zabraňujících soudržnosti betonu a bednění,  
- podpěrné  konstr. (skruže) a lešení všech druhů pro bednění,  vč. ochranných a bezpečnostních opatření a základů těchto konstrukcí a lešení,  
- vytvoření kotevních čel, kapes, nálitků a sedel, zřízení  všech  požadovaných  otvorů,  výklenků, prostupů, dutin, drážek a pod., vč. ztížení práce a úprav  kolem nich,  
- úpravy pro osazení výztuže, doplňkových konstrukcí a vybavení,  
- úpravy povrchu pro položení požadované izolace, povlaků a nátěrů, případně vyspravení,  
- ztížení práce u kabelových a injektážních trubek a ostatních zařízení osazovaných do betonu,  
- konstrukce betonových kloubů, upevnění kotevních prvků a doplňkových konstrukcí,  
- nátěry zabraňující soudržnost betonu a bednění,  
- výplň, těsnění  a tmelení spar a spojů,  
- opatření  povrchů  betonu  izolací  proti zemní vlhkosti v částech, kde přijdou do styku se zeminou nebo kamenivem,  
- případné zřízení spojovací vrstvy u základů,  
- úpravy pro osazení zařízení ochrany konstrukce proti vlivu bludných proudů,  
Položka nezahrnuje:  
- dodání a osazení výztuže</t>
  </si>
  <si>
    <t>317365</t>
  </si>
  <si>
    <t>VÝZTUŽ ŘÍMS Z OCELI 10505, B500B</t>
  </si>
  <si>
    <t>číslo přílohy - 2.5.4 Výkres tvaru a výztuže římsy  
0,456=0,456 [A]</t>
  </si>
  <si>
    <t>Položka zahrnuje:  
- veškerý materiál, výrobky a polotovary, včetně mimostaveništní a vnitrostaveništní dopravy (rovněž přesuny), včetně naložení a složení, případně s uložením  
- dodání betonářské výztuže v požadované kvalitě, stříhání, řezání, ohýbání a spojování do všech požadovaných tvarů (vč. armakošů) a uložení s požadovaným zajištěním polohy a krytí výztuže betonem,  
- veškeré svary nebo jiné spoje výztuže,  
- pomocné konstrukce a práce pro osazení a upevnění výztuže,  
- zednické výpomoci pro montáž betonářské výztuže,  
- úpravy výztuže pro osazení doplňkových konstrukcí,  
- ochranu výztuže do doby jejího zabetonování,  
- úpravy výztuže pro zřízení železobetonových kloubů, kotevních prvků, závěsných ok a doplňkových konstrukcí,  
- veškerá opatření pro zajištění soudržnosti výztuže a betonu,  
- vodivé propojení výztuže, které je součástí ochrany konstrukce proti vlivům bludných proudů, vyvedení do měřících skříní nebo míst pro měření bludných proudů (vlastní měřící skříně se uvádějí položkami SD 74),  
- povrchovou antikorozní úpravu výztuže,  
- separaci výztuže,  
- osazení měřících zařízení a úpravy pro ně,  
- osazení měřících skříní nebo míst pro měření bludných proudů.  
Položka nezahrnuje:  
- x</t>
  </si>
  <si>
    <t>389386</t>
  </si>
  <si>
    <t>MOSTNÍ RÁM KONSTR ZE ŽELBET DO C40/50  VČET VÝZTUŽE</t>
  </si>
  <si>
    <t>zákl. patky 2*0,4*1,835*6,3=9,248 [A]  
stojky 2*0,35*1,5*5,5=5,775 [B]  
příčel 0,4*4,7*5,5=10,340 [C]  
křídlo vpravo na O1 0,5*(1,95*0,785+1,0*1,485+0,5*0,99*1,485)=1,875 [D]  
křídlo vpravo na O2 0,5*(1,86*0,785+0,87*1,485+0,5*0,9*1,485)=1,710 [E]  
křídlo vlevo na O1 0,5*(1,83*0,785+0,9*1,485+0,5*0,99*1,485)=1,754 [F]  
křídlo vlevo na O2 0,5*(1,76*0,785+0,76*1,485+0,5*0,99*1,485)=1,623 [G]  
Celkem: A+B+C+D+E+F+G=32,325 [H]</t>
  </si>
  <si>
    <t>Položka zahrnuje:  
- dodání čerstvého betonu (betonové směsi) požadované kvality, jeho uložení do požadovaného tvaru při jakékoliv hustotě výztuže, konzistenci čerstvého betonu a způsobu hutnění, ošetření a ochranu betonu,  
- zhotovení nepropustného, mrazuvzdorného betonu, užití potřebných přísad a technologií výroby betonu,  
- zřízení pracovních a dilatačních spar, včetně potřebných úprav, výplně, vložek, opracování, očištění a ošetření,  
- bednění požadovaných konstr. (i ztracené) s úpravou  dle požadované kvality povrchu betonu, včetně odbedňovacích a odskružovacích prostředků, nátěrů zabraňujících soudržnosti betonu a bednění,  
- podpěrné  konstr. (skruže) a lešení všech druhů pro bednění,  vč. ochranných a bezpečnostních opatření a základů těchto konstrukcí ,  
- vytvoření kotevních čel, kapes, nálitků, sedel, zřízení všech požadovaných otvorů,  výklenků, prostupů, dutin, drážek a pod., vč. ztížení práce a úprav  kolem nich,  
- úpravy pro osazení výztuže, doplňkových konstrukcí a vybavení,  
- úpravy povrchu pro položení požadované izolace, povlaků a nátěrů, případně vyspravení,  
- ztížení práce u kabelových a injektážních trubek a ostatních zařízení osazovaných do betonu,  
- konstrukce betonových kloubů, upevnění kotevních prvků a doplňkových konstrukcí,  
- výplň, těsnění  a tmelení spar a spojů,  
- opatření povrchů betonu izolací proti zemní vlhkosti v částech, kde přijdou do styku se zeminou nebo kamenivem,  
- případné zřízení spojovací vrstvy u základů,  
- úpravy pro osazení zařízení ochrany konstrukce proti vlivu bludných proudů,  
- dodání betonářské výztuže v požadované kvalitě, stříhání, řezání, ohýbání a spojování do všech požadovaných tvarů (vč. armakošů) a uložení s požadovaným zajištěním polohy a krytí výztuže betonem, veškeré svary nebo jiné spoje výztuže  
- pomocné konstrukce a práce pro osazení a upevnění výztuže,  
- zednické výpomoci pro montáž betonářské výztuže,  
- ochranu výztuže do doby jejího zabetonování,  
- úpravy výztuže pro zřízení železobetonových kloubů, kotevních prvků, závěsných ok a doplňkových konstrukcí,  
- veškerá opatření pro zajištění soudržnosti výztuže a betonu,  
- vodivé  propojení   výztuže, které je součástí ochrany konstrukce proti vlivům bludných proudů, vyvedení do měřících skříní nebo míst pro měření bludných proudů (vlastní měřící skříně se uvádějí položkami SD 74),  
- povrchovou antikorozní úpravu výztuže,  separaci výztuže,  
- osazení měřících zařízení a úpravy pro ně,  
- osazení měřících skříní nebo míst pro měření bludných proudů.  
Položka nezahrnuje:  
- x</t>
  </si>
  <si>
    <t>Vodorovné konstrukce</t>
  </si>
  <si>
    <t>451314</t>
  </si>
  <si>
    <t>PODKLADNÍ A VÝPLŇOVÉ VRSTVY Z PROSTÉHO BETONU C25/30</t>
  </si>
  <si>
    <t>prahy dlažby 2*0,4*0,8*4,8=3,072 [A]  
pod dlažbu v otvoru 4*0,15*4,0*6,1=14,640 [B]  
pod dlažbu svahů 4*0,15*0,8*(0,5+2,0)+4*0,15*1,0*1,3=1,980 [C]  
pod základem 6,3*2,25*0,1=1,418 [D]  
Celkem: A+B+C+D=21,110 [E]</t>
  </si>
  <si>
    <t>Položka zahrnuje:  
- dodání  čerstvého  betonu  (betonové  směsi)  požadované  kvality,  jeho  uložení  do požadovaného tvaru při jakékoliv hustotě výztuže, konzistenci čerstvého betonu a způsobu hutnění, ošetření a ochranu betonu,  
- zhotovení nepropustného, mrazuvzdorného betonu a betonu požadované trvanlivosti a vlastností, užití potřebných přísad a technologií výroby betonu,  
- zřízení pracovních a dilatačních spar, včetně potřebných úprav, výplně, vložek, opracování, očištění a ošetření,  
- bednění  požadovaných  konstr. (i ztracené) s úpravou  dle požadované  kvality povrchu betonu, včetně odbedňovacích a odskružovacích prostředků, nátěrů zabraňujících soudržnosti betonu a bednění,  
- podpěrné  konstr. (skruže) a lešení všech druhů pro bednění,  vč. ochranných a bezpečnostních opatření a základů těchto konstrukcí a lešení,  
- vytvoření kotevních čel, kapes, nálitků a sedel, zřízení  všech  požadovaných  otvorů,  výklenků, prostupů, dutin, drážek a pod., vč. ztížení práce a úprav  kolem nich,  
- úpravy pro osazení výztuže, doplňkových konstrukcí a vybavení,  
- úpravy povrchu pro položení požadované izolace, povlaků a nátěrů, případně vyspravení,  
- ztížení práce u kabelových a injektážních trubek a ostatních zařízení osazovaných do betonu,  
- konstrukce betonových kloubů, upevnění kotevních prvků a doplňkových konstrukcí,  
- nátěry zabraňující soudržnost betonu a bednění,  
- výplň, těsnění  a tmelení spar a spojů,  
- opatření  povrchů  betonu  izolací  proti zemní vlhkosti v částech, kde přijdou do styku se zeminou nebo kamenivem,  
- případné zřízení spojovací vrstvy u základů,  
- úpravy pro osazení zařízení ochrany konstrukce proti vlivu bludných proudů,  
Položka nezahrnuje:  
- x</t>
  </si>
  <si>
    <t>45131A</t>
  </si>
  <si>
    <t>PODKLADNÍ A VÝPLŇOVÉ VRSTVY Z PROSTÉHO BETONU C20/25</t>
  </si>
  <si>
    <t>výplň pod odvodnění rubu 2*0,25*1,0*4,5=2,250 [A]</t>
  </si>
  <si>
    <t>45857</t>
  </si>
  <si>
    <t>VÝPLŇ ZA OPĚRAMI A ZDMI Z KAMENIVA TĚŽENÉHO</t>
  </si>
  <si>
    <t>za rubem a mezi opěrami 6,3*(2*2,42m2+3,1)=50,022 [A]  
z čela 2*0,8m2*4,7=7,520 [B]  
Celkem: A+B=57,542 [C]</t>
  </si>
  <si>
    <t>Položka zahrnuje:  
- dodávku předepsaného kameniva  
- mimostaveništní a vnitrostaveništní dopravu a jeho uložení  
- není-li v zadávací dokumentaci uvedeno jinak, jedná se o nakupovaný materiál  
Položka nezahrnuje:  
- x</t>
  </si>
  <si>
    <t>45868</t>
  </si>
  <si>
    <t>VÝPLŇ ZA OPĚRAMI A ZDMI Z JÍLU</t>
  </si>
  <si>
    <t>2*2,39m2*6,3=30,114 [A]</t>
  </si>
  <si>
    <t>Položka zahrnuje:  
- dodávku předepsaného materiálu  
-  mimostaveništní a vnitrostaveništní dopravu a jeho uložení  
není-li v zadávací dokumentaci uvedeno jinak, jedná se o nakupovaný jíl</t>
  </si>
  <si>
    <t>465512</t>
  </si>
  <si>
    <t>DLAŽBY Z LOMOVÉHO KAMENE NA MC</t>
  </si>
  <si>
    <t>pod mostem 4,0*6,1=24,400 [A]  
svahy 4*(0,8*2,5+1,0*01,3)=13,200 [B]  
Celkem: A+B=37,600 [C]</t>
  </si>
  <si>
    <t>Položka zahrnuje:  
- nutné zemní práce (svahování, úpravu pláně a pod.)  
- zřízení spojovací vrstvy  
- zřízení lože dlažby z cementové malty předepsané kvality a předepsané tloušťky  
- dodávku a položení dlažby z lomového kamene do předepsaného tvaru  
- spárování, těsnění, tmelení a vyplnění spar MC případně s vyklínováním  
- úprava povrchu pro odvedení srážkové vody  
Položka nezahrnuje:  
- podklad pod dlažbu, vykazuje se samostatně položkami SD 45</t>
  </si>
  <si>
    <t>572212</t>
  </si>
  <si>
    <t>SPOJOVACÍ POSTŘIK Z MODIFIK ASFALTU DO 0,5KG/M2</t>
  </si>
  <si>
    <t>2*25,85=51,700 [A]</t>
  </si>
  <si>
    <t>Položka zahrnuje:  
- dodání všech předepsaných materiálů pro postřiky v předepsaném množství  
- provedení dle předepsaného technologického předpisu  
- zřízení vrstvy bez rozlišení šířky, pokládání vrstvy po etapách  
- úpravu napojení, ukončení  
Položka nezahrnuje:  
- x</t>
  </si>
  <si>
    <t>574A41</t>
  </si>
  <si>
    <t>ASFALTOVÝ BETON PRO OBRUSNÉ VRSTVY ACO 8 TL. 50MM</t>
  </si>
  <si>
    <t>- dodání směsi v požadované kvalitě 
- očištění podkladu 
- uložení směsi dle předepsaného technologického předpisu, zhutnění vrstvy v předepsané tloušťce 
- zřízení vrstvy bez rozlišení šířky, pokládání vrstvy po etapách, včetně pracovních spar a spojů 
- úpravu napojení, ukončení podél obrubníků, dilatačních zařízení, odvodňovacích proužků, odvodňovačů, vpustí, šachet a pod. 
- nezahrnuje postřiky, nátěry 
- nezahrnuje těsnění podél obrubníků, dilatačních zařízení, odvodňovacích proužků, odvodňovačů, vpustí, šachet a pod.</t>
  </si>
  <si>
    <t>574C45</t>
  </si>
  <si>
    <t>ASFALTOVÝ BETON PRO LOŽNÍ VRSTVY ACL 16 TL. 50MM</t>
  </si>
  <si>
    <t>Položka zahrnuje:  
- dodání směsi v požadované kvalitě  
- očištění podkladu  
- uložení směsi dle předepsaného technologického předpisu, zhutnění vrstvy v předepsané tloušťce  
- zřízení vrstvy bez rozlišení šířky, pokládání vrstvy po etapách, včetně pracovních spar a spojů  
- úpravu napojení, ukončení podél obrubníků, dilatačních zařízení, odvodňovacích proužků, odvodňovačů, vpustí, šachet a pod.  
Položka nezahrnuje:  
- postřiky, nátěry  
- těsnění podél obrubníků, dilatačních zařízení, odvodňovacích proužků, odvodňovačů, vpustí, šachet a pod.</t>
  </si>
  <si>
    <t>575C43</t>
  </si>
  <si>
    <t>LITÝ ASFALT MA IV (OCHRANA MOSTNÍ IZOLACE) 11 TL. 35MM</t>
  </si>
  <si>
    <t>58910</t>
  </si>
  <si>
    <t>VÝPLŇ SPAR ASFALTEM</t>
  </si>
  <si>
    <t>2*4,5=9,000 [A]</t>
  </si>
  <si>
    <t>Položka zahrnuje:   
- dodávku předepsaného materiálu  
- vyčištění a výplň spar tímto materiálem  
Položka nezahrnuje:  
- x</t>
  </si>
  <si>
    <t>711111</t>
  </si>
  <si>
    <t>IZOLACE BĚŽNÝCH KONSTRUKCÍ PROTI ZEMNÍ VLHKOSTI ASFALTOVÝMI NÁTĚRY</t>
  </si>
  <si>
    <t>líc křídel 1,908+1,726+1,787+1,835=7,256 [A]  
čela křídel 0,5*(0,9+0,77+0,87+1,01)=1,775 [B]  
Celkem: A+B=9,031 [C]</t>
  </si>
  <si>
    <t>Položka zahrnuje:  
- dodání předepsaného izolačního materiálu  
- očištění a ošetření podkladu, zadávací dokumentace může zahrnout i případné vyspravení  
- zřízení izolace jako kompletního povlaku, případně komplet. soustavy nebo systému podle příslušného  technolog. předpisu  
- zřízení izolace i jednotlivých vrstev po etapách, včetně pracovních spár a spojů  
- úprava u okrajů, rohů, hran, dilatačních i pracovních spojů, kotev, obrubníků, dilatačních zařízení, odvodnění, otvorů, neizolovaných míst a pod.  
- zajištění odvodnění povrchu izolace, včetně odvodnění nejnižších míst, pokud dokumentace pro zadání stavby nestanoví jinak  
- ochrana izolace do doby zřízení definitivní ochranné vrstvy nebo konstrukce  
- úprava, očištění a ošetření prostoru kolem izolace  
- provedení požadovaných zkoušek  
Položka nezahrnuje:  
- ochranné vrstvy, např. geotextilii</t>
  </si>
  <si>
    <t>711132</t>
  </si>
  <si>
    <t>IZOLACE BĚŽNÝCH KONSTRUKCÍ PROTI VOLNĚ STÉKAJÍCÍ VODĚ ASFALTOVÝMI PÁSY</t>
  </si>
  <si>
    <t>stjoky pod mostem 2*(0,4+0,7+0,7)*5,5=19,800 [A]  
rub stojek 4,5*(2*(0,4+0,785)+1,915+1,86)+4*0,4*1,835+4*0,35*0,7=31,569 [B]  
křídla pod římsou 4*0,5*1,485=2,970 [C]  
křídlo vpravo na O1 1,01*1,485+0,785*2,0+0,5*0,99*1,485=3,805 [D]  
křídlo vpravo na O2 0,87*1,485+0,785*1,86+0,5*0,99*1,485=3,487 [E]  
křídlo vlevo na O1 0,9*1,485+0,785*1,89+0,5*0,99*1,485=3,555 [F]  
křídlo vlevo na O2 0,77*1,485+0,785*1,76+0,5*0,99*1,485=3,260 [G]  
Celkem: A+B+C+D+E+F+G=68,446 [H]</t>
  </si>
  <si>
    <t>711452</t>
  </si>
  <si>
    <t>IZOLACE MOSTOVEK POD VOZOVKOU ASFALTOVÝMI PÁSY S PEČETÍCÍ VRSTVOU</t>
  </si>
  <si>
    <t>4,7*5,5=25,850 [A]</t>
  </si>
  <si>
    <t>Položka zahrnuje:  
- izolace rámových konstrukcí (mosty, propusty, kolektory)  
- dodání předepsaného izolačního materiálu  
- očištění a ošetření podkladu, zadávací dokumentace může zahrnout i případné vyspravení  
- zřízení izolace jako kompletního povlaku, případně komplet. soustavy nebo systému podle příslušného  technolog. předpisu  
- zřízení izolace i jednotlivých vrstev po etapách, včetně pracovních spár a spojů  
- úprava u okrajů, rohů, hran, dilatačních i pracovních spojů, kotev, obrubníků, dilatačních zařízení, odvodnění, otvorů, neizolovaných míst a pod.  
- zajištění odvodnění povrchu izolace, včetně odvodnění nejnižších míst, pokud dokumentace pro zadání stavby nestanoví jinak  
- ochrana izolace do doby zřízení definitivní ochranné vrstvy nebo konstrukce  
- úprava, očištění a ošetření prostoru kolem izolace  
- provedení požadovaných zkoušek  
Položka nezahrnuje:  
- ochranné vrstvy, např. litý asfalt, asfaltový beton</t>
  </si>
  <si>
    <t>711507</t>
  </si>
  <si>
    <t>OCHRANA IZOLACE NA POVRCHU Z PE FÓLIE</t>
  </si>
  <si>
    <t>2*2,9*5,5=31,900 [A]</t>
  </si>
  <si>
    <t>Položka zahrnuje:  
- dodání předepsaného ochranného materiálu  
- zřízení ochrany izolace  
Položka nezahrnuje:  
- x</t>
  </si>
  <si>
    <t>711509</t>
  </si>
  <si>
    <t>OCHRANA IZOLACE NA POVRCHU TEXTILIÍ</t>
  </si>
  <si>
    <t>kce 68,446=68,446 [A]  
ochranná za rubem 2*2*2,9*5,5=63,800 [B]  
Celkem: A+B=132,246 [C]</t>
  </si>
  <si>
    <t>87533</t>
  </si>
  <si>
    <t>POTRUBÍ DREN Z TRUB PLAST DN DO 150MM</t>
  </si>
  <si>
    <t>prostup 2*0,7=1,400 [A]</t>
  </si>
  <si>
    <t>Položka zahrnuje:  
- výrobní dokumentaci (včetně technologického předpisu)  
- dodání veškerého trubního a pomocného materiálu (trouby, trubky, tvarovky, spojovací a těsnící materiál a pod.), podpěrných, závěsných a upevňovacích prvků, včetně potřebných úprav  
- úprava a příprava podkladu a podpěr, očištění a ošetření podkladu a podpěr  
- zřízení plně funkčního potrubí, kompletní soustavy, podle příslušného technologického předpisu (bez ohledu na sklon)  
- zřízení potrubí i jednotlivých částí po etapách, včetně pracovních spar a spojů, pracovního zaslepení konců a pod.  
- úprava prostupů, průchodů  šachtami a komorami, okolí podpěr a vyústění, zaústění, napojení, vyvedení a upevnění odpad. výustí  
- ochrana potrubí nátěrem (vč. úpravy povrchu), případně izolací, nejsou-li tyto práce předmětem jiné položky  
- úprava, očištění a ošetření prostoru kolem potrubí  
- položky platí pro práce prováděné v prostoru zapaženém i nezapaženém a i v kolektorech, chráničkách  
- položky zahrnují i práce spojené s nutnými obtoky, převáděním a čerpáním vody  
Položka nezahrnuje:  
- x</t>
  </si>
  <si>
    <t>875332</t>
  </si>
  <si>
    <t>POTRUBÍ DREN Z TRUB PLAST DN DO 150MM DĚROVANÝCH</t>
  </si>
  <si>
    <t>2*4,6=9,200 [A]</t>
  </si>
  <si>
    <t>91355</t>
  </si>
  <si>
    <t>EVIDENČNÍ ČÍSLO MOSTU</t>
  </si>
  <si>
    <t>Položka zahrnuje:  
- štítek s evidenčním číslem mostu  
- sloupek dopravní značky včetně osazení a nutných zemních prací a zabetonování  
Položka nezahrnuje:  
- x</t>
  </si>
  <si>
    <t>919111</t>
  </si>
  <si>
    <t>ŘEZÁNÍ ASFALTOVÉHO KRYTU VOZOVEK TL DO 50MM</t>
  </si>
  <si>
    <t>Položka zahrnuje:  
- řezání vozovkové vrstvy v předepsané tloušťce  
- spotřeba vody  
Položka nezahrnuje:  
- x</t>
  </si>
  <si>
    <t>105,3*1,9=200,070 [A]</t>
  </si>
  <si>
    <t>SO 90-90</t>
  </si>
  <si>
    <t>Likvidace odpadů</t>
  </si>
  <si>
    <t>SO 01: 1057,634=1 057,634 [A] 
SO 02: 81,060=81,060 [B] 
SO 03: 200,070=200,070 [C] 
A+B+C=1 338,764 [D]</t>
  </si>
  <si>
    <t>SO 01: 1937,810=1 937,810 [A]</t>
  </si>
  <si>
    <t>SO 02: 88,780=88,780 [A]</t>
  </si>
  <si>
    <t>SO 01: 70,068=70,068 [A] 
SO 02: 14,400=14,400 [B] 
A+B=84,468 [C]</t>
  </si>
  <si>
    <t>SO 02: 33,300=33,300 [A]</t>
  </si>
  <si>
    <t>SO 98-98</t>
  </si>
  <si>
    <t>Všeobecný objekt</t>
  </si>
  <si>
    <t>Dokumentace stavby</t>
  </si>
  <si>
    <t>VSEOB001</t>
  </si>
  <si>
    <t>Dokumentace skutečného provedení stavby, geodetická část</t>
  </si>
  <si>
    <t>Vypracování vybrané části dokumentace skutečného provedení (DSPS)</t>
  </si>
  <si>
    <t>v předepsaném rozsahu a počtu dle VTP a ZTP</t>
  </si>
  <si>
    <t>Položka zahrnuje veškeré činnosti nezbytné k vypracování dokumentace skutečného provedení dle SOD na zhotovení stavby a v rozsahu vyhlášky č. 499/2006 Sb., v platném znění,  a dle požadavků VTP a ZTP. Jedná se o souhrn činností zahrnujících vyhotovení geodetické části dokumentace skutečného provedení stavby, která mimo jiné zahrnuje geodetické měření, zapracování všech změn během výstavby, geometrické plány pro zápis vlastnických a jiných věcných práv do katastru nemovitostí, výsledné měřící protokoly, aktuální údaje apod. Zhotovitel bude postupovat dle požadavků na obsahovou náležitost této části DSPS, která je uvedená v interním předpisu Objednatele - SŽ SM011 Dokumentace staveb Správy železnic, státní organizace. Položka zahrnuje odevzdání dokumentace v předepsaném počtu v listinné i elektronické formě uvedeném v ZTP a VTP.</t>
  </si>
  <si>
    <t>VSEOB002</t>
  </si>
  <si>
    <t>Dokumentace skutečného provedení stavby, technická část</t>
  </si>
  <si>
    <t>Položka zahrnuje veškeré činnosti nezbytné k vypracování dokumentace skutečného provedení dle SOD na zhotovení stavby a v rozsahu vyhlášky č. 499/2006 Sb. v platném znění a dle požadavků VTP a ZTP.  Jedná se o souhrn činností zahrnujících vyhotovení dokumentace skutečného provedení stavby v předepsaném počtu v listinné i elektronické formě. Zhotovitel bude postupovat dle požadavků na obsahovou náležitost této části DSPS, která je uvedená v interním předpisu Objednatele - SŽ SM011 Dokumentace staveb Správy železnic, státní organizace.</t>
  </si>
  <si>
    <t>VSEOB003</t>
  </si>
  <si>
    <t>Dokumentace skutečného provedení stavby, dokladová část</t>
  </si>
  <si>
    <t>Položka zahrnuje veškeré činnosti nezbytné k vypracování dokumentace skutečného provedení dle SOD na zhotovení stavby a v rozsahu vyhlášky č. 499/2006 Sb. v platném znění a dle požadavků VTP a ZTP.  Jedná se o souhrn činností zahrnujících doložení dokladů a podkladů pro předání stavby a její kolaudace v předepsané formě a počtu v listinné i elektronické formě. Zhotovitel bude postupovat dle požadavků na obsahovou náležitost této části DSPS, která je uvedená v interním předpisu Objednatele - SŽ SM011 Dokumentace staveb Správy železnic, státní organizace.</t>
  </si>
  <si>
    <t>Ostatní</t>
  </si>
  <si>
    <t>VSEOB004</t>
  </si>
  <si>
    <t>Osvědčení o shodě notifikovanou osobou</t>
  </si>
  <si>
    <t>Zajištění vydání osvědčení o shodě notifikovanou osobou</t>
  </si>
  <si>
    <t>Položka zahrnuje veškeré činnosti nezbytné k zajištění vydání platného prohlášení o ověření subsystému notifikovanou osobou ve stádiu realizace podle Směrnice Evropského parlamentu a Rady 2008/57/ES ze dne 17. června 2008 o interoperabilitě železničního systému, ve znění pozdějších předpisů  v souhrnu pro stavební objekty a provozní soubory.   
Položka zahrnuje  všechny nezbytné práce, náklady a zařízení  včetně  všech doprav a pomocného materiálu nutných  pro uskutečnění dané činnosti.</t>
  </si>
  <si>
    <t>VSEOB005</t>
  </si>
  <si>
    <t>Osvědčení o bezpečnosti před uvedením do provozu</t>
  </si>
  <si>
    <t>Zajištění vydání osvědčení o bezpečnosti před uvedením do provozu.</t>
  </si>
  <si>
    <t>Položka zahrnuje veškeré činnosti nezbytné k zajištění vydání zprávy o posouzení bezpečnosti dle prováděcího nařízení Komise (EU) č. 402/2013 ze dne 30. dubna 2013 o společné bezpečnostní metodě pro hodnocení a posuzování rizik a požadavky Drážního úřadu.  
Položka zahrnuje  všechny nezbytné práce, náklady a zařízení  včetně  všech doprav a pomocného materiálu nutných  pro uskutečnění dané činnosti.</t>
  </si>
  <si>
    <t>VSEOB013</t>
  </si>
  <si>
    <t>Zajištění a vyhotovení geometrického plánu</t>
  </si>
  <si>
    <t>KS</t>
  </si>
  <si>
    <t>Zajištění a vyhotovení geometrických plánů potřebných zejména pro dělení a scelování pozemků a pro zřízení věcných břemen na pozemcích, které jsou vypsány v části dokumentace "I.2.5 - Dotčení pozemků stavbou".</t>
  </si>
  <si>
    <t>VSEOB014</t>
  </si>
  <si>
    <t>Nájmy hrazené zhotovitelem stavby</t>
  </si>
  <si>
    <t>VSEOB015</t>
  </si>
  <si>
    <t>Exkurze</t>
  </si>
  <si>
    <t>Zajištění exkurze.</t>
  </si>
  <si>
    <t>Položka obsahuje: Organizační přípravu a zabezpečení exkurze včetně materiálního zajištění (zapůjčení) ochranných pomůcek (ochranné přilby, vesty,...), odborný výklad s případným úvodním zahájením v místnostech zařízení staveniště, průvodce v terénu a koordinaci akce s koordinátorem BOZP. 
Položka neobsahuje: Zapůjčení vhodné obuvi (zajišťuje si každý návštěvník sám) a dopravu mezi navštívenými místy.</t>
  </si>
  <si>
    <t>INDIVIDUÁLNÍ SW ELEKTRONICKÉHO STAVĚDLA S ELEKTRONICKÝM ROZHRANÍM - ÚPRAVA
NEOCEŇOVAT - NÁPLŇ POLOŽKY BUDE SOUČÁSTÍ PARALELNĚ PROBÍHAJÍCÍ STAVBY "Cyklická obnova trati v úseku Pardubice (mimo) - Kolín (mimo)"</t>
  </si>
  <si>
    <t>SW PRACOVIŠTĚ DISPEČERA DOZ - ÚPRAVA
NEOCEŇOVAT - NÁPLŇ POLOŽKY BUDE SOUČÁSTÍ PARALELNĚ PROBÍHAJÍCÍ STAVBY "Cyklická obnova trati v úseku Pardubice (mimo) - Kolín (mimo)"</t>
  </si>
  <si>
    <t>SW PRO DOZ JEDNÉ STANICE - ÚPRAVA
NEOCEŇOVAT - NÁPLŇ POLOŽKY BUDE SOUČÁSTÍ PARALELNĚ PROBÍHAJÍCÍ STAVBY "Cyklická obnova trati v úseku Pardubice (mimo) - Kolín (mimo)"</t>
  </si>
  <si>
    <t>PŘEZKOUŠENÍ VLAKOVÝCH CEST
NEOCEŇOVAT - NÁPLŇ POLOŽKY BUDE SOUČÁSTÍ PARALELNĚ PROBÍHAJÍCÍ STAVBY "Cyklická obnova trati v úseku Pardubice (mimo) - Kolín (mimo)"</t>
  </si>
  <si>
    <t>PŘÍPRAVA A CELKOVÉ ZKOUŠKY ELEKTRONICKÉHO STAVĚDLA PRO JEDNU VLAKOVOU CESTU
NEOCEŇOVAT - NÁPLŇ POLOŽKY BUDE SOUČÁSTÍ PARALELNĚ PROBÍHAJÍCÍ STAVBY "Cyklická obnova trati v úseku Pardubice (mimo) - Kolín (mimo)"</t>
  </si>
  <si>
    <t>REGULACE A ZKOUŠENÍ ZABEZPEČOVACÍHO ZAŘÍZENÍ
NEOCEŇOVAT - NÁPLŇ POLOŽKY BUDE SOUČÁSTÍ PARALELNĚ PROBÍHAJÍCÍ STAVBY "Cyklická obnova trati v úseku Pardubice (mimo) - Kolín (mimo)"</t>
  </si>
  <si>
    <t>PROTOKOL UTZ
NEOCEŇOVAT - NÁPLŇ POLOŽKY BUDE SOUČÁSTÍ PARALELNĚ PROBÍHAJÍCÍ STAVBY "Cyklická obnova trati v úseku Pardubice (mimo) - Kolín (mimo)"</t>
  </si>
  <si>
    <t>DODÁVKA TECHNOLOGIE RBC VČETNĚ INSTALACE A SW VYBAVENÍ - ÚPRAVA</t>
  </si>
  <si>
    <t>PŘEZKOUŠENÍ A REGULACE TECHNOLOGIE RBC ZA 1 VC</t>
  </si>
  <si>
    <t>1. Položka obsahuje:  
 – přezkoušení SW na simulátoru
2. Položka neobsahuje:  
 – přezkoušení SW jízdou měřícím vozem  
3. Způsob měření:  
Udává se počet kusů vlakových cest přezkušovaných v dané RBC.</t>
  </si>
  <si>
    <t>R75F287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</si>
</sst>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-* #,##0\ &quot;Kč&quot;_-;\-* #,##0\ &quot;Kč&quot;_-;_-* &quot;-&quot;\ &quot;Kč&quot;_-;_-@_-"/>
    <numFmt numFmtId="41" formatCode="_-* #,##0_-;\-* #,##0_-;_-* &quot;-&quot;_-;_-@_-"/>
    <numFmt numFmtId="44" formatCode="_-* #,##0.00\ &quot;Kč&quot;_-;\-* #,##0.00\ &quot;Kč&quot;_-;_-* &quot;-&quot;??\ &quot;Kč&quot;_-;_-@_-"/>
    <numFmt numFmtId="43" formatCode="_-* #,##0.00_-;\-* #,##0.00_-;_-* &quot;-&quot;??_-;_-@_-"/>
    <numFmt numFmtId="164" formatCode="#,##0.000"/>
  </numFmts>
  <fonts count="10" x14ac:knownFonts="1">
    <font>
      <sz val="10"/>
      <name val="Arial"/>
    </font>
    <font>
      <b/>
      <sz val="16"/>
      <color rgb="FF000000"/>
      <name val="Arial"/>
      <family val="2"/>
      <charset val="238"/>
    </font>
    <font>
      <b/>
      <sz val="16"/>
      <name val="Arial"/>
      <family val="2"/>
      <charset val="238"/>
    </font>
    <font>
      <b/>
      <sz val="10"/>
      <name val="Arial"/>
      <family val="2"/>
      <charset val="238"/>
    </font>
    <font>
      <sz val="10"/>
      <color rgb="FFFFFFFF"/>
      <name val="Arial"/>
      <family val="2"/>
      <charset val="238"/>
    </font>
    <font>
      <b/>
      <sz val="11"/>
      <name val="Arial"/>
      <family val="2"/>
      <charset val="238"/>
    </font>
    <font>
      <i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0"/>
      <color rgb="FF0070C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CB441A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9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2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0" fontId="7" fillId="0" borderId="0"/>
  </cellStyleXfs>
  <cellXfs count="48">
    <xf numFmtId="0" fontId="0" fillId="0" borderId="0" xfId="0"/>
    <xf numFmtId="0" fontId="4" fillId="3" borderId="1" xfId="6" applyFont="1" applyFill="1" applyBorder="1" applyAlignment="1">
      <alignment horizontal="center" vertical="center" wrapText="1"/>
    </xf>
    <xf numFmtId="0" fontId="0" fillId="2" borderId="2" xfId="6" applyFont="1" applyFill="1" applyBorder="1"/>
    <xf numFmtId="0" fontId="1" fillId="2" borderId="0" xfId="6" applyFont="1" applyFill="1" applyAlignment="1">
      <alignment horizontal="center" vertical="center"/>
    </xf>
    <xf numFmtId="0" fontId="0" fillId="2" borderId="0" xfId="6" applyFont="1" applyFill="1"/>
    <xf numFmtId="0" fontId="3" fillId="2" borderId="0" xfId="6" applyFont="1" applyFill="1" applyAlignment="1">
      <alignment horizontal="right"/>
    </xf>
    <xf numFmtId="0" fontId="4" fillId="3" borderId="1" xfId="6" applyFont="1" applyFill="1" applyBorder="1" applyAlignment="1">
      <alignment horizontal="center"/>
    </xf>
    <xf numFmtId="4" fontId="3" fillId="2" borderId="0" xfId="6" applyNumberFormat="1" applyFont="1" applyFill="1" applyAlignment="1">
      <alignment horizontal="right"/>
    </xf>
    <xf numFmtId="0" fontId="0" fillId="2" borderId="1" xfId="6" applyFont="1" applyFill="1" applyBorder="1" applyAlignment="1">
      <alignment horizontal="center"/>
    </xf>
    <xf numFmtId="0" fontId="0" fillId="2" borderId="3" xfId="6" applyFont="1" applyFill="1" applyBorder="1"/>
    <xf numFmtId="0" fontId="0" fillId="2" borderId="4" xfId="6" applyFont="1" applyFill="1" applyBorder="1"/>
    <xf numFmtId="0" fontId="5" fillId="2" borderId="0" xfId="6" applyFont="1" applyFill="1"/>
    <xf numFmtId="0" fontId="5" fillId="2" borderId="0" xfId="6" applyFont="1" applyFill="1" applyAlignment="1">
      <alignment horizontal="left"/>
    </xf>
    <xf numFmtId="0" fontId="5" fillId="2" borderId="2" xfId="6" applyFont="1" applyFill="1" applyBorder="1"/>
    <xf numFmtId="0" fontId="5" fillId="2" borderId="2" xfId="6" applyFont="1" applyFill="1" applyBorder="1" applyAlignment="1">
      <alignment horizontal="left"/>
    </xf>
    <xf numFmtId="0" fontId="0" fillId="2" borderId="6" xfId="6" applyFont="1" applyFill="1" applyBorder="1"/>
    <xf numFmtId="0" fontId="3" fillId="0" borderId="1" xfId="6" applyFont="1" applyBorder="1" applyAlignment="1">
      <alignment horizontal="left"/>
    </xf>
    <xf numFmtId="4" fontId="3" fillId="0" borderId="1" xfId="6" applyNumberFormat="1" applyFont="1" applyBorder="1" applyAlignment="1">
      <alignment horizontal="right"/>
    </xf>
    <xf numFmtId="0" fontId="0" fillId="0" borderId="1" xfId="6" applyFont="1" applyBorder="1"/>
    <xf numFmtId="0" fontId="3" fillId="2" borderId="6" xfId="6" applyFont="1" applyFill="1" applyBorder="1" applyAlignment="1">
      <alignment horizontal="right"/>
    </xf>
    <xf numFmtId="0" fontId="3" fillId="2" borderId="6" xfId="6" applyFont="1" applyFill="1" applyBorder="1" applyAlignment="1">
      <alignment wrapText="1"/>
    </xf>
    <xf numFmtId="4" fontId="3" fillId="2" borderId="6" xfId="6" applyNumberFormat="1" applyFont="1" applyFill="1" applyBorder="1" applyAlignment="1">
      <alignment horizontal="center"/>
    </xf>
    <xf numFmtId="0" fontId="0" fillId="0" borderId="1" xfId="6" applyFont="1" applyBorder="1" applyAlignment="1">
      <alignment horizontal="right"/>
    </xf>
    <xf numFmtId="0" fontId="0" fillId="0" borderId="1" xfId="6" applyFont="1" applyBorder="1" applyAlignment="1">
      <alignment wrapText="1"/>
    </xf>
    <xf numFmtId="0" fontId="0" fillId="0" borderId="1" xfId="6" applyFont="1" applyBorder="1" applyAlignment="1">
      <alignment horizontal="center"/>
    </xf>
    <xf numFmtId="164" fontId="0" fillId="0" borderId="1" xfId="6" applyNumberFormat="1" applyFont="1" applyBorder="1" applyAlignment="1">
      <alignment horizontal="center"/>
    </xf>
    <xf numFmtId="4" fontId="0" fillId="0" borderId="1" xfId="6" applyNumberFormat="1" applyFont="1" applyBorder="1" applyAlignment="1">
      <alignment horizontal="center"/>
    </xf>
    <xf numFmtId="0" fontId="0" fillId="0" borderId="5" xfId="6" applyFont="1" applyBorder="1" applyAlignment="1">
      <alignment vertical="top"/>
    </xf>
    <xf numFmtId="0" fontId="0" fillId="0" borderId="1" xfId="6" applyFont="1" applyBorder="1" applyAlignment="1">
      <alignment horizontal="left" vertical="center" wrapText="1"/>
    </xf>
    <xf numFmtId="0" fontId="0" fillId="0" borderId="0" xfId="6" applyFont="1" applyAlignment="1">
      <alignment vertical="top"/>
    </xf>
    <xf numFmtId="0" fontId="6" fillId="0" borderId="1" xfId="6" applyFont="1" applyBorder="1" applyAlignment="1">
      <alignment horizontal="left" vertical="center" wrapText="1"/>
    </xf>
    <xf numFmtId="4" fontId="0" fillId="2" borderId="1" xfId="6" applyNumberFormat="1" applyFont="1" applyFill="1" applyBorder="1" applyAlignment="1">
      <alignment horizontal="center"/>
    </xf>
    <xf numFmtId="0" fontId="3" fillId="2" borderId="2" xfId="6" applyFont="1" applyFill="1" applyBorder="1" applyAlignment="1">
      <alignment horizontal="right"/>
    </xf>
    <xf numFmtId="4" fontId="3" fillId="2" borderId="2" xfId="6" applyNumberFormat="1" applyFont="1" applyFill="1" applyBorder="1" applyAlignment="1">
      <alignment horizontal="center"/>
    </xf>
    <xf numFmtId="0" fontId="8" fillId="0" borderId="1" xfId="6" applyFont="1" applyBorder="1" applyAlignment="1">
      <alignment wrapText="1"/>
    </xf>
    <xf numFmtId="0" fontId="9" fillId="0" borderId="1" xfId="6" applyFont="1" applyBorder="1" applyAlignment="1">
      <alignment wrapText="1"/>
    </xf>
    <xf numFmtId="0" fontId="9" fillId="0" borderId="1" xfId="6" applyFont="1" applyBorder="1" applyAlignment="1">
      <alignment horizontal="center"/>
    </xf>
    <xf numFmtId="164" fontId="9" fillId="0" borderId="1" xfId="6" applyNumberFormat="1" applyFont="1" applyBorder="1" applyAlignment="1">
      <alignment horizontal="center"/>
    </xf>
    <xf numFmtId="0" fontId="9" fillId="0" borderId="1" xfId="6" applyFont="1" applyBorder="1" applyAlignment="1">
      <alignment horizontal="left" vertical="center" wrapText="1"/>
    </xf>
    <xf numFmtId="0" fontId="9" fillId="0" borderId="1" xfId="6" applyFont="1" applyBorder="1" applyAlignment="1">
      <alignment horizontal="right"/>
    </xf>
    <xf numFmtId="0" fontId="5" fillId="2" borderId="0" xfId="6" applyFont="1" applyFill="1" applyAlignment="1">
      <alignment horizontal="right"/>
    </xf>
    <xf numFmtId="0" fontId="0" fillId="2" borderId="0" xfId="6" applyFont="1" applyFill="1"/>
    <xf numFmtId="0" fontId="5" fillId="2" borderId="2" xfId="6" applyFont="1" applyFill="1" applyBorder="1" applyAlignment="1">
      <alignment horizontal="right"/>
    </xf>
    <xf numFmtId="0" fontId="0" fillId="2" borderId="2" xfId="6" applyFont="1" applyFill="1" applyBorder="1"/>
    <xf numFmtId="0" fontId="4" fillId="3" borderId="1" xfId="6" applyFont="1" applyFill="1" applyBorder="1" applyAlignment="1">
      <alignment horizontal="center" vertical="center" wrapText="1"/>
    </xf>
    <xf numFmtId="0" fontId="1" fillId="2" borderId="0" xfId="6" applyFont="1" applyFill="1" applyAlignment="1">
      <alignment horizontal="center" vertical="center"/>
    </xf>
    <xf numFmtId="0" fontId="2" fillId="2" borderId="0" xfId="6" applyFont="1" applyFill="1"/>
    <xf numFmtId="0" fontId="9" fillId="0" borderId="1" xfId="6" applyFont="1" applyBorder="1"/>
  </cellXfs>
  <cellStyles count="7"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Normal" xfId="6" xr:uid="{00000000-0005-0000-0000-000000000000}"/>
    <cellStyle name="Normální" xfId="0" builtinId="0"/>
    <cellStyle name="Percent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28575</xdr:rowOff>
    </xdr:from>
    <xdr:to>
      <xdr:col>0</xdr:col>
      <xdr:colOff>1390650</xdr:colOff>
      <xdr:row>3</xdr:row>
      <xdr:rowOff>28575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0" y="28575"/>
          <a:ext cx="1343025" cy="581025"/>
        </a:xfrm>
        <a:prstGeom prst="rect">
          <a:avLst/>
        </a:prstGeom>
        <a:noFill/>
        <a:ln w="9525" cmpd="sng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571500</xdr:colOff>
      <xdr:row>0</xdr:row>
      <xdr:rowOff>9525</xdr:rowOff>
    </xdr:from>
    <xdr:to>
      <xdr:col>2</xdr:col>
      <xdr:colOff>495300</xdr:colOff>
      <xdr:row>2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9525"/>
          <a:ext cx="1276350" cy="466725"/>
        </a:xfrm>
        <a:prstGeom prst="rect">
          <a:avLst/>
        </a:prstGeom>
        <a:noFill/>
        <a:ln w="9525" cmpd="sng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571500</xdr:colOff>
      <xdr:row>0</xdr:row>
      <xdr:rowOff>9525</xdr:rowOff>
    </xdr:from>
    <xdr:to>
      <xdr:col>2</xdr:col>
      <xdr:colOff>495300</xdr:colOff>
      <xdr:row>2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9525"/>
          <a:ext cx="1276350" cy="466725"/>
        </a:xfrm>
        <a:prstGeom prst="rect">
          <a:avLst/>
        </a:prstGeom>
        <a:noFill/>
        <a:ln w="9525" cmpd="sng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571500</xdr:colOff>
      <xdr:row>0</xdr:row>
      <xdr:rowOff>9525</xdr:rowOff>
    </xdr:from>
    <xdr:to>
      <xdr:col>2</xdr:col>
      <xdr:colOff>495300</xdr:colOff>
      <xdr:row>2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9525"/>
          <a:ext cx="1276350" cy="466725"/>
        </a:xfrm>
        <a:prstGeom prst="rect">
          <a:avLst/>
        </a:prstGeom>
        <a:noFill/>
        <a:ln w="9525" cmpd="sng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571500</xdr:colOff>
      <xdr:row>0</xdr:row>
      <xdr:rowOff>9525</xdr:rowOff>
    </xdr:from>
    <xdr:to>
      <xdr:col>2</xdr:col>
      <xdr:colOff>495300</xdr:colOff>
      <xdr:row>2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9525"/>
          <a:ext cx="1276350" cy="466725"/>
        </a:xfrm>
        <a:prstGeom prst="rect">
          <a:avLst/>
        </a:prstGeom>
        <a:noFill/>
        <a:ln w="9525" cmpd="sng"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571500</xdr:colOff>
      <xdr:row>0</xdr:row>
      <xdr:rowOff>9525</xdr:rowOff>
    </xdr:from>
    <xdr:to>
      <xdr:col>2</xdr:col>
      <xdr:colOff>495300</xdr:colOff>
      <xdr:row>2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9525"/>
          <a:ext cx="1276350" cy="466725"/>
        </a:xfrm>
        <a:prstGeom prst="rect">
          <a:avLst/>
        </a:prstGeom>
        <a:noFill/>
        <a:ln w="9525" cmpd="sng"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571500</xdr:colOff>
      <xdr:row>0</xdr:row>
      <xdr:rowOff>9525</xdr:rowOff>
    </xdr:from>
    <xdr:to>
      <xdr:col>2</xdr:col>
      <xdr:colOff>495300</xdr:colOff>
      <xdr:row>2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9525"/>
          <a:ext cx="1276350" cy="466725"/>
        </a:xfrm>
        <a:prstGeom prst="rect">
          <a:avLst/>
        </a:prstGeom>
        <a:noFill/>
        <a:ln w="9525" cmpd="sng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?? ??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?? ??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15"/>
  <sheetViews>
    <sheetView workbookViewId="0">
      <selection activeCell="C10" sqref="C10"/>
    </sheetView>
  </sheetViews>
  <sheetFormatPr defaultColWidth="9.140625" defaultRowHeight="12.75" customHeight="1" x14ac:dyDescent="0.2"/>
  <cols>
    <col min="1" max="1" width="25.7109375" customWidth="1"/>
    <col min="2" max="2" width="66.7109375" customWidth="1"/>
    <col min="3" max="5" width="20.7109375" customWidth="1"/>
  </cols>
  <sheetData>
    <row r="1" spans="1:5" ht="12.75" customHeight="1" x14ac:dyDescent="0.2">
      <c r="A1" s="41"/>
      <c r="B1" s="4" t="s">
        <v>0</v>
      </c>
      <c r="C1" s="4"/>
      <c r="D1" s="4"/>
      <c r="E1" s="4"/>
    </row>
    <row r="2" spans="1:5" ht="12.75" customHeight="1" x14ac:dyDescent="0.2">
      <c r="A2" s="41"/>
      <c r="B2" s="45" t="s">
        <v>1</v>
      </c>
      <c r="C2" s="4"/>
      <c r="D2" s="4"/>
      <c r="E2" s="4"/>
    </row>
    <row r="3" spans="1:5" ht="20.100000000000001" customHeight="1" x14ac:dyDescent="0.2">
      <c r="A3" s="41"/>
      <c r="B3" s="41"/>
      <c r="C3" s="4"/>
      <c r="D3" s="4"/>
      <c r="E3" s="4"/>
    </row>
    <row r="4" spans="1:5" ht="20.100000000000001" customHeight="1" x14ac:dyDescent="0.3">
      <c r="A4" s="4"/>
      <c r="B4" s="46" t="s">
        <v>2</v>
      </c>
      <c r="C4" s="41"/>
      <c r="D4" s="41"/>
      <c r="E4" s="4"/>
    </row>
    <row r="5" spans="1:5" ht="12.75" customHeight="1" x14ac:dyDescent="0.2">
      <c r="A5" s="4"/>
      <c r="B5" s="41" t="s">
        <v>3</v>
      </c>
      <c r="C5" s="41"/>
      <c r="D5" s="41"/>
      <c r="E5" s="4"/>
    </row>
    <row r="6" spans="1:5" ht="12.75" customHeight="1" x14ac:dyDescent="0.2">
      <c r="A6" s="4"/>
      <c r="B6" s="5" t="s">
        <v>4</v>
      </c>
      <c r="C6" s="7">
        <f>SUM(C10:C15)</f>
        <v>0</v>
      </c>
      <c r="D6" s="4"/>
      <c r="E6" s="4"/>
    </row>
    <row r="7" spans="1:5" ht="12.75" customHeight="1" x14ac:dyDescent="0.2">
      <c r="A7" s="4"/>
      <c r="B7" s="5" t="s">
        <v>5</v>
      </c>
      <c r="C7" s="7">
        <f>SUM(E10:E15)</f>
        <v>0</v>
      </c>
      <c r="D7" s="4"/>
      <c r="E7" s="4"/>
    </row>
    <row r="8" spans="1:5" ht="12.75" customHeight="1" x14ac:dyDescent="0.2">
      <c r="A8" s="2"/>
      <c r="B8" s="2"/>
      <c r="C8" s="2"/>
      <c r="D8" s="2"/>
      <c r="E8" s="2"/>
    </row>
    <row r="9" spans="1:5" ht="12.75" customHeight="1" x14ac:dyDescent="0.2">
      <c r="A9" s="6" t="s">
        <v>6</v>
      </c>
      <c r="B9" s="6" t="s">
        <v>7</v>
      </c>
      <c r="C9" s="6" t="s">
        <v>8</v>
      </c>
      <c r="D9" s="6" t="s">
        <v>9</v>
      </c>
      <c r="E9" s="6" t="s">
        <v>10</v>
      </c>
    </row>
    <row r="10" spans="1:5" ht="12.75" customHeight="1" x14ac:dyDescent="0.2">
      <c r="A10" s="16" t="s">
        <v>24</v>
      </c>
      <c r="B10" s="16" t="s">
        <v>25</v>
      </c>
      <c r="C10" s="17">
        <f>'PS 01'!I3</f>
        <v>0</v>
      </c>
      <c r="D10" s="17">
        <f>'PS 01'!O2</f>
        <v>0</v>
      </c>
      <c r="E10" s="17">
        <f t="shared" ref="E10:E15" si="0">C10+D10</f>
        <v>0</v>
      </c>
    </row>
    <row r="11" spans="1:5" ht="12.75" customHeight="1" x14ac:dyDescent="0.2">
      <c r="A11" s="16" t="s">
        <v>139</v>
      </c>
      <c r="B11" s="16" t="s">
        <v>140</v>
      </c>
      <c r="C11" s="17">
        <f>'SO 01'!I3</f>
        <v>0</v>
      </c>
      <c r="D11" s="17">
        <f>'SO 01'!O2</f>
        <v>0</v>
      </c>
      <c r="E11" s="17">
        <f t="shared" si="0"/>
        <v>0</v>
      </c>
    </row>
    <row r="12" spans="1:5" ht="12.75" customHeight="1" x14ac:dyDescent="0.2">
      <c r="A12" s="16" t="s">
        <v>282</v>
      </c>
      <c r="B12" s="16" t="s">
        <v>283</v>
      </c>
      <c r="C12" s="17">
        <f>'SO 02'!I3</f>
        <v>0</v>
      </c>
      <c r="D12" s="17">
        <f>'SO 02'!O2</f>
        <v>0</v>
      </c>
      <c r="E12" s="17">
        <f t="shared" si="0"/>
        <v>0</v>
      </c>
    </row>
    <row r="13" spans="1:5" ht="12.75" customHeight="1" x14ac:dyDescent="0.2">
      <c r="A13" s="16" t="s">
        <v>342</v>
      </c>
      <c r="B13" s="16" t="s">
        <v>343</v>
      </c>
      <c r="C13" s="17">
        <f>'SO 03'!I3</f>
        <v>0</v>
      </c>
      <c r="D13" s="17">
        <f>'SO 03'!O2</f>
        <v>0</v>
      </c>
      <c r="E13" s="17">
        <f t="shared" si="0"/>
        <v>0</v>
      </c>
    </row>
    <row r="14" spans="1:5" ht="12.75" customHeight="1" x14ac:dyDescent="0.2">
      <c r="A14" s="16" t="s">
        <v>445</v>
      </c>
      <c r="B14" s="16" t="s">
        <v>446</v>
      </c>
      <c r="C14" s="17">
        <f>'SO 90-90'!I3</f>
        <v>0</v>
      </c>
      <c r="D14" s="17">
        <f>'SO 90-90'!O2</f>
        <v>0</v>
      </c>
      <c r="E14" s="17">
        <f t="shared" si="0"/>
        <v>0</v>
      </c>
    </row>
    <row r="15" spans="1:5" ht="12.75" customHeight="1" x14ac:dyDescent="0.2">
      <c r="A15" s="16" t="s">
        <v>452</v>
      </c>
      <c r="B15" s="16" t="s">
        <v>453</v>
      </c>
      <c r="C15" s="17">
        <f>'SO 98-98'!I3</f>
        <v>0</v>
      </c>
      <c r="D15" s="17">
        <f>'SO 98-98'!O2</f>
        <v>0</v>
      </c>
      <c r="E15" s="17">
        <f t="shared" si="0"/>
        <v>0</v>
      </c>
    </row>
  </sheetData>
  <mergeCells count="4">
    <mergeCell ref="A1:A3"/>
    <mergeCell ref="B2:B3"/>
    <mergeCell ref="B4:D4"/>
    <mergeCell ref="B5:D5"/>
  </mergeCells>
  <pageMargins left="0.75" right="0.75" top="1" bottom="1" header="0.5" footer="0.5"/>
  <pageSetup paperSize="9" fitToHeight="0" orientation="portrait" horizontalDpi="300" verticalDpi="300"/>
  <headerFooter>
    <oddHeader>&amp;C&amp;"Verdana"&amp;7&amp;K000000 SŽ: Interní&amp;1#_x000D_</oddHead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112"/>
  <sheetViews>
    <sheetView tabSelected="1" workbookViewId="0">
      <pane ySplit="7" topLeftCell="A88" activePane="bottomLeft" state="frozen"/>
      <selection pane="bottomLeft" activeCell="I8" sqref="I8"/>
    </sheetView>
  </sheetViews>
  <sheetFormatPr defaultColWidth="9.140625" defaultRowHeight="12.75" customHeight="1" x14ac:dyDescent="0.2"/>
  <cols>
    <col min="1" max="1" width="9.140625" hidden="1" customWidth="1"/>
    <col min="2" max="2" width="11.7109375" customWidth="1"/>
    <col min="3" max="3" width="14.7109375" customWidth="1"/>
    <col min="4" max="4" width="9.7109375" customWidth="1"/>
    <col min="5" max="5" width="70.7109375" customWidth="1"/>
    <col min="6" max="6" width="11.7109375" customWidth="1"/>
    <col min="7" max="9" width="16.7109375" customWidth="1"/>
    <col min="10" max="10" width="20.7109375" customWidth="1"/>
    <col min="15" max="18" width="9.140625" hidden="1" customWidth="1"/>
  </cols>
  <sheetData>
    <row r="1" spans="1:18" ht="12.75" customHeight="1" x14ac:dyDescent="0.2">
      <c r="A1" t="s">
        <v>11</v>
      </c>
      <c r="B1" s="4"/>
      <c r="C1" s="4"/>
      <c r="D1" s="4"/>
      <c r="E1" s="4" t="s">
        <v>0</v>
      </c>
      <c r="F1" s="4"/>
      <c r="G1" s="4"/>
      <c r="H1" s="4"/>
      <c r="I1" s="4"/>
      <c r="J1" s="4"/>
      <c r="P1" t="s">
        <v>22</v>
      </c>
    </row>
    <row r="2" spans="1:18" ht="24.95" customHeight="1" x14ac:dyDescent="0.2">
      <c r="B2" s="4"/>
      <c r="C2" s="4"/>
      <c r="D2" s="4"/>
      <c r="E2" s="3" t="s">
        <v>13</v>
      </c>
      <c r="F2" s="4"/>
      <c r="G2" s="4"/>
      <c r="H2" s="2"/>
      <c r="I2" s="2"/>
      <c r="J2" s="4"/>
      <c r="O2">
        <f>0+O8</f>
        <v>0</v>
      </c>
      <c r="P2" t="s">
        <v>22</v>
      </c>
    </row>
    <row r="3" spans="1:18" ht="15" customHeight="1" x14ac:dyDescent="0.25">
      <c r="A3" t="s">
        <v>12</v>
      </c>
      <c r="B3" s="11" t="s">
        <v>14</v>
      </c>
      <c r="C3" s="40" t="s">
        <v>15</v>
      </c>
      <c r="D3" s="41"/>
      <c r="E3" s="12" t="s">
        <v>16</v>
      </c>
      <c r="F3" s="4"/>
      <c r="G3" s="9"/>
      <c r="H3" s="8" t="s">
        <v>24</v>
      </c>
      <c r="I3" s="31">
        <f>0+I8</f>
        <v>0</v>
      </c>
      <c r="J3" s="10"/>
      <c r="O3" t="s">
        <v>19</v>
      </c>
      <c r="P3" t="s">
        <v>23</v>
      </c>
    </row>
    <row r="4" spans="1:18" ht="15" customHeight="1" x14ac:dyDescent="0.25">
      <c r="A4" t="s">
        <v>17</v>
      </c>
      <c r="B4" s="13" t="s">
        <v>18</v>
      </c>
      <c r="C4" s="42" t="s">
        <v>24</v>
      </c>
      <c r="D4" s="43"/>
      <c r="E4" s="14" t="s">
        <v>25</v>
      </c>
      <c r="F4" s="2"/>
      <c r="G4" s="2"/>
      <c r="H4" s="15"/>
      <c r="I4" s="15"/>
      <c r="J4" s="2"/>
      <c r="O4" t="s">
        <v>20</v>
      </c>
      <c r="P4" t="s">
        <v>23</v>
      </c>
    </row>
    <row r="5" spans="1:18" ht="12.75" customHeight="1" x14ac:dyDescent="0.2">
      <c r="A5" s="44" t="s">
        <v>26</v>
      </c>
      <c r="B5" s="44" t="s">
        <v>28</v>
      </c>
      <c r="C5" s="44" t="s">
        <v>30</v>
      </c>
      <c r="D5" s="44" t="s">
        <v>31</v>
      </c>
      <c r="E5" s="44" t="s">
        <v>32</v>
      </c>
      <c r="F5" s="44" t="s">
        <v>34</v>
      </c>
      <c r="G5" s="44" t="s">
        <v>36</v>
      </c>
      <c r="H5" s="44" t="s">
        <v>38</v>
      </c>
      <c r="I5" s="44"/>
      <c r="J5" s="44" t="s">
        <v>43</v>
      </c>
      <c r="O5" t="s">
        <v>21</v>
      </c>
      <c r="P5" t="s">
        <v>23</v>
      </c>
    </row>
    <row r="6" spans="1:18" ht="12.75" customHeight="1" x14ac:dyDescent="0.2">
      <c r="A6" s="44"/>
      <c r="B6" s="44"/>
      <c r="C6" s="44"/>
      <c r="D6" s="44"/>
      <c r="E6" s="44"/>
      <c r="F6" s="44"/>
      <c r="G6" s="44"/>
      <c r="H6" s="1" t="s">
        <v>39</v>
      </c>
      <c r="I6" s="1" t="s">
        <v>41</v>
      </c>
      <c r="J6" s="44"/>
    </row>
    <row r="7" spans="1:18" ht="12.75" customHeight="1" x14ac:dyDescent="0.2">
      <c r="A7" s="1" t="s">
        <v>27</v>
      </c>
      <c r="B7" s="1" t="s">
        <v>29</v>
      </c>
      <c r="C7" s="1" t="s">
        <v>23</v>
      </c>
      <c r="D7" s="1" t="s">
        <v>22</v>
      </c>
      <c r="E7" s="1" t="s">
        <v>33</v>
      </c>
      <c r="F7" s="1" t="s">
        <v>35</v>
      </c>
      <c r="G7" s="1" t="s">
        <v>37</v>
      </c>
      <c r="H7" s="1" t="s">
        <v>40</v>
      </c>
      <c r="I7" s="1" t="s">
        <v>42</v>
      </c>
      <c r="J7" s="1" t="s">
        <v>44</v>
      </c>
    </row>
    <row r="8" spans="1:18" ht="12.75" customHeight="1" x14ac:dyDescent="0.2">
      <c r="A8" s="15" t="s">
        <v>45</v>
      </c>
      <c r="B8" s="15"/>
      <c r="C8" s="19" t="s">
        <v>46</v>
      </c>
      <c r="D8" s="15"/>
      <c r="E8" s="20" t="s">
        <v>47</v>
      </c>
      <c r="F8" s="15"/>
      <c r="G8" s="15"/>
      <c r="H8" s="15"/>
      <c r="I8" s="21">
        <f>0+Q8</f>
        <v>0</v>
      </c>
      <c r="J8" s="15"/>
      <c r="O8">
        <f>0+R8</f>
        <v>0</v>
      </c>
      <c r="Q8">
        <f>0+I9+I13+I17+I21+I25+I29+I33+I37+I41+I45+I49+I53+I57+I61+I65+I69+I73+I77+I81+I85+I89+I93+I97+I101+I105+I109</f>
        <v>0</v>
      </c>
      <c r="R8">
        <f>0+O9+O13+O17+O21+O25+O29+O33+O37+O41+O45+O49+O53+O57+O61+O65+O69+O73+O77+O81+O85+O89+O93+O97+O101+O105+O109</f>
        <v>0</v>
      </c>
    </row>
    <row r="9" spans="1:18" ht="25.5" x14ac:dyDescent="0.2">
      <c r="A9" s="18" t="s">
        <v>48</v>
      </c>
      <c r="B9" s="22" t="s">
        <v>29</v>
      </c>
      <c r="C9" s="39" t="s">
        <v>49</v>
      </c>
      <c r="D9" s="47" t="s">
        <v>50</v>
      </c>
      <c r="E9" s="35" t="s">
        <v>51</v>
      </c>
      <c r="F9" s="36" t="s">
        <v>52</v>
      </c>
      <c r="G9" s="37">
        <v>1</v>
      </c>
      <c r="H9" s="26">
        <v>0</v>
      </c>
      <c r="I9" s="26">
        <f>ROUND(ROUND(H9,2)*ROUND(G9,3),2)</f>
        <v>0</v>
      </c>
      <c r="J9" s="24" t="s">
        <v>53</v>
      </c>
      <c r="O9">
        <f>(I9*21)/100</f>
        <v>0</v>
      </c>
      <c r="P9" t="s">
        <v>23</v>
      </c>
    </row>
    <row r="10" spans="1:18" x14ac:dyDescent="0.2">
      <c r="A10" s="27" t="s">
        <v>54</v>
      </c>
      <c r="E10" s="28" t="s">
        <v>50</v>
      </c>
    </row>
    <row r="11" spans="1:18" x14ac:dyDescent="0.2">
      <c r="A11" s="29" t="s">
        <v>55</v>
      </c>
      <c r="E11" s="30" t="s">
        <v>50</v>
      </c>
    </row>
    <row r="12" spans="1:18" ht="140.25" x14ac:dyDescent="0.2">
      <c r="A12" t="s">
        <v>56</v>
      </c>
      <c r="E12" s="28" t="s">
        <v>57</v>
      </c>
    </row>
    <row r="13" spans="1:18" ht="63.75" x14ac:dyDescent="0.2">
      <c r="A13" s="18" t="s">
        <v>48</v>
      </c>
      <c r="B13" s="22" t="s">
        <v>23</v>
      </c>
      <c r="C13" s="22" t="s">
        <v>58</v>
      </c>
      <c r="D13" s="18" t="s">
        <v>50</v>
      </c>
      <c r="E13" s="34" t="s">
        <v>485</v>
      </c>
      <c r="F13" s="24" t="s">
        <v>59</v>
      </c>
      <c r="G13" s="25">
        <v>1</v>
      </c>
      <c r="H13" s="26">
        <v>0</v>
      </c>
      <c r="I13" s="26">
        <f>ROUND(ROUND(H13,2)*ROUND(G13,3),2)</f>
        <v>0</v>
      </c>
      <c r="J13" s="24" t="s">
        <v>53</v>
      </c>
      <c r="O13">
        <f>(I13*21)/100</f>
        <v>0</v>
      </c>
      <c r="P13" t="s">
        <v>23</v>
      </c>
    </row>
    <row r="14" spans="1:18" x14ac:dyDescent="0.2">
      <c r="A14" s="27" t="s">
        <v>54</v>
      </c>
      <c r="E14" s="28" t="s">
        <v>50</v>
      </c>
    </row>
    <row r="15" spans="1:18" x14ac:dyDescent="0.2">
      <c r="A15" s="29" t="s">
        <v>55</v>
      </c>
      <c r="E15" s="30" t="s">
        <v>50</v>
      </c>
    </row>
    <row r="16" spans="1:18" ht="114.75" x14ac:dyDescent="0.2">
      <c r="A16" t="s">
        <v>56</v>
      </c>
      <c r="E16" s="28" t="s">
        <v>60</v>
      </c>
    </row>
    <row r="17" spans="1:16" ht="51" x14ac:dyDescent="0.2">
      <c r="A17" s="18" t="s">
        <v>48</v>
      </c>
      <c r="B17" s="22" t="s">
        <v>22</v>
      </c>
      <c r="C17" s="22" t="s">
        <v>61</v>
      </c>
      <c r="D17" s="18" t="s">
        <v>50</v>
      </c>
      <c r="E17" s="34" t="s">
        <v>486</v>
      </c>
      <c r="F17" s="24" t="s">
        <v>52</v>
      </c>
      <c r="G17" s="25">
        <v>1.5</v>
      </c>
      <c r="H17" s="26">
        <v>0</v>
      </c>
      <c r="I17" s="26">
        <f>ROUND(ROUND(H17,2)*ROUND(G17,3),2)</f>
        <v>0</v>
      </c>
      <c r="J17" s="24" t="s">
        <v>53</v>
      </c>
      <c r="O17">
        <f>(I17*21)/100</f>
        <v>0</v>
      </c>
      <c r="P17" t="s">
        <v>23</v>
      </c>
    </row>
    <row r="18" spans="1:16" x14ac:dyDescent="0.2">
      <c r="A18" s="27" t="s">
        <v>54</v>
      </c>
      <c r="E18" s="28" t="s">
        <v>50</v>
      </c>
    </row>
    <row r="19" spans="1:16" x14ac:dyDescent="0.2">
      <c r="A19" s="29" t="s">
        <v>55</v>
      </c>
      <c r="E19" s="30" t="s">
        <v>50</v>
      </c>
    </row>
    <row r="20" spans="1:16" ht="102" x14ac:dyDescent="0.2">
      <c r="A20" t="s">
        <v>56</v>
      </c>
      <c r="E20" s="28" t="s">
        <v>62</v>
      </c>
    </row>
    <row r="21" spans="1:16" ht="51" x14ac:dyDescent="0.2">
      <c r="A21" s="18" t="s">
        <v>48</v>
      </c>
      <c r="B21" s="22" t="s">
        <v>33</v>
      </c>
      <c r="C21" s="22" t="s">
        <v>63</v>
      </c>
      <c r="D21" s="18" t="s">
        <v>50</v>
      </c>
      <c r="E21" s="34" t="s">
        <v>487</v>
      </c>
      <c r="F21" s="24" t="s">
        <v>52</v>
      </c>
      <c r="G21" s="25">
        <v>1</v>
      </c>
      <c r="H21" s="26">
        <v>0</v>
      </c>
      <c r="I21" s="26">
        <f>ROUND(ROUND(H21,2)*ROUND(G21,3),2)</f>
        <v>0</v>
      </c>
      <c r="J21" s="24" t="s">
        <v>53</v>
      </c>
      <c r="O21">
        <f>(I21*21)/100</f>
        <v>0</v>
      </c>
      <c r="P21" t="s">
        <v>23</v>
      </c>
    </row>
    <row r="22" spans="1:16" x14ac:dyDescent="0.2">
      <c r="A22" s="27" t="s">
        <v>54</v>
      </c>
      <c r="E22" s="28" t="s">
        <v>50</v>
      </c>
    </row>
    <row r="23" spans="1:16" x14ac:dyDescent="0.2">
      <c r="A23" s="29" t="s">
        <v>55</v>
      </c>
      <c r="E23" s="30" t="s">
        <v>50</v>
      </c>
    </row>
    <row r="24" spans="1:16" ht="89.25" x14ac:dyDescent="0.2">
      <c r="A24" t="s">
        <v>56</v>
      </c>
      <c r="E24" s="28" t="s">
        <v>64</v>
      </c>
    </row>
    <row r="25" spans="1:16" x14ac:dyDescent="0.2">
      <c r="A25" s="18" t="s">
        <v>48</v>
      </c>
      <c r="B25" s="22" t="s">
        <v>35</v>
      </c>
      <c r="C25" s="22" t="s">
        <v>65</v>
      </c>
      <c r="D25" s="18" t="s">
        <v>50</v>
      </c>
      <c r="E25" s="23" t="s">
        <v>66</v>
      </c>
      <c r="F25" s="24" t="s">
        <v>52</v>
      </c>
      <c r="G25" s="25">
        <v>2</v>
      </c>
      <c r="H25" s="26">
        <v>0</v>
      </c>
      <c r="I25" s="26">
        <f>ROUND(ROUND(H25,2)*ROUND(G25,3),2)</f>
        <v>0</v>
      </c>
      <c r="J25" s="24" t="s">
        <v>53</v>
      </c>
      <c r="O25">
        <f>(I25*21)/100</f>
        <v>0</v>
      </c>
      <c r="P25" t="s">
        <v>23</v>
      </c>
    </row>
    <row r="26" spans="1:16" x14ac:dyDescent="0.2">
      <c r="A26" s="27" t="s">
        <v>54</v>
      </c>
      <c r="E26" s="28" t="s">
        <v>67</v>
      </c>
    </row>
    <row r="27" spans="1:16" x14ac:dyDescent="0.2">
      <c r="A27" s="29" t="s">
        <v>55</v>
      </c>
      <c r="E27" s="30" t="s">
        <v>50</v>
      </c>
    </row>
    <row r="28" spans="1:16" ht="140.25" x14ac:dyDescent="0.2">
      <c r="A28" t="s">
        <v>56</v>
      </c>
      <c r="E28" s="28" t="s">
        <v>68</v>
      </c>
    </row>
    <row r="29" spans="1:16" x14ac:dyDescent="0.2">
      <c r="A29" s="18" t="s">
        <v>48</v>
      </c>
      <c r="B29" s="22" t="s">
        <v>37</v>
      </c>
      <c r="C29" s="22" t="s">
        <v>69</v>
      </c>
      <c r="D29" s="18" t="s">
        <v>50</v>
      </c>
      <c r="E29" s="23" t="s">
        <v>70</v>
      </c>
      <c r="F29" s="24" t="s">
        <v>52</v>
      </c>
      <c r="G29" s="25">
        <v>2</v>
      </c>
      <c r="H29" s="26">
        <v>0</v>
      </c>
      <c r="I29" s="26">
        <f>ROUND(ROUND(H29,2)*ROUND(G29,3),2)</f>
        <v>0</v>
      </c>
      <c r="J29" s="24" t="s">
        <v>53</v>
      </c>
      <c r="O29">
        <f>(I29*21)/100</f>
        <v>0</v>
      </c>
      <c r="P29" t="s">
        <v>23</v>
      </c>
    </row>
    <row r="30" spans="1:16" x14ac:dyDescent="0.2">
      <c r="A30" s="27" t="s">
        <v>54</v>
      </c>
      <c r="E30" s="28" t="s">
        <v>50</v>
      </c>
    </row>
    <row r="31" spans="1:16" x14ac:dyDescent="0.2">
      <c r="A31" s="29" t="s">
        <v>55</v>
      </c>
      <c r="E31" s="30" t="s">
        <v>50</v>
      </c>
    </row>
    <row r="32" spans="1:16" ht="153" x14ac:dyDescent="0.2">
      <c r="A32" t="s">
        <v>56</v>
      </c>
      <c r="E32" s="28" t="s">
        <v>71</v>
      </c>
    </row>
    <row r="33" spans="1:16" ht="51" x14ac:dyDescent="0.2">
      <c r="A33" s="18" t="s">
        <v>48</v>
      </c>
      <c r="B33" s="22" t="s">
        <v>46</v>
      </c>
      <c r="C33" s="22" t="s">
        <v>72</v>
      </c>
      <c r="D33" s="18" t="s">
        <v>50</v>
      </c>
      <c r="E33" s="34" t="s">
        <v>488</v>
      </c>
      <c r="F33" s="24" t="s">
        <v>52</v>
      </c>
      <c r="G33" s="25">
        <v>42</v>
      </c>
      <c r="H33" s="26">
        <v>0</v>
      </c>
      <c r="I33" s="26">
        <f>ROUND(ROUND(H33,2)*ROUND(G33,3),2)</f>
        <v>0</v>
      </c>
      <c r="J33" s="24" t="s">
        <v>53</v>
      </c>
      <c r="O33">
        <f>(I33*21)/100</f>
        <v>0</v>
      </c>
      <c r="P33" t="s">
        <v>23</v>
      </c>
    </row>
    <row r="34" spans="1:16" x14ac:dyDescent="0.2">
      <c r="A34" s="27" t="s">
        <v>54</v>
      </c>
      <c r="E34" s="28" t="s">
        <v>50</v>
      </c>
    </row>
    <row r="35" spans="1:16" x14ac:dyDescent="0.2">
      <c r="A35" s="29" t="s">
        <v>55</v>
      </c>
      <c r="E35" s="30" t="s">
        <v>50</v>
      </c>
    </row>
    <row r="36" spans="1:16" ht="140.25" x14ac:dyDescent="0.2">
      <c r="A36" t="s">
        <v>56</v>
      </c>
      <c r="E36" s="28" t="s">
        <v>73</v>
      </c>
    </row>
    <row r="37" spans="1:16" ht="63.75" x14ac:dyDescent="0.2">
      <c r="A37" s="18" t="s">
        <v>48</v>
      </c>
      <c r="B37" s="22" t="s">
        <v>74</v>
      </c>
      <c r="C37" s="22" t="s">
        <v>75</v>
      </c>
      <c r="D37" s="18" t="s">
        <v>50</v>
      </c>
      <c r="E37" s="34" t="s">
        <v>489</v>
      </c>
      <c r="F37" s="24" t="s">
        <v>52</v>
      </c>
      <c r="G37" s="25">
        <v>42</v>
      </c>
      <c r="H37" s="26">
        <v>0</v>
      </c>
      <c r="I37" s="26">
        <f>ROUND(ROUND(H37,2)*ROUND(G37,3),2)</f>
        <v>0</v>
      </c>
      <c r="J37" s="24" t="s">
        <v>53</v>
      </c>
      <c r="O37">
        <f>(I37*21)/100</f>
        <v>0</v>
      </c>
      <c r="P37" t="s">
        <v>23</v>
      </c>
    </row>
    <row r="38" spans="1:16" x14ac:dyDescent="0.2">
      <c r="A38" s="27" t="s">
        <v>54</v>
      </c>
      <c r="E38" s="28" t="s">
        <v>50</v>
      </c>
    </row>
    <row r="39" spans="1:16" x14ac:dyDescent="0.2">
      <c r="A39" s="29" t="s">
        <v>55</v>
      </c>
      <c r="E39" s="30" t="s">
        <v>50</v>
      </c>
    </row>
    <row r="40" spans="1:16" ht="89.25" x14ac:dyDescent="0.2">
      <c r="A40" t="s">
        <v>56</v>
      </c>
      <c r="E40" s="28" t="s">
        <v>76</v>
      </c>
    </row>
    <row r="41" spans="1:16" ht="51" x14ac:dyDescent="0.2">
      <c r="A41" s="18" t="s">
        <v>48</v>
      </c>
      <c r="B41" s="22" t="s">
        <v>40</v>
      </c>
      <c r="C41" s="22" t="s">
        <v>77</v>
      </c>
      <c r="D41" s="18" t="s">
        <v>50</v>
      </c>
      <c r="E41" s="34" t="s">
        <v>490</v>
      </c>
      <c r="F41" s="24" t="s">
        <v>78</v>
      </c>
      <c r="G41" s="25">
        <v>150</v>
      </c>
      <c r="H41" s="26">
        <v>0</v>
      </c>
      <c r="I41" s="26">
        <f>ROUND(ROUND(H41,2)*ROUND(G41,3),2)</f>
        <v>0</v>
      </c>
      <c r="J41" s="24" t="s">
        <v>53</v>
      </c>
      <c r="O41">
        <f>(I41*21)/100</f>
        <v>0</v>
      </c>
      <c r="P41" t="s">
        <v>23</v>
      </c>
    </row>
    <row r="42" spans="1:16" x14ac:dyDescent="0.2">
      <c r="A42" s="27" t="s">
        <v>54</v>
      </c>
      <c r="E42" s="28" t="s">
        <v>50</v>
      </c>
    </row>
    <row r="43" spans="1:16" x14ac:dyDescent="0.2">
      <c r="A43" s="29" t="s">
        <v>55</v>
      </c>
      <c r="E43" s="30" t="s">
        <v>50</v>
      </c>
    </row>
    <row r="44" spans="1:16" ht="114.75" x14ac:dyDescent="0.2">
      <c r="A44" t="s">
        <v>56</v>
      </c>
      <c r="E44" s="28" t="s">
        <v>79</v>
      </c>
    </row>
    <row r="45" spans="1:16" ht="51" x14ac:dyDescent="0.2">
      <c r="A45" s="18" t="s">
        <v>48</v>
      </c>
      <c r="B45" s="22" t="s">
        <v>42</v>
      </c>
      <c r="C45" s="22" t="s">
        <v>80</v>
      </c>
      <c r="D45" s="18" t="s">
        <v>50</v>
      </c>
      <c r="E45" s="34" t="s">
        <v>491</v>
      </c>
      <c r="F45" s="24" t="s">
        <v>52</v>
      </c>
      <c r="G45" s="25">
        <v>2</v>
      </c>
      <c r="H45" s="26">
        <v>0</v>
      </c>
      <c r="I45" s="26">
        <f>ROUND(ROUND(H45,2)*ROUND(G45,3),2)</f>
        <v>0</v>
      </c>
      <c r="J45" s="24" t="s">
        <v>53</v>
      </c>
      <c r="O45">
        <f>(I45*21)/100</f>
        <v>0</v>
      </c>
      <c r="P45" t="s">
        <v>23</v>
      </c>
    </row>
    <row r="46" spans="1:16" x14ac:dyDescent="0.2">
      <c r="A46" s="27" t="s">
        <v>54</v>
      </c>
      <c r="E46" s="28" t="s">
        <v>50</v>
      </c>
    </row>
    <row r="47" spans="1:16" x14ac:dyDescent="0.2">
      <c r="A47" s="29" t="s">
        <v>55</v>
      </c>
      <c r="E47" s="30" t="s">
        <v>50</v>
      </c>
    </row>
    <row r="48" spans="1:16" ht="76.5" x14ac:dyDescent="0.2">
      <c r="A48" t="s">
        <v>56</v>
      </c>
      <c r="E48" s="28" t="s">
        <v>81</v>
      </c>
    </row>
    <row r="49" spans="1:16" x14ac:dyDescent="0.2">
      <c r="A49" s="18" t="s">
        <v>48</v>
      </c>
      <c r="B49" s="22" t="s">
        <v>44</v>
      </c>
      <c r="C49" s="39" t="s">
        <v>495</v>
      </c>
      <c r="D49" s="18" t="s">
        <v>50</v>
      </c>
      <c r="E49" s="35" t="s">
        <v>493</v>
      </c>
      <c r="F49" s="36" t="s">
        <v>52</v>
      </c>
      <c r="G49" s="37">
        <v>4</v>
      </c>
      <c r="H49" s="26">
        <v>0</v>
      </c>
      <c r="I49" s="26">
        <f>ROUND(ROUND(H49,2)*ROUND(G49,3),2)</f>
        <v>0</v>
      </c>
      <c r="J49" s="24" t="s">
        <v>53</v>
      </c>
      <c r="O49">
        <f>(I49*21)/100</f>
        <v>0</v>
      </c>
      <c r="P49" t="s">
        <v>23</v>
      </c>
    </row>
    <row r="50" spans="1:16" x14ac:dyDescent="0.2">
      <c r="A50" s="27" t="s">
        <v>54</v>
      </c>
      <c r="E50" s="28" t="s">
        <v>50</v>
      </c>
    </row>
    <row r="51" spans="1:16" x14ac:dyDescent="0.2">
      <c r="A51" s="29" t="s">
        <v>55</v>
      </c>
      <c r="E51" s="30" t="s">
        <v>50</v>
      </c>
    </row>
    <row r="52" spans="1:16" ht="76.5" x14ac:dyDescent="0.2">
      <c r="A52" t="s">
        <v>56</v>
      </c>
      <c r="E52" s="38" t="s">
        <v>494</v>
      </c>
    </row>
    <row r="53" spans="1:16" x14ac:dyDescent="0.2">
      <c r="A53" s="18" t="s">
        <v>48</v>
      </c>
      <c r="B53" s="22" t="s">
        <v>82</v>
      </c>
      <c r="C53" s="22" t="s">
        <v>83</v>
      </c>
      <c r="D53" s="18" t="s">
        <v>50</v>
      </c>
      <c r="E53" s="23" t="s">
        <v>84</v>
      </c>
      <c r="F53" s="24" t="s">
        <v>52</v>
      </c>
      <c r="G53" s="25">
        <v>1</v>
      </c>
      <c r="H53" s="26">
        <v>0</v>
      </c>
      <c r="I53" s="26">
        <f>ROUND(ROUND(H53,2)*ROUND(G53,3),2)</f>
        <v>0</v>
      </c>
      <c r="J53" s="24" t="s">
        <v>53</v>
      </c>
      <c r="O53">
        <f>(I53*21)/100</f>
        <v>0</v>
      </c>
      <c r="P53" t="s">
        <v>23</v>
      </c>
    </row>
    <row r="54" spans="1:16" x14ac:dyDescent="0.2">
      <c r="A54" s="27" t="s">
        <v>54</v>
      </c>
      <c r="E54" s="28" t="s">
        <v>50</v>
      </c>
    </row>
    <row r="55" spans="1:16" x14ac:dyDescent="0.2">
      <c r="A55" s="29" t="s">
        <v>55</v>
      </c>
      <c r="E55" s="30" t="s">
        <v>50</v>
      </c>
    </row>
    <row r="56" spans="1:16" ht="153" x14ac:dyDescent="0.2">
      <c r="A56" t="s">
        <v>56</v>
      </c>
      <c r="E56" s="28" t="s">
        <v>85</v>
      </c>
    </row>
    <row r="57" spans="1:16" x14ac:dyDescent="0.2">
      <c r="A57" s="18" t="s">
        <v>48</v>
      </c>
      <c r="B57" s="22" t="s">
        <v>86</v>
      </c>
      <c r="C57" s="22" t="s">
        <v>87</v>
      </c>
      <c r="D57" s="18" t="s">
        <v>50</v>
      </c>
      <c r="E57" s="23" t="s">
        <v>88</v>
      </c>
      <c r="F57" s="24" t="s">
        <v>52</v>
      </c>
      <c r="G57" s="25">
        <v>1</v>
      </c>
      <c r="H57" s="26">
        <v>0</v>
      </c>
      <c r="I57" s="26">
        <f>ROUND(ROUND(H57,2)*ROUND(G57,3),2)</f>
        <v>0</v>
      </c>
      <c r="J57" s="24" t="s">
        <v>53</v>
      </c>
      <c r="O57">
        <f>(I57*21)/100</f>
        <v>0</v>
      </c>
      <c r="P57" t="s">
        <v>23</v>
      </c>
    </row>
    <row r="58" spans="1:16" x14ac:dyDescent="0.2">
      <c r="A58" s="27" t="s">
        <v>54</v>
      </c>
      <c r="E58" s="28" t="s">
        <v>50</v>
      </c>
    </row>
    <row r="59" spans="1:16" x14ac:dyDescent="0.2">
      <c r="A59" s="29" t="s">
        <v>55</v>
      </c>
      <c r="E59" s="30" t="s">
        <v>50</v>
      </c>
    </row>
    <row r="60" spans="1:16" ht="153" x14ac:dyDescent="0.2">
      <c r="A60" t="s">
        <v>56</v>
      </c>
      <c r="E60" s="28" t="s">
        <v>89</v>
      </c>
    </row>
    <row r="61" spans="1:16" x14ac:dyDescent="0.2">
      <c r="A61" s="18" t="s">
        <v>48</v>
      </c>
      <c r="B61" s="22" t="s">
        <v>90</v>
      </c>
      <c r="C61" s="22" t="s">
        <v>91</v>
      </c>
      <c r="D61" s="18" t="s">
        <v>50</v>
      </c>
      <c r="E61" s="23" t="s">
        <v>92</v>
      </c>
      <c r="F61" s="24" t="s">
        <v>52</v>
      </c>
      <c r="G61" s="25">
        <v>1</v>
      </c>
      <c r="H61" s="26">
        <v>0</v>
      </c>
      <c r="I61" s="26">
        <f>ROUND(ROUND(H61,2)*ROUND(G61,3),2)</f>
        <v>0</v>
      </c>
      <c r="J61" s="24" t="s">
        <v>53</v>
      </c>
      <c r="O61">
        <f>(I61*21)/100</f>
        <v>0</v>
      </c>
      <c r="P61" t="s">
        <v>23</v>
      </c>
    </row>
    <row r="62" spans="1:16" x14ac:dyDescent="0.2">
      <c r="A62" s="27" t="s">
        <v>54</v>
      </c>
      <c r="E62" s="28" t="s">
        <v>50</v>
      </c>
    </row>
    <row r="63" spans="1:16" x14ac:dyDescent="0.2">
      <c r="A63" s="29" t="s">
        <v>55</v>
      </c>
      <c r="E63" s="30" t="s">
        <v>50</v>
      </c>
    </row>
    <row r="64" spans="1:16" ht="127.5" x14ac:dyDescent="0.2">
      <c r="A64" t="s">
        <v>56</v>
      </c>
      <c r="E64" s="28" t="s">
        <v>93</v>
      </c>
    </row>
    <row r="65" spans="1:16" x14ac:dyDescent="0.2">
      <c r="A65" s="18" t="s">
        <v>48</v>
      </c>
      <c r="B65" s="22" t="s">
        <v>94</v>
      </c>
      <c r="C65" s="22" t="s">
        <v>95</v>
      </c>
      <c r="D65" s="18" t="s">
        <v>50</v>
      </c>
      <c r="E65" s="23" t="s">
        <v>96</v>
      </c>
      <c r="F65" s="24" t="s">
        <v>52</v>
      </c>
      <c r="G65" s="25">
        <v>1</v>
      </c>
      <c r="H65" s="26">
        <v>0</v>
      </c>
      <c r="I65" s="26">
        <f>ROUND(ROUND(H65,2)*ROUND(G65,3),2)</f>
        <v>0</v>
      </c>
      <c r="J65" s="24" t="s">
        <v>53</v>
      </c>
      <c r="O65">
        <f>(I65*21)/100</f>
        <v>0</v>
      </c>
      <c r="P65" t="s">
        <v>23</v>
      </c>
    </row>
    <row r="66" spans="1:16" x14ac:dyDescent="0.2">
      <c r="A66" s="27" t="s">
        <v>54</v>
      </c>
      <c r="E66" s="28" t="s">
        <v>50</v>
      </c>
    </row>
    <row r="67" spans="1:16" x14ac:dyDescent="0.2">
      <c r="A67" s="29" t="s">
        <v>55</v>
      </c>
      <c r="E67" s="30" t="s">
        <v>50</v>
      </c>
    </row>
    <row r="68" spans="1:16" ht="153" x14ac:dyDescent="0.2">
      <c r="A68" t="s">
        <v>56</v>
      </c>
      <c r="E68" s="28" t="s">
        <v>89</v>
      </c>
    </row>
    <row r="69" spans="1:16" x14ac:dyDescent="0.2">
      <c r="A69" s="18" t="s">
        <v>48</v>
      </c>
      <c r="B69" s="22" t="s">
        <v>97</v>
      </c>
      <c r="C69" s="22" t="s">
        <v>98</v>
      </c>
      <c r="D69" s="18" t="s">
        <v>50</v>
      </c>
      <c r="E69" s="23" t="s">
        <v>99</v>
      </c>
      <c r="F69" s="24" t="s">
        <v>52</v>
      </c>
      <c r="G69" s="25">
        <v>1</v>
      </c>
      <c r="H69" s="26">
        <v>0</v>
      </c>
      <c r="I69" s="26">
        <f>ROUND(ROUND(H69,2)*ROUND(G69,3),2)</f>
        <v>0</v>
      </c>
      <c r="J69" s="24" t="s">
        <v>53</v>
      </c>
      <c r="O69">
        <f>(I69*21)/100</f>
        <v>0</v>
      </c>
      <c r="P69" t="s">
        <v>23</v>
      </c>
    </row>
    <row r="70" spans="1:16" x14ac:dyDescent="0.2">
      <c r="A70" s="27" t="s">
        <v>54</v>
      </c>
      <c r="E70" s="28" t="s">
        <v>50</v>
      </c>
    </row>
    <row r="71" spans="1:16" x14ac:dyDescent="0.2">
      <c r="A71" s="29" t="s">
        <v>55</v>
      </c>
      <c r="E71" s="30" t="s">
        <v>50</v>
      </c>
    </row>
    <row r="72" spans="1:16" ht="127.5" x14ac:dyDescent="0.2">
      <c r="A72" t="s">
        <v>56</v>
      </c>
      <c r="E72" s="28" t="s">
        <v>93</v>
      </c>
    </row>
    <row r="73" spans="1:16" x14ac:dyDescent="0.2">
      <c r="A73" s="18" t="s">
        <v>48</v>
      </c>
      <c r="B73" s="22" t="s">
        <v>100</v>
      </c>
      <c r="C73" s="22" t="s">
        <v>101</v>
      </c>
      <c r="D73" s="18" t="s">
        <v>50</v>
      </c>
      <c r="E73" s="23" t="s">
        <v>102</v>
      </c>
      <c r="F73" s="24" t="s">
        <v>52</v>
      </c>
      <c r="G73" s="25">
        <v>1</v>
      </c>
      <c r="H73" s="26">
        <v>0</v>
      </c>
      <c r="I73" s="26">
        <f>ROUND(ROUND(H73,2)*ROUND(G73,3),2)</f>
        <v>0</v>
      </c>
      <c r="J73" s="24"/>
      <c r="O73">
        <f>(I73*21)/100</f>
        <v>0</v>
      </c>
      <c r="P73" t="s">
        <v>23</v>
      </c>
    </row>
    <row r="74" spans="1:16" x14ac:dyDescent="0.2">
      <c r="A74" s="27" t="s">
        <v>54</v>
      </c>
      <c r="E74" s="28" t="s">
        <v>50</v>
      </c>
    </row>
    <row r="75" spans="1:16" x14ac:dyDescent="0.2">
      <c r="A75" s="29" t="s">
        <v>55</v>
      </c>
      <c r="E75" s="30" t="s">
        <v>50</v>
      </c>
    </row>
    <row r="76" spans="1:16" ht="25.5" x14ac:dyDescent="0.2">
      <c r="A76" t="s">
        <v>56</v>
      </c>
      <c r="E76" s="28" t="s">
        <v>103</v>
      </c>
    </row>
    <row r="77" spans="1:16" x14ac:dyDescent="0.2">
      <c r="A77" s="18" t="s">
        <v>48</v>
      </c>
      <c r="B77" s="22" t="s">
        <v>104</v>
      </c>
      <c r="C77" s="22" t="s">
        <v>105</v>
      </c>
      <c r="D77" s="18" t="s">
        <v>50</v>
      </c>
      <c r="E77" s="23" t="s">
        <v>106</v>
      </c>
      <c r="F77" s="24" t="s">
        <v>52</v>
      </c>
      <c r="G77" s="25">
        <v>1</v>
      </c>
      <c r="H77" s="26">
        <v>0</v>
      </c>
      <c r="I77" s="26">
        <f>ROUND(ROUND(H77,2)*ROUND(G77,3),2)</f>
        <v>0</v>
      </c>
      <c r="J77" s="24"/>
      <c r="O77">
        <f>(I77*21)/100</f>
        <v>0</v>
      </c>
      <c r="P77" t="s">
        <v>23</v>
      </c>
    </row>
    <row r="78" spans="1:16" x14ac:dyDescent="0.2">
      <c r="A78" s="27" t="s">
        <v>54</v>
      </c>
      <c r="E78" s="28" t="s">
        <v>50</v>
      </c>
    </row>
    <row r="79" spans="1:16" x14ac:dyDescent="0.2">
      <c r="A79" s="29" t="s">
        <v>55</v>
      </c>
      <c r="E79" s="30" t="s">
        <v>50</v>
      </c>
    </row>
    <row r="80" spans="1:16" ht="38.25" x14ac:dyDescent="0.2">
      <c r="A80" t="s">
        <v>56</v>
      </c>
      <c r="E80" s="28" t="s">
        <v>107</v>
      </c>
    </row>
    <row r="81" spans="1:16" x14ac:dyDescent="0.2">
      <c r="A81" s="18" t="s">
        <v>48</v>
      </c>
      <c r="B81" s="22" t="s">
        <v>108</v>
      </c>
      <c r="C81" s="22" t="s">
        <v>109</v>
      </c>
      <c r="D81" s="18" t="s">
        <v>50</v>
      </c>
      <c r="E81" s="23" t="s">
        <v>110</v>
      </c>
      <c r="F81" s="24" t="s">
        <v>52</v>
      </c>
      <c r="G81" s="25">
        <v>1</v>
      </c>
      <c r="H81" s="26">
        <v>0</v>
      </c>
      <c r="I81" s="26">
        <f>ROUND(ROUND(H81,2)*ROUND(G81,3),2)</f>
        <v>0</v>
      </c>
      <c r="J81" s="24"/>
      <c r="O81">
        <f>(I81*21)/100</f>
        <v>0</v>
      </c>
      <c r="P81" t="s">
        <v>23</v>
      </c>
    </row>
    <row r="82" spans="1:16" x14ac:dyDescent="0.2">
      <c r="A82" s="27" t="s">
        <v>54</v>
      </c>
      <c r="E82" s="28" t="s">
        <v>50</v>
      </c>
    </row>
    <row r="83" spans="1:16" x14ac:dyDescent="0.2">
      <c r="A83" s="29" t="s">
        <v>55</v>
      </c>
      <c r="E83" s="30" t="s">
        <v>50</v>
      </c>
    </row>
    <row r="84" spans="1:16" ht="25.5" x14ac:dyDescent="0.2">
      <c r="A84" t="s">
        <v>56</v>
      </c>
      <c r="E84" s="28" t="s">
        <v>111</v>
      </c>
    </row>
    <row r="85" spans="1:16" x14ac:dyDescent="0.2">
      <c r="A85" s="18" t="s">
        <v>48</v>
      </c>
      <c r="B85" s="22" t="s">
        <v>112</v>
      </c>
      <c r="C85" s="22" t="s">
        <v>113</v>
      </c>
      <c r="D85" s="18" t="s">
        <v>50</v>
      </c>
      <c r="E85" s="23" t="s">
        <v>114</v>
      </c>
      <c r="F85" s="24" t="s">
        <v>52</v>
      </c>
      <c r="G85" s="25">
        <v>2</v>
      </c>
      <c r="H85" s="26">
        <v>0</v>
      </c>
      <c r="I85" s="26">
        <f>ROUND(ROUND(H85,2)*ROUND(G85,3),2)</f>
        <v>0</v>
      </c>
      <c r="J85" s="24"/>
      <c r="O85">
        <f>(I85*21)/100</f>
        <v>0</v>
      </c>
      <c r="P85" t="s">
        <v>23</v>
      </c>
    </row>
    <row r="86" spans="1:16" x14ac:dyDescent="0.2">
      <c r="A86" s="27" t="s">
        <v>54</v>
      </c>
      <c r="E86" s="28" t="s">
        <v>50</v>
      </c>
    </row>
    <row r="87" spans="1:16" x14ac:dyDescent="0.2">
      <c r="A87" s="29" t="s">
        <v>55</v>
      </c>
      <c r="E87" s="30" t="s">
        <v>50</v>
      </c>
    </row>
    <row r="88" spans="1:16" ht="25.5" x14ac:dyDescent="0.2">
      <c r="A88" t="s">
        <v>56</v>
      </c>
      <c r="E88" s="28" t="s">
        <v>115</v>
      </c>
    </row>
    <row r="89" spans="1:16" x14ac:dyDescent="0.2">
      <c r="A89" s="18" t="s">
        <v>48</v>
      </c>
      <c r="B89" s="22" t="s">
        <v>116</v>
      </c>
      <c r="C89" s="22" t="s">
        <v>117</v>
      </c>
      <c r="D89" s="18" t="s">
        <v>50</v>
      </c>
      <c r="E89" s="23" t="s">
        <v>118</v>
      </c>
      <c r="F89" s="24" t="s">
        <v>52</v>
      </c>
      <c r="G89" s="25">
        <v>1</v>
      </c>
      <c r="H89" s="26">
        <v>0</v>
      </c>
      <c r="I89" s="26">
        <f>ROUND(ROUND(H89,2)*ROUND(G89,3),2)</f>
        <v>0</v>
      </c>
      <c r="J89" s="24"/>
      <c r="O89">
        <f>(I89*21)/100</f>
        <v>0</v>
      </c>
      <c r="P89" t="s">
        <v>23</v>
      </c>
    </row>
    <row r="90" spans="1:16" x14ac:dyDescent="0.2">
      <c r="A90" s="27" t="s">
        <v>54</v>
      </c>
      <c r="E90" s="28" t="s">
        <v>50</v>
      </c>
    </row>
    <row r="91" spans="1:16" x14ac:dyDescent="0.2">
      <c r="A91" s="29" t="s">
        <v>55</v>
      </c>
      <c r="E91" s="30" t="s">
        <v>50</v>
      </c>
    </row>
    <row r="92" spans="1:16" ht="25.5" x14ac:dyDescent="0.2">
      <c r="A92" t="s">
        <v>56</v>
      </c>
      <c r="E92" s="28" t="s">
        <v>119</v>
      </c>
    </row>
    <row r="93" spans="1:16" x14ac:dyDescent="0.2">
      <c r="A93" s="18" t="s">
        <v>48</v>
      </c>
      <c r="B93" s="22" t="s">
        <v>120</v>
      </c>
      <c r="C93" s="22" t="s">
        <v>121</v>
      </c>
      <c r="D93" s="18" t="s">
        <v>50</v>
      </c>
      <c r="E93" s="23" t="s">
        <v>122</v>
      </c>
      <c r="F93" s="24" t="s">
        <v>52</v>
      </c>
      <c r="G93" s="25">
        <v>1</v>
      </c>
      <c r="H93" s="26">
        <v>0</v>
      </c>
      <c r="I93" s="26">
        <f>ROUND(ROUND(H93,2)*ROUND(G93,3),2)</f>
        <v>0</v>
      </c>
      <c r="J93" s="24"/>
      <c r="O93">
        <f>(I93*21)/100</f>
        <v>0</v>
      </c>
      <c r="P93" t="s">
        <v>23</v>
      </c>
    </row>
    <row r="94" spans="1:16" x14ac:dyDescent="0.2">
      <c r="A94" s="27" t="s">
        <v>54</v>
      </c>
      <c r="E94" s="28" t="s">
        <v>50</v>
      </c>
    </row>
    <row r="95" spans="1:16" x14ac:dyDescent="0.2">
      <c r="A95" s="29" t="s">
        <v>55</v>
      </c>
      <c r="E95" s="30" t="s">
        <v>50</v>
      </c>
    </row>
    <row r="96" spans="1:16" ht="25.5" x14ac:dyDescent="0.2">
      <c r="A96" t="s">
        <v>56</v>
      </c>
      <c r="E96" s="28" t="s">
        <v>123</v>
      </c>
    </row>
    <row r="97" spans="1:16" x14ac:dyDescent="0.2">
      <c r="A97" s="18" t="s">
        <v>48</v>
      </c>
      <c r="B97" s="22" t="s">
        <v>124</v>
      </c>
      <c r="C97" s="22" t="s">
        <v>125</v>
      </c>
      <c r="D97" s="18" t="s">
        <v>50</v>
      </c>
      <c r="E97" s="23" t="s">
        <v>126</v>
      </c>
      <c r="F97" s="24" t="s">
        <v>52</v>
      </c>
      <c r="G97" s="25">
        <v>1</v>
      </c>
      <c r="H97" s="26">
        <v>0</v>
      </c>
      <c r="I97" s="26">
        <f>ROUND(ROUND(H97,2)*ROUND(G97,3),2)</f>
        <v>0</v>
      </c>
      <c r="J97" s="24"/>
      <c r="O97">
        <f>(I97*21)/100</f>
        <v>0</v>
      </c>
      <c r="P97" t="s">
        <v>23</v>
      </c>
    </row>
    <row r="98" spans="1:16" x14ac:dyDescent="0.2">
      <c r="A98" s="27" t="s">
        <v>54</v>
      </c>
      <c r="E98" s="28" t="s">
        <v>50</v>
      </c>
    </row>
    <row r="99" spans="1:16" x14ac:dyDescent="0.2">
      <c r="A99" s="29" t="s">
        <v>55</v>
      </c>
      <c r="E99" s="30" t="s">
        <v>50</v>
      </c>
    </row>
    <row r="100" spans="1:16" ht="38.25" x14ac:dyDescent="0.2">
      <c r="A100" t="s">
        <v>56</v>
      </c>
      <c r="E100" s="28" t="s">
        <v>127</v>
      </c>
    </row>
    <row r="101" spans="1:16" ht="25.5" x14ac:dyDescent="0.2">
      <c r="A101" s="18" t="s">
        <v>48</v>
      </c>
      <c r="B101" s="22" t="s">
        <v>128</v>
      </c>
      <c r="C101" s="39" t="s">
        <v>129</v>
      </c>
      <c r="D101" s="18" t="s">
        <v>50</v>
      </c>
      <c r="E101" s="35" t="s">
        <v>492</v>
      </c>
      <c r="F101" s="36" t="s">
        <v>52</v>
      </c>
      <c r="G101" s="37">
        <v>1</v>
      </c>
      <c r="H101" s="26">
        <v>0</v>
      </c>
      <c r="I101" s="26">
        <f>ROUND(ROUND(H101,2)*ROUND(G101,3),2)</f>
        <v>0</v>
      </c>
      <c r="J101" s="24"/>
      <c r="O101">
        <f>(I101*21)/100</f>
        <v>0</v>
      </c>
      <c r="P101" t="s">
        <v>23</v>
      </c>
    </row>
    <row r="102" spans="1:16" x14ac:dyDescent="0.2">
      <c r="A102" s="27" t="s">
        <v>54</v>
      </c>
      <c r="E102" s="28" t="s">
        <v>50</v>
      </c>
    </row>
    <row r="103" spans="1:16" x14ac:dyDescent="0.2">
      <c r="A103" s="29" t="s">
        <v>55</v>
      </c>
      <c r="E103" s="30" t="s">
        <v>50</v>
      </c>
    </row>
    <row r="104" spans="1:16" ht="38.25" x14ac:dyDescent="0.2">
      <c r="A104" t="s">
        <v>56</v>
      </c>
      <c r="E104" s="28" t="s">
        <v>130</v>
      </c>
    </row>
    <row r="105" spans="1:16" x14ac:dyDescent="0.2">
      <c r="A105" s="18" t="s">
        <v>48</v>
      </c>
      <c r="B105" s="22" t="s">
        <v>131</v>
      </c>
      <c r="C105" s="22" t="s">
        <v>132</v>
      </c>
      <c r="D105" s="18" t="s">
        <v>50</v>
      </c>
      <c r="E105" s="23" t="s">
        <v>133</v>
      </c>
      <c r="F105" s="24" t="s">
        <v>52</v>
      </c>
      <c r="G105" s="25">
        <v>1</v>
      </c>
      <c r="H105" s="26">
        <v>0</v>
      </c>
      <c r="I105" s="26">
        <f>ROUND(ROUND(H105,2)*ROUND(G105,3),2)</f>
        <v>0</v>
      </c>
      <c r="J105" s="24"/>
      <c r="O105">
        <f>(I105*21)/100</f>
        <v>0</v>
      </c>
      <c r="P105" t="s">
        <v>23</v>
      </c>
    </row>
    <row r="106" spans="1:16" x14ac:dyDescent="0.2">
      <c r="A106" s="27" t="s">
        <v>54</v>
      </c>
      <c r="E106" s="28" t="s">
        <v>50</v>
      </c>
    </row>
    <row r="107" spans="1:16" x14ac:dyDescent="0.2">
      <c r="A107" s="29" t="s">
        <v>55</v>
      </c>
      <c r="E107" s="30" t="s">
        <v>50</v>
      </c>
    </row>
    <row r="108" spans="1:16" ht="25.5" x14ac:dyDescent="0.2">
      <c r="A108" t="s">
        <v>56</v>
      </c>
      <c r="E108" s="28" t="s">
        <v>134</v>
      </c>
    </row>
    <row r="109" spans="1:16" x14ac:dyDescent="0.2">
      <c r="A109" s="18" t="s">
        <v>48</v>
      </c>
      <c r="B109" s="22" t="s">
        <v>135</v>
      </c>
      <c r="C109" s="22" t="s">
        <v>136</v>
      </c>
      <c r="D109" s="18" t="s">
        <v>50</v>
      </c>
      <c r="E109" s="23" t="s">
        <v>137</v>
      </c>
      <c r="F109" s="24" t="s">
        <v>52</v>
      </c>
      <c r="G109" s="25">
        <v>3</v>
      </c>
      <c r="H109" s="26">
        <v>0</v>
      </c>
      <c r="I109" s="26">
        <f>ROUND(ROUND(H109,2)*ROUND(G109,3),2)</f>
        <v>0</v>
      </c>
      <c r="J109" s="24"/>
      <c r="O109">
        <f>(I109*21)/100</f>
        <v>0</v>
      </c>
      <c r="P109" t="s">
        <v>23</v>
      </c>
    </row>
    <row r="110" spans="1:16" x14ac:dyDescent="0.2">
      <c r="A110" s="27" t="s">
        <v>54</v>
      </c>
      <c r="E110" s="28" t="s">
        <v>50</v>
      </c>
    </row>
    <row r="111" spans="1:16" x14ac:dyDescent="0.2">
      <c r="A111" s="29" t="s">
        <v>55</v>
      </c>
      <c r="E111" s="30" t="s">
        <v>50</v>
      </c>
    </row>
    <row r="112" spans="1:16" ht="25.5" x14ac:dyDescent="0.2">
      <c r="A112" t="s">
        <v>56</v>
      </c>
      <c r="E112" s="28" t="s">
        <v>138</v>
      </c>
    </row>
  </sheetData>
  <mergeCells count="11">
    <mergeCell ref="E5:E6"/>
    <mergeCell ref="F5:F6"/>
    <mergeCell ref="G5:G6"/>
    <mergeCell ref="H5:I5"/>
    <mergeCell ref="J5:J6"/>
    <mergeCell ref="C3:D3"/>
    <mergeCell ref="C4:D4"/>
    <mergeCell ref="A5:A6"/>
    <mergeCell ref="B5:B6"/>
    <mergeCell ref="C5:C6"/>
    <mergeCell ref="D5:D6"/>
  </mergeCells>
  <pageMargins left="0.75" right="0.75" top="1" bottom="1" header="0.5" footer="0.5"/>
  <pageSetup paperSize="9" fitToHeight="0" orientation="portrait" horizontalDpi="300" verticalDpi="300" r:id="rId1"/>
  <headerFooter>
    <oddHeader>&amp;C&amp;"Verdana"&amp;7&amp;K000000 SŽ: Interní&amp;1#_x000D_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R158"/>
  <sheetViews>
    <sheetView workbookViewId="0">
      <pane ySplit="7" topLeftCell="A8" activePane="bottomLeft" state="frozen"/>
      <selection pane="bottomLeft" activeCell="H155" sqref="H155"/>
    </sheetView>
  </sheetViews>
  <sheetFormatPr defaultColWidth="9.140625" defaultRowHeight="12.75" customHeight="1" x14ac:dyDescent="0.2"/>
  <cols>
    <col min="1" max="1" width="9.140625" hidden="1" customWidth="1"/>
    <col min="2" max="2" width="11.7109375" customWidth="1"/>
    <col min="3" max="3" width="14.7109375" customWidth="1"/>
    <col min="4" max="4" width="9.7109375" customWidth="1"/>
    <col min="5" max="5" width="70.7109375" customWidth="1"/>
    <col min="6" max="6" width="11.7109375" customWidth="1"/>
    <col min="7" max="9" width="16.7109375" customWidth="1"/>
    <col min="10" max="10" width="20.7109375" customWidth="1"/>
    <col min="15" max="18" width="9.140625" hidden="1" customWidth="1"/>
  </cols>
  <sheetData>
    <row r="1" spans="1:18" ht="12.75" customHeight="1" x14ac:dyDescent="0.2">
      <c r="A1" t="s">
        <v>11</v>
      </c>
      <c r="B1" s="4"/>
      <c r="C1" s="4"/>
      <c r="D1" s="4"/>
      <c r="E1" s="4" t="s">
        <v>0</v>
      </c>
      <c r="F1" s="4"/>
      <c r="G1" s="4"/>
      <c r="H1" s="4"/>
      <c r="I1" s="4"/>
      <c r="J1" s="4"/>
      <c r="P1" t="s">
        <v>22</v>
      </c>
    </row>
    <row r="2" spans="1:18" ht="24.95" customHeight="1" x14ac:dyDescent="0.2">
      <c r="B2" s="4"/>
      <c r="C2" s="4"/>
      <c r="D2" s="4"/>
      <c r="E2" s="3" t="s">
        <v>13</v>
      </c>
      <c r="F2" s="4"/>
      <c r="G2" s="4"/>
      <c r="H2" s="2"/>
      <c r="I2" s="2"/>
      <c r="J2" s="4"/>
      <c r="O2">
        <f>0+O8+O21+O70+O115+O120+O125+O146</f>
        <v>0</v>
      </c>
      <c r="P2" t="s">
        <v>22</v>
      </c>
    </row>
    <row r="3" spans="1:18" ht="15" customHeight="1" x14ac:dyDescent="0.25">
      <c r="A3" t="s">
        <v>12</v>
      </c>
      <c r="B3" s="11" t="s">
        <v>14</v>
      </c>
      <c r="C3" s="40" t="s">
        <v>15</v>
      </c>
      <c r="D3" s="41"/>
      <c r="E3" s="12" t="s">
        <v>16</v>
      </c>
      <c r="F3" s="4"/>
      <c r="G3" s="9"/>
      <c r="H3" s="8" t="s">
        <v>139</v>
      </c>
      <c r="I3" s="31">
        <f>0+I8+I21+I70+I115+I120+I125+I146</f>
        <v>0</v>
      </c>
      <c r="J3" s="10"/>
      <c r="O3" t="s">
        <v>19</v>
      </c>
      <c r="P3" t="s">
        <v>23</v>
      </c>
    </row>
    <row r="4" spans="1:18" ht="15" customHeight="1" x14ac:dyDescent="0.25">
      <c r="A4" t="s">
        <v>17</v>
      </c>
      <c r="B4" s="13" t="s">
        <v>18</v>
      </c>
      <c r="C4" s="42" t="s">
        <v>139</v>
      </c>
      <c r="D4" s="43"/>
      <c r="E4" s="14" t="s">
        <v>140</v>
      </c>
      <c r="F4" s="2"/>
      <c r="G4" s="2"/>
      <c r="H4" s="15"/>
      <c r="I4" s="15"/>
      <c r="J4" s="2"/>
      <c r="O4" t="s">
        <v>20</v>
      </c>
      <c r="P4" t="s">
        <v>23</v>
      </c>
    </row>
    <row r="5" spans="1:18" ht="12.75" customHeight="1" x14ac:dyDescent="0.2">
      <c r="A5" s="44" t="s">
        <v>26</v>
      </c>
      <c r="B5" s="44" t="s">
        <v>28</v>
      </c>
      <c r="C5" s="44" t="s">
        <v>30</v>
      </c>
      <c r="D5" s="44" t="s">
        <v>31</v>
      </c>
      <c r="E5" s="44" t="s">
        <v>32</v>
      </c>
      <c r="F5" s="44" t="s">
        <v>34</v>
      </c>
      <c r="G5" s="44" t="s">
        <v>36</v>
      </c>
      <c r="H5" s="44" t="s">
        <v>38</v>
      </c>
      <c r="I5" s="44"/>
      <c r="J5" s="44" t="s">
        <v>43</v>
      </c>
      <c r="O5" t="s">
        <v>21</v>
      </c>
      <c r="P5" t="s">
        <v>23</v>
      </c>
    </row>
    <row r="6" spans="1:18" ht="12.75" customHeight="1" x14ac:dyDescent="0.2">
      <c r="A6" s="44"/>
      <c r="B6" s="44"/>
      <c r="C6" s="44"/>
      <c r="D6" s="44"/>
      <c r="E6" s="44"/>
      <c r="F6" s="44"/>
      <c r="G6" s="44"/>
      <c r="H6" s="1" t="s">
        <v>39</v>
      </c>
      <c r="I6" s="1" t="s">
        <v>41</v>
      </c>
      <c r="J6" s="44"/>
    </row>
    <row r="7" spans="1:18" ht="12.75" customHeight="1" x14ac:dyDescent="0.2">
      <c r="A7" s="1" t="s">
        <v>27</v>
      </c>
      <c r="B7" s="1" t="s">
        <v>29</v>
      </c>
      <c r="C7" s="1" t="s">
        <v>23</v>
      </c>
      <c r="D7" s="1" t="s">
        <v>22</v>
      </c>
      <c r="E7" s="1" t="s">
        <v>33</v>
      </c>
      <c r="F7" s="1" t="s">
        <v>35</v>
      </c>
      <c r="G7" s="1" t="s">
        <v>37</v>
      </c>
      <c r="H7" s="1" t="s">
        <v>40</v>
      </c>
      <c r="I7" s="1" t="s">
        <v>42</v>
      </c>
      <c r="J7" s="1" t="s">
        <v>44</v>
      </c>
    </row>
    <row r="8" spans="1:18" ht="12.75" customHeight="1" x14ac:dyDescent="0.2">
      <c r="A8" s="15" t="s">
        <v>45</v>
      </c>
      <c r="B8" s="15"/>
      <c r="C8" s="19" t="s">
        <v>27</v>
      </c>
      <c r="D8" s="15"/>
      <c r="E8" s="20" t="s">
        <v>141</v>
      </c>
      <c r="F8" s="15"/>
      <c r="G8" s="15"/>
      <c r="H8" s="15"/>
      <c r="I8" s="21">
        <f>0+Q8</f>
        <v>0</v>
      </c>
      <c r="J8" s="15"/>
      <c r="O8">
        <f>0+R8</f>
        <v>0</v>
      </c>
      <c r="Q8">
        <f>0+I9+I13+I17</f>
        <v>0</v>
      </c>
      <c r="R8">
        <f>0+O9+O13+O17</f>
        <v>0</v>
      </c>
    </row>
    <row r="9" spans="1:18" x14ac:dyDescent="0.2">
      <c r="A9" s="18" t="s">
        <v>48</v>
      </c>
      <c r="B9" s="22" t="s">
        <v>29</v>
      </c>
      <c r="C9" s="22" t="s">
        <v>142</v>
      </c>
      <c r="D9" s="18" t="s">
        <v>50</v>
      </c>
      <c r="E9" s="23" t="s">
        <v>143</v>
      </c>
      <c r="F9" s="24" t="s">
        <v>144</v>
      </c>
      <c r="G9" s="25">
        <v>1</v>
      </c>
      <c r="H9" s="26">
        <v>0</v>
      </c>
      <c r="I9" s="26">
        <f>ROUND(ROUND(H9,2)*ROUND(G9,3),2)</f>
        <v>0</v>
      </c>
      <c r="J9" s="24" t="s">
        <v>53</v>
      </c>
      <c r="O9">
        <f>(I9*21)/100</f>
        <v>0</v>
      </c>
      <c r="P9" t="s">
        <v>23</v>
      </c>
    </row>
    <row r="10" spans="1:18" x14ac:dyDescent="0.2">
      <c r="A10" s="27" t="s">
        <v>54</v>
      </c>
      <c r="E10" s="28" t="s">
        <v>50</v>
      </c>
    </row>
    <row r="11" spans="1:18" x14ac:dyDescent="0.2">
      <c r="A11" s="29" t="s">
        <v>55</v>
      </c>
      <c r="E11" s="30" t="s">
        <v>50</v>
      </c>
    </row>
    <row r="12" spans="1:18" ht="89.25" x14ac:dyDescent="0.2">
      <c r="A12" t="s">
        <v>56</v>
      </c>
      <c r="E12" s="28" t="s">
        <v>145</v>
      </c>
    </row>
    <row r="13" spans="1:18" x14ac:dyDescent="0.2">
      <c r="A13" s="18" t="s">
        <v>48</v>
      </c>
      <c r="B13" s="22" t="s">
        <v>23</v>
      </c>
      <c r="C13" s="22" t="s">
        <v>146</v>
      </c>
      <c r="D13" s="18" t="s">
        <v>50</v>
      </c>
      <c r="E13" s="23" t="s">
        <v>147</v>
      </c>
      <c r="F13" s="24" t="s">
        <v>144</v>
      </c>
      <c r="G13" s="25">
        <v>1</v>
      </c>
      <c r="H13" s="26">
        <v>0</v>
      </c>
      <c r="I13" s="26">
        <f>ROUND(ROUND(H13,2)*ROUND(G13,3),2)</f>
        <v>0</v>
      </c>
      <c r="J13" s="24" t="s">
        <v>53</v>
      </c>
      <c r="O13">
        <f>(I13*21)/100</f>
        <v>0</v>
      </c>
      <c r="P13" t="s">
        <v>23</v>
      </c>
    </row>
    <row r="14" spans="1:18" x14ac:dyDescent="0.2">
      <c r="A14" s="27" t="s">
        <v>54</v>
      </c>
      <c r="E14" s="28" t="s">
        <v>50</v>
      </c>
    </row>
    <row r="15" spans="1:18" x14ac:dyDescent="0.2">
      <c r="A15" s="29" t="s">
        <v>55</v>
      </c>
      <c r="E15" s="30" t="s">
        <v>50</v>
      </c>
    </row>
    <row r="16" spans="1:18" ht="102" x14ac:dyDescent="0.2">
      <c r="A16" t="s">
        <v>56</v>
      </c>
      <c r="E16" s="28" t="s">
        <v>148</v>
      </c>
    </row>
    <row r="17" spans="1:18" x14ac:dyDescent="0.2">
      <c r="A17" s="18" t="s">
        <v>48</v>
      </c>
      <c r="B17" s="22" t="s">
        <v>22</v>
      </c>
      <c r="C17" s="22" t="s">
        <v>149</v>
      </c>
      <c r="D17" s="18" t="s">
        <v>50</v>
      </c>
      <c r="E17" s="23" t="s">
        <v>150</v>
      </c>
      <c r="F17" s="24" t="s">
        <v>144</v>
      </c>
      <c r="G17" s="25">
        <v>1</v>
      </c>
      <c r="H17" s="26">
        <v>0</v>
      </c>
      <c r="I17" s="26">
        <f>ROUND(ROUND(H17,2)*ROUND(G17,3),2)</f>
        <v>0</v>
      </c>
      <c r="J17" s="24" t="s">
        <v>53</v>
      </c>
      <c r="O17">
        <f>(I17*21)/100</f>
        <v>0</v>
      </c>
      <c r="P17" t="s">
        <v>23</v>
      </c>
    </row>
    <row r="18" spans="1:18" x14ac:dyDescent="0.2">
      <c r="A18" s="27" t="s">
        <v>54</v>
      </c>
      <c r="E18" s="28" t="s">
        <v>50</v>
      </c>
    </row>
    <row r="19" spans="1:18" x14ac:dyDescent="0.2">
      <c r="A19" s="29" t="s">
        <v>55</v>
      </c>
      <c r="E19" s="30" t="s">
        <v>50</v>
      </c>
    </row>
    <row r="20" spans="1:18" ht="51" x14ac:dyDescent="0.2">
      <c r="A20" t="s">
        <v>56</v>
      </c>
      <c r="E20" s="28" t="s">
        <v>151</v>
      </c>
    </row>
    <row r="21" spans="1:18" ht="12.75" customHeight="1" x14ac:dyDescent="0.2">
      <c r="A21" s="2" t="s">
        <v>45</v>
      </c>
      <c r="B21" s="2"/>
      <c r="C21" s="32" t="s">
        <v>29</v>
      </c>
      <c r="D21" s="2"/>
      <c r="E21" s="20" t="s">
        <v>152</v>
      </c>
      <c r="F21" s="2"/>
      <c r="G21" s="2"/>
      <c r="H21" s="2"/>
      <c r="I21" s="33">
        <f>0+Q21</f>
        <v>0</v>
      </c>
      <c r="J21" s="2"/>
      <c r="O21">
        <f>0+R21</f>
        <v>0</v>
      </c>
      <c r="Q21">
        <f>0+I22+I26+I30+I34+I38+I42+I46+I50+I54+I58+I62+I66</f>
        <v>0</v>
      </c>
      <c r="R21">
        <f>0+O22+O26+O30+O34+O38+O42+O46+O50+O54+O58+O62+O66</f>
        <v>0</v>
      </c>
    </row>
    <row r="22" spans="1:18" ht="25.5" x14ac:dyDescent="0.2">
      <c r="A22" s="18" t="s">
        <v>48</v>
      </c>
      <c r="B22" s="22" t="s">
        <v>33</v>
      </c>
      <c r="C22" s="22" t="s">
        <v>153</v>
      </c>
      <c r="D22" s="18" t="s">
        <v>50</v>
      </c>
      <c r="E22" s="23" t="s">
        <v>154</v>
      </c>
      <c r="F22" s="24" t="s">
        <v>155</v>
      </c>
      <c r="G22" s="25">
        <v>25.48</v>
      </c>
      <c r="H22" s="26">
        <v>0</v>
      </c>
      <c r="I22" s="26">
        <f>ROUND(ROUND(H22,2)*ROUND(G22,3),2)</f>
        <v>0</v>
      </c>
      <c r="J22" s="24" t="s">
        <v>53</v>
      </c>
      <c r="O22">
        <f>(I22*21)/100</f>
        <v>0</v>
      </c>
      <c r="P22" t="s">
        <v>23</v>
      </c>
    </row>
    <row r="23" spans="1:18" x14ac:dyDescent="0.2">
      <c r="A23" s="27" t="s">
        <v>54</v>
      </c>
      <c r="E23" s="28" t="s">
        <v>50</v>
      </c>
    </row>
    <row r="24" spans="1:18" x14ac:dyDescent="0.2">
      <c r="A24" s="29" t="s">
        <v>55</v>
      </c>
      <c r="E24" s="30" t="s">
        <v>156</v>
      </c>
    </row>
    <row r="25" spans="1:18" ht="89.25" x14ac:dyDescent="0.2">
      <c r="A25" t="s">
        <v>56</v>
      </c>
      <c r="E25" s="28" t="s">
        <v>157</v>
      </c>
    </row>
    <row r="26" spans="1:18" x14ac:dyDescent="0.2">
      <c r="A26" s="18" t="s">
        <v>48</v>
      </c>
      <c r="B26" s="22" t="s">
        <v>35</v>
      </c>
      <c r="C26" s="22" t="s">
        <v>158</v>
      </c>
      <c r="D26" s="18" t="s">
        <v>50</v>
      </c>
      <c r="E26" s="23" t="s">
        <v>159</v>
      </c>
      <c r="F26" s="24" t="s">
        <v>160</v>
      </c>
      <c r="G26" s="25">
        <v>63.69</v>
      </c>
      <c r="H26" s="26">
        <v>0</v>
      </c>
      <c r="I26" s="26">
        <f>ROUND(ROUND(H26,2)*ROUND(G26,3),2)</f>
        <v>0</v>
      </c>
      <c r="J26" s="24" t="s">
        <v>53</v>
      </c>
      <c r="O26">
        <f>(I26*21)/100</f>
        <v>0</v>
      </c>
      <c r="P26" t="s">
        <v>23</v>
      </c>
    </row>
    <row r="27" spans="1:18" x14ac:dyDescent="0.2">
      <c r="A27" s="27" t="s">
        <v>54</v>
      </c>
      <c r="E27" s="28" t="s">
        <v>50</v>
      </c>
    </row>
    <row r="28" spans="1:18" x14ac:dyDescent="0.2">
      <c r="A28" s="29" t="s">
        <v>55</v>
      </c>
      <c r="E28" s="30" t="s">
        <v>161</v>
      </c>
    </row>
    <row r="29" spans="1:18" ht="89.25" x14ac:dyDescent="0.2">
      <c r="A29" t="s">
        <v>56</v>
      </c>
      <c r="E29" s="28" t="s">
        <v>157</v>
      </c>
    </row>
    <row r="30" spans="1:18" x14ac:dyDescent="0.2">
      <c r="A30" s="18" t="s">
        <v>48</v>
      </c>
      <c r="B30" s="22" t="s">
        <v>37</v>
      </c>
      <c r="C30" s="22" t="s">
        <v>162</v>
      </c>
      <c r="D30" s="18" t="s">
        <v>50</v>
      </c>
      <c r="E30" s="23" t="s">
        <v>163</v>
      </c>
      <c r="F30" s="24" t="s">
        <v>155</v>
      </c>
      <c r="G30" s="25">
        <v>207.01400000000001</v>
      </c>
      <c r="H30" s="26">
        <v>0</v>
      </c>
      <c r="I30" s="26">
        <f>ROUND(ROUND(H30,2)*ROUND(G30,3),2)</f>
        <v>0</v>
      </c>
      <c r="J30" s="24" t="s">
        <v>53</v>
      </c>
      <c r="O30">
        <f>(I30*21)/100</f>
        <v>0</v>
      </c>
      <c r="P30" t="s">
        <v>23</v>
      </c>
    </row>
    <row r="31" spans="1:18" x14ac:dyDescent="0.2">
      <c r="A31" s="27" t="s">
        <v>54</v>
      </c>
      <c r="E31" s="28" t="s">
        <v>50</v>
      </c>
    </row>
    <row r="32" spans="1:18" x14ac:dyDescent="0.2">
      <c r="A32" s="29" t="s">
        <v>55</v>
      </c>
      <c r="E32" s="30" t="s">
        <v>164</v>
      </c>
    </row>
    <row r="33" spans="1:16" ht="63.75" x14ac:dyDescent="0.2">
      <c r="A33" t="s">
        <v>56</v>
      </c>
      <c r="E33" s="28" t="s">
        <v>165</v>
      </c>
    </row>
    <row r="34" spans="1:16" x14ac:dyDescent="0.2">
      <c r="A34" s="18" t="s">
        <v>48</v>
      </c>
      <c r="B34" s="22" t="s">
        <v>46</v>
      </c>
      <c r="C34" s="22" t="s">
        <v>166</v>
      </c>
      <c r="D34" s="18" t="s">
        <v>50</v>
      </c>
      <c r="E34" s="23" t="s">
        <v>167</v>
      </c>
      <c r="F34" s="24" t="s">
        <v>155</v>
      </c>
      <c r="G34" s="25">
        <v>255.61699999999999</v>
      </c>
      <c r="H34" s="26">
        <v>0</v>
      </c>
      <c r="I34" s="26">
        <f>ROUND(ROUND(H34,2)*ROUND(G34,3),2)</f>
        <v>0</v>
      </c>
      <c r="J34" s="24" t="s">
        <v>53</v>
      </c>
      <c r="O34">
        <f>(I34*21)/100</f>
        <v>0</v>
      </c>
      <c r="P34" t="s">
        <v>23</v>
      </c>
    </row>
    <row r="35" spans="1:16" x14ac:dyDescent="0.2">
      <c r="A35" s="27" t="s">
        <v>54</v>
      </c>
      <c r="E35" s="28" t="s">
        <v>50</v>
      </c>
    </row>
    <row r="36" spans="1:16" ht="25.5" x14ac:dyDescent="0.2">
      <c r="A36" s="29" t="s">
        <v>55</v>
      </c>
      <c r="E36" s="30" t="s">
        <v>168</v>
      </c>
    </row>
    <row r="37" spans="1:16" ht="395.25" x14ac:dyDescent="0.2">
      <c r="A37" t="s">
        <v>56</v>
      </c>
      <c r="E37" s="28" t="s">
        <v>169</v>
      </c>
    </row>
    <row r="38" spans="1:16" x14ac:dyDescent="0.2">
      <c r="A38" s="18" t="s">
        <v>48</v>
      </c>
      <c r="B38" s="22" t="s">
        <v>74</v>
      </c>
      <c r="C38" s="22" t="s">
        <v>166</v>
      </c>
      <c r="D38" s="18" t="s">
        <v>12</v>
      </c>
      <c r="E38" s="23" t="s">
        <v>167</v>
      </c>
      <c r="F38" s="24" t="s">
        <v>155</v>
      </c>
      <c r="G38" s="25">
        <v>968.90499999999997</v>
      </c>
      <c r="H38" s="26">
        <v>0</v>
      </c>
      <c r="I38" s="26">
        <f>ROUND(ROUND(H38,2)*ROUND(G38,3),2)</f>
        <v>0</v>
      </c>
      <c r="J38" s="24" t="s">
        <v>53</v>
      </c>
      <c r="O38">
        <f>(I38*21)/100</f>
        <v>0</v>
      </c>
      <c r="P38" t="s">
        <v>23</v>
      </c>
    </row>
    <row r="39" spans="1:16" x14ac:dyDescent="0.2">
      <c r="A39" s="27" t="s">
        <v>54</v>
      </c>
      <c r="E39" s="28" t="s">
        <v>170</v>
      </c>
    </row>
    <row r="40" spans="1:16" x14ac:dyDescent="0.2">
      <c r="A40" s="29" t="s">
        <v>55</v>
      </c>
      <c r="E40" s="30" t="s">
        <v>171</v>
      </c>
    </row>
    <row r="41" spans="1:16" ht="395.25" x14ac:dyDescent="0.2">
      <c r="A41" t="s">
        <v>56</v>
      </c>
      <c r="E41" s="28" t="s">
        <v>169</v>
      </c>
    </row>
    <row r="42" spans="1:16" x14ac:dyDescent="0.2">
      <c r="A42" s="18" t="s">
        <v>48</v>
      </c>
      <c r="B42" s="22" t="s">
        <v>40</v>
      </c>
      <c r="C42" s="22" t="s">
        <v>172</v>
      </c>
      <c r="D42" s="18" t="s">
        <v>50</v>
      </c>
      <c r="E42" s="23" t="s">
        <v>173</v>
      </c>
      <c r="F42" s="24" t="s">
        <v>155</v>
      </c>
      <c r="G42" s="25">
        <v>220</v>
      </c>
      <c r="H42" s="26">
        <v>0</v>
      </c>
      <c r="I42" s="26">
        <f>ROUND(ROUND(H42,2)*ROUND(G42,3),2)</f>
        <v>0</v>
      </c>
      <c r="J42" s="24" t="s">
        <v>53</v>
      </c>
      <c r="O42">
        <f>(I42*21)/100</f>
        <v>0</v>
      </c>
      <c r="P42" t="s">
        <v>23</v>
      </c>
    </row>
    <row r="43" spans="1:16" x14ac:dyDescent="0.2">
      <c r="A43" s="27" t="s">
        <v>54</v>
      </c>
      <c r="E43" s="28" t="s">
        <v>174</v>
      </c>
    </row>
    <row r="44" spans="1:16" x14ac:dyDescent="0.2">
      <c r="A44" s="29" t="s">
        <v>55</v>
      </c>
      <c r="E44" s="30" t="s">
        <v>50</v>
      </c>
    </row>
    <row r="45" spans="1:16" ht="318.75" x14ac:dyDescent="0.2">
      <c r="A45" t="s">
        <v>56</v>
      </c>
      <c r="E45" s="28" t="s">
        <v>175</v>
      </c>
    </row>
    <row r="46" spans="1:16" x14ac:dyDescent="0.2">
      <c r="A46" s="18" t="s">
        <v>48</v>
      </c>
      <c r="B46" s="22" t="s">
        <v>42</v>
      </c>
      <c r="C46" s="22" t="s">
        <v>176</v>
      </c>
      <c r="D46" s="18" t="s">
        <v>50</v>
      </c>
      <c r="E46" s="23" t="s">
        <v>177</v>
      </c>
      <c r="F46" s="24" t="s">
        <v>178</v>
      </c>
      <c r="G46" s="25">
        <v>63.45</v>
      </c>
      <c r="H46" s="26">
        <v>0</v>
      </c>
      <c r="I46" s="26">
        <f>ROUND(ROUND(H46,2)*ROUND(G46,3),2)</f>
        <v>0</v>
      </c>
      <c r="J46" s="24" t="s">
        <v>53</v>
      </c>
      <c r="O46">
        <f>(I46*21)/100</f>
        <v>0</v>
      </c>
      <c r="P46" t="s">
        <v>23</v>
      </c>
    </row>
    <row r="47" spans="1:16" x14ac:dyDescent="0.2">
      <c r="A47" s="27" t="s">
        <v>54</v>
      </c>
      <c r="E47" s="28" t="s">
        <v>50</v>
      </c>
    </row>
    <row r="48" spans="1:16" x14ac:dyDescent="0.2">
      <c r="A48" s="29" t="s">
        <v>55</v>
      </c>
      <c r="E48" s="30" t="s">
        <v>179</v>
      </c>
    </row>
    <row r="49" spans="1:16" ht="89.25" x14ac:dyDescent="0.2">
      <c r="A49" t="s">
        <v>56</v>
      </c>
      <c r="E49" s="28" t="s">
        <v>180</v>
      </c>
    </row>
    <row r="50" spans="1:16" x14ac:dyDescent="0.2">
      <c r="A50" s="18" t="s">
        <v>48</v>
      </c>
      <c r="B50" s="22" t="s">
        <v>44</v>
      </c>
      <c r="C50" s="22" t="s">
        <v>181</v>
      </c>
      <c r="D50" s="18" t="s">
        <v>50</v>
      </c>
      <c r="E50" s="23" t="s">
        <v>182</v>
      </c>
      <c r="F50" s="24" t="s">
        <v>155</v>
      </c>
      <c r="G50" s="25">
        <v>72.5</v>
      </c>
      <c r="H50" s="26">
        <v>0</v>
      </c>
      <c r="I50" s="26">
        <f>ROUND(ROUND(H50,2)*ROUND(G50,3),2)</f>
        <v>0</v>
      </c>
      <c r="J50" s="24" t="s">
        <v>53</v>
      </c>
      <c r="O50">
        <f>(I50*21)/100</f>
        <v>0</v>
      </c>
      <c r="P50" t="s">
        <v>23</v>
      </c>
    </row>
    <row r="51" spans="1:16" x14ac:dyDescent="0.2">
      <c r="A51" s="27" t="s">
        <v>54</v>
      </c>
      <c r="E51" s="28" t="s">
        <v>50</v>
      </c>
    </row>
    <row r="52" spans="1:16" x14ac:dyDescent="0.2">
      <c r="A52" s="29" t="s">
        <v>55</v>
      </c>
      <c r="E52" s="30" t="s">
        <v>183</v>
      </c>
    </row>
    <row r="53" spans="1:16" ht="344.25" x14ac:dyDescent="0.2">
      <c r="A53" t="s">
        <v>56</v>
      </c>
      <c r="E53" s="28" t="s">
        <v>184</v>
      </c>
    </row>
    <row r="54" spans="1:16" x14ac:dyDescent="0.2">
      <c r="A54" s="18" t="s">
        <v>48</v>
      </c>
      <c r="B54" s="22" t="s">
        <v>82</v>
      </c>
      <c r="C54" s="22" t="s">
        <v>185</v>
      </c>
      <c r="D54" s="18" t="s">
        <v>50</v>
      </c>
      <c r="E54" s="23" t="s">
        <v>186</v>
      </c>
      <c r="F54" s="24" t="s">
        <v>160</v>
      </c>
      <c r="G54" s="25">
        <v>2070.14</v>
      </c>
      <c r="H54" s="26">
        <v>0</v>
      </c>
      <c r="I54" s="26">
        <f>ROUND(ROUND(H54,2)*ROUND(G54,3),2)</f>
        <v>0</v>
      </c>
      <c r="J54" s="24" t="s">
        <v>53</v>
      </c>
      <c r="O54">
        <f>(I54*21)/100</f>
        <v>0</v>
      </c>
      <c r="P54" t="s">
        <v>23</v>
      </c>
    </row>
    <row r="55" spans="1:16" x14ac:dyDescent="0.2">
      <c r="A55" s="27" t="s">
        <v>54</v>
      </c>
      <c r="E55" s="28" t="s">
        <v>50</v>
      </c>
    </row>
    <row r="56" spans="1:16" x14ac:dyDescent="0.2">
      <c r="A56" s="29" t="s">
        <v>55</v>
      </c>
      <c r="E56" s="30" t="s">
        <v>50</v>
      </c>
    </row>
    <row r="57" spans="1:16" ht="51" x14ac:dyDescent="0.2">
      <c r="A57" t="s">
        <v>56</v>
      </c>
      <c r="E57" s="28" t="s">
        <v>187</v>
      </c>
    </row>
    <row r="58" spans="1:16" x14ac:dyDescent="0.2">
      <c r="A58" s="18" t="s">
        <v>48</v>
      </c>
      <c r="B58" s="22" t="s">
        <v>86</v>
      </c>
      <c r="C58" s="22" t="s">
        <v>188</v>
      </c>
      <c r="D58" s="18" t="s">
        <v>50</v>
      </c>
      <c r="E58" s="23" t="s">
        <v>189</v>
      </c>
      <c r="F58" s="24" t="s">
        <v>160</v>
      </c>
      <c r="G58" s="25">
        <v>2274.2350000000001</v>
      </c>
      <c r="H58" s="26">
        <v>0</v>
      </c>
      <c r="I58" s="26">
        <f>ROUND(ROUND(H58,2)*ROUND(G58,3),2)</f>
        <v>0</v>
      </c>
      <c r="J58" s="24" t="s">
        <v>53</v>
      </c>
      <c r="O58">
        <f>(I58*21)/100</f>
        <v>0</v>
      </c>
      <c r="P58" t="s">
        <v>23</v>
      </c>
    </row>
    <row r="59" spans="1:16" x14ac:dyDescent="0.2">
      <c r="A59" s="27" t="s">
        <v>54</v>
      </c>
      <c r="E59" s="28" t="s">
        <v>50</v>
      </c>
    </row>
    <row r="60" spans="1:16" x14ac:dyDescent="0.2">
      <c r="A60" s="29" t="s">
        <v>55</v>
      </c>
      <c r="E60" s="30" t="s">
        <v>190</v>
      </c>
    </row>
    <row r="61" spans="1:16" ht="63.75" x14ac:dyDescent="0.2">
      <c r="A61" t="s">
        <v>56</v>
      </c>
      <c r="E61" s="28" t="s">
        <v>191</v>
      </c>
    </row>
    <row r="62" spans="1:16" x14ac:dyDescent="0.2">
      <c r="A62" s="18" t="s">
        <v>48</v>
      </c>
      <c r="B62" s="22" t="s">
        <v>90</v>
      </c>
      <c r="C62" s="22" t="s">
        <v>192</v>
      </c>
      <c r="D62" s="18" t="s">
        <v>50</v>
      </c>
      <c r="E62" s="23" t="s">
        <v>193</v>
      </c>
      <c r="F62" s="24" t="s">
        <v>160</v>
      </c>
      <c r="G62" s="25">
        <v>2841.643</v>
      </c>
      <c r="H62" s="26">
        <v>0</v>
      </c>
      <c r="I62" s="26">
        <f>ROUND(ROUND(H62,2)*ROUND(G62,3),2)</f>
        <v>0</v>
      </c>
      <c r="J62" s="24" t="s">
        <v>53</v>
      </c>
      <c r="O62">
        <f>(I62*21)/100</f>
        <v>0</v>
      </c>
      <c r="P62" t="s">
        <v>23</v>
      </c>
    </row>
    <row r="63" spans="1:16" x14ac:dyDescent="0.2">
      <c r="A63" s="27" t="s">
        <v>54</v>
      </c>
      <c r="E63" s="28" t="s">
        <v>50</v>
      </c>
    </row>
    <row r="64" spans="1:16" x14ac:dyDescent="0.2">
      <c r="A64" s="29" t="s">
        <v>55</v>
      </c>
      <c r="E64" s="30" t="s">
        <v>194</v>
      </c>
    </row>
    <row r="65" spans="1:18" ht="63.75" x14ac:dyDescent="0.2">
      <c r="A65" t="s">
        <v>56</v>
      </c>
      <c r="E65" s="28" t="s">
        <v>195</v>
      </c>
    </row>
    <row r="66" spans="1:18" x14ac:dyDescent="0.2">
      <c r="A66" s="18" t="s">
        <v>48</v>
      </c>
      <c r="B66" s="22" t="s">
        <v>94</v>
      </c>
      <c r="C66" s="22" t="s">
        <v>196</v>
      </c>
      <c r="D66" s="18" t="s">
        <v>50</v>
      </c>
      <c r="E66" s="23" t="s">
        <v>197</v>
      </c>
      <c r="F66" s="24" t="s">
        <v>160</v>
      </c>
      <c r="G66" s="25">
        <v>8.1999999999999993</v>
      </c>
      <c r="H66" s="26">
        <v>0</v>
      </c>
      <c r="I66" s="26">
        <f>ROUND(ROUND(H66,2)*ROUND(G66,3),2)</f>
        <v>0</v>
      </c>
      <c r="J66" s="24" t="s">
        <v>53</v>
      </c>
      <c r="O66">
        <f>(I66*21)/100</f>
        <v>0</v>
      </c>
      <c r="P66" t="s">
        <v>23</v>
      </c>
    </row>
    <row r="67" spans="1:18" ht="25.5" x14ac:dyDescent="0.2">
      <c r="A67" s="27" t="s">
        <v>54</v>
      </c>
      <c r="E67" s="28" t="s">
        <v>198</v>
      </c>
    </row>
    <row r="68" spans="1:18" x14ac:dyDescent="0.2">
      <c r="A68" s="29" t="s">
        <v>55</v>
      </c>
      <c r="E68" s="30" t="s">
        <v>50</v>
      </c>
    </row>
    <row r="69" spans="1:18" ht="76.5" x14ac:dyDescent="0.2">
      <c r="A69" t="s">
        <v>56</v>
      </c>
      <c r="E69" s="28" t="s">
        <v>199</v>
      </c>
    </row>
    <row r="70" spans="1:18" ht="12.75" customHeight="1" x14ac:dyDescent="0.2">
      <c r="A70" s="2" t="s">
        <v>45</v>
      </c>
      <c r="B70" s="2"/>
      <c r="C70" s="32" t="s">
        <v>35</v>
      </c>
      <c r="D70" s="2"/>
      <c r="E70" s="20" t="s">
        <v>140</v>
      </c>
      <c r="F70" s="2"/>
      <c r="G70" s="2"/>
      <c r="H70" s="2"/>
      <c r="I70" s="33">
        <f>0+Q70</f>
        <v>0</v>
      </c>
      <c r="J70" s="2"/>
      <c r="O70">
        <f>0+R70</f>
        <v>0</v>
      </c>
      <c r="Q70">
        <f>0+I71+I75+I79+I83+I87+I91+I95+I99+I103+I107+I111</f>
        <v>0</v>
      </c>
      <c r="R70">
        <f>0+O71+O75+O79+O83+O87+O91+O95+O99+O103+O107+O111</f>
        <v>0</v>
      </c>
    </row>
    <row r="71" spans="1:18" x14ac:dyDescent="0.2">
      <c r="A71" s="18" t="s">
        <v>48</v>
      </c>
      <c r="B71" s="22" t="s">
        <v>97</v>
      </c>
      <c r="C71" s="22" t="s">
        <v>200</v>
      </c>
      <c r="D71" s="18" t="s">
        <v>50</v>
      </c>
      <c r="E71" s="23" t="s">
        <v>201</v>
      </c>
      <c r="F71" s="24" t="s">
        <v>160</v>
      </c>
      <c r="G71" s="25">
        <v>4</v>
      </c>
      <c r="H71" s="26">
        <v>0</v>
      </c>
      <c r="I71" s="26">
        <f>ROUND(ROUND(H71,2)*ROUND(G71,3),2)</f>
        <v>0</v>
      </c>
      <c r="J71" s="24" t="s">
        <v>53</v>
      </c>
      <c r="O71">
        <f>(I71*21)/100</f>
        <v>0</v>
      </c>
      <c r="P71" t="s">
        <v>23</v>
      </c>
    </row>
    <row r="72" spans="1:18" x14ac:dyDescent="0.2">
      <c r="A72" s="27" t="s">
        <v>54</v>
      </c>
      <c r="E72" s="28" t="s">
        <v>202</v>
      </c>
    </row>
    <row r="73" spans="1:18" x14ac:dyDescent="0.2">
      <c r="A73" s="29" t="s">
        <v>55</v>
      </c>
      <c r="E73" s="30" t="s">
        <v>50</v>
      </c>
    </row>
    <row r="74" spans="1:18" ht="127.5" x14ac:dyDescent="0.2">
      <c r="A74" t="s">
        <v>56</v>
      </c>
      <c r="E74" s="28" t="s">
        <v>203</v>
      </c>
    </row>
    <row r="75" spans="1:18" x14ac:dyDescent="0.2">
      <c r="A75" s="18" t="s">
        <v>48</v>
      </c>
      <c r="B75" s="22" t="s">
        <v>100</v>
      </c>
      <c r="C75" s="22" t="s">
        <v>204</v>
      </c>
      <c r="D75" s="18" t="s">
        <v>50</v>
      </c>
      <c r="E75" s="23" t="s">
        <v>205</v>
      </c>
      <c r="F75" s="24" t="s">
        <v>155</v>
      </c>
      <c r="G75" s="25">
        <v>68.334999999999994</v>
      </c>
      <c r="H75" s="26">
        <v>0</v>
      </c>
      <c r="I75" s="26">
        <f>ROUND(ROUND(H75,2)*ROUND(G75,3),2)</f>
        <v>0</v>
      </c>
      <c r="J75" s="24" t="s">
        <v>53</v>
      </c>
      <c r="O75">
        <f>(I75*21)/100</f>
        <v>0</v>
      </c>
      <c r="P75" t="s">
        <v>23</v>
      </c>
    </row>
    <row r="76" spans="1:18" x14ac:dyDescent="0.2">
      <c r="A76" s="27" t="s">
        <v>54</v>
      </c>
      <c r="E76" s="28" t="s">
        <v>206</v>
      </c>
    </row>
    <row r="77" spans="1:18" x14ac:dyDescent="0.2">
      <c r="A77" s="29" t="s">
        <v>55</v>
      </c>
      <c r="E77" s="30" t="s">
        <v>207</v>
      </c>
    </row>
    <row r="78" spans="1:18" ht="76.5" x14ac:dyDescent="0.2">
      <c r="A78" t="s">
        <v>56</v>
      </c>
      <c r="E78" s="28" t="s">
        <v>208</v>
      </c>
    </row>
    <row r="79" spans="1:18" x14ac:dyDescent="0.2">
      <c r="A79" s="18" t="s">
        <v>48</v>
      </c>
      <c r="B79" s="22" t="s">
        <v>104</v>
      </c>
      <c r="C79" s="22" t="s">
        <v>204</v>
      </c>
      <c r="D79" s="18" t="s">
        <v>23</v>
      </c>
      <c r="E79" s="23" t="s">
        <v>205</v>
      </c>
      <c r="F79" s="24" t="s">
        <v>155</v>
      </c>
      <c r="G79" s="25">
        <v>59.664999999999999</v>
      </c>
      <c r="H79" s="26">
        <v>0</v>
      </c>
      <c r="I79" s="26">
        <f>ROUND(ROUND(H79,2)*ROUND(G79,3),2)</f>
        <v>0</v>
      </c>
      <c r="J79" s="24" t="s">
        <v>53</v>
      </c>
      <c r="O79">
        <f>(I79*21)/100</f>
        <v>0</v>
      </c>
      <c r="P79" t="s">
        <v>23</v>
      </c>
    </row>
    <row r="80" spans="1:18" x14ac:dyDescent="0.2">
      <c r="A80" s="27" t="s">
        <v>54</v>
      </c>
      <c r="E80" s="28" t="s">
        <v>209</v>
      </c>
    </row>
    <row r="81" spans="1:16" x14ac:dyDescent="0.2">
      <c r="A81" s="29" t="s">
        <v>55</v>
      </c>
      <c r="E81" s="30" t="s">
        <v>210</v>
      </c>
    </row>
    <row r="82" spans="1:16" ht="76.5" x14ac:dyDescent="0.2">
      <c r="A82" t="s">
        <v>56</v>
      </c>
      <c r="E82" s="28" t="s">
        <v>208</v>
      </c>
    </row>
    <row r="83" spans="1:16" x14ac:dyDescent="0.2">
      <c r="A83" s="18" t="s">
        <v>48</v>
      </c>
      <c r="B83" s="22" t="s">
        <v>108</v>
      </c>
      <c r="C83" s="22" t="s">
        <v>204</v>
      </c>
      <c r="D83" s="18" t="s">
        <v>22</v>
      </c>
      <c r="E83" s="23" t="s">
        <v>205</v>
      </c>
      <c r="F83" s="24" t="s">
        <v>155</v>
      </c>
      <c r="G83" s="25">
        <v>89.67</v>
      </c>
      <c r="H83" s="26">
        <v>0</v>
      </c>
      <c r="I83" s="26">
        <f>ROUND(ROUND(H83,2)*ROUND(G83,3),2)</f>
        <v>0</v>
      </c>
      <c r="J83" s="24" t="s">
        <v>53</v>
      </c>
      <c r="O83">
        <f>(I83*21)/100</f>
        <v>0</v>
      </c>
      <c r="P83" t="s">
        <v>23</v>
      </c>
    </row>
    <row r="84" spans="1:16" ht="38.25" x14ac:dyDescent="0.2">
      <c r="A84" s="27" t="s">
        <v>54</v>
      </c>
      <c r="E84" s="28" t="s">
        <v>211</v>
      </c>
    </row>
    <row r="85" spans="1:16" x14ac:dyDescent="0.2">
      <c r="A85" s="29" t="s">
        <v>55</v>
      </c>
      <c r="E85" s="30" t="s">
        <v>212</v>
      </c>
    </row>
    <row r="86" spans="1:16" ht="76.5" x14ac:dyDescent="0.2">
      <c r="A86" t="s">
        <v>56</v>
      </c>
      <c r="E86" s="28" t="s">
        <v>208</v>
      </c>
    </row>
    <row r="87" spans="1:16" x14ac:dyDescent="0.2">
      <c r="A87" s="18" t="s">
        <v>48</v>
      </c>
      <c r="B87" s="22" t="s">
        <v>112</v>
      </c>
      <c r="C87" s="22" t="s">
        <v>213</v>
      </c>
      <c r="D87" s="18" t="s">
        <v>50</v>
      </c>
      <c r="E87" s="23" t="s">
        <v>214</v>
      </c>
      <c r="F87" s="24" t="s">
        <v>160</v>
      </c>
      <c r="G87" s="25">
        <v>535.29999999999995</v>
      </c>
      <c r="H87" s="26">
        <v>0</v>
      </c>
      <c r="I87" s="26">
        <f>ROUND(ROUND(H87,2)*ROUND(G87,3),2)</f>
        <v>0</v>
      </c>
      <c r="J87" s="24" t="s">
        <v>53</v>
      </c>
      <c r="O87">
        <f>(I87*21)/100</f>
        <v>0</v>
      </c>
      <c r="P87" t="s">
        <v>23</v>
      </c>
    </row>
    <row r="88" spans="1:16" ht="25.5" x14ac:dyDescent="0.2">
      <c r="A88" s="27" t="s">
        <v>54</v>
      </c>
      <c r="E88" s="28" t="s">
        <v>215</v>
      </c>
    </row>
    <row r="89" spans="1:16" x14ac:dyDescent="0.2">
      <c r="A89" s="29" t="s">
        <v>55</v>
      </c>
      <c r="E89" s="30" t="s">
        <v>216</v>
      </c>
    </row>
    <row r="90" spans="1:16" ht="76.5" x14ac:dyDescent="0.2">
      <c r="A90" t="s">
        <v>56</v>
      </c>
      <c r="E90" s="28" t="s">
        <v>208</v>
      </c>
    </row>
    <row r="91" spans="1:16" x14ac:dyDescent="0.2">
      <c r="A91" s="18" t="s">
        <v>48</v>
      </c>
      <c r="B91" s="22" t="s">
        <v>116</v>
      </c>
      <c r="C91" s="22" t="s">
        <v>217</v>
      </c>
      <c r="D91" s="18" t="s">
        <v>29</v>
      </c>
      <c r="E91" s="23" t="s">
        <v>218</v>
      </c>
      <c r="F91" s="24" t="s">
        <v>160</v>
      </c>
      <c r="G91" s="25">
        <v>2070.14</v>
      </c>
      <c r="H91" s="26">
        <v>0</v>
      </c>
      <c r="I91" s="26">
        <f>ROUND(ROUND(H91,2)*ROUND(G91,3),2)</f>
        <v>0</v>
      </c>
      <c r="J91" s="24" t="s">
        <v>53</v>
      </c>
      <c r="O91">
        <f>(I91*21)/100</f>
        <v>0</v>
      </c>
      <c r="P91" t="s">
        <v>23</v>
      </c>
    </row>
    <row r="92" spans="1:16" ht="25.5" x14ac:dyDescent="0.2">
      <c r="A92" s="27" t="s">
        <v>54</v>
      </c>
      <c r="E92" s="28" t="s">
        <v>219</v>
      </c>
    </row>
    <row r="93" spans="1:16" x14ac:dyDescent="0.2">
      <c r="A93" s="29" t="s">
        <v>55</v>
      </c>
      <c r="E93" s="30" t="s">
        <v>220</v>
      </c>
    </row>
    <row r="94" spans="1:16" ht="76.5" x14ac:dyDescent="0.2">
      <c r="A94" t="s">
        <v>56</v>
      </c>
      <c r="E94" s="28" t="s">
        <v>208</v>
      </c>
    </row>
    <row r="95" spans="1:16" x14ac:dyDescent="0.2">
      <c r="A95" s="18" t="s">
        <v>48</v>
      </c>
      <c r="B95" s="22" t="s">
        <v>120</v>
      </c>
      <c r="C95" s="22" t="s">
        <v>217</v>
      </c>
      <c r="D95" s="18" t="s">
        <v>23</v>
      </c>
      <c r="E95" s="23" t="s">
        <v>218</v>
      </c>
      <c r="F95" s="24" t="s">
        <v>160</v>
      </c>
      <c r="G95" s="25">
        <v>2070.14</v>
      </c>
      <c r="H95" s="26">
        <v>0</v>
      </c>
      <c r="I95" s="26">
        <f>ROUND(ROUND(H95,2)*ROUND(G95,3),2)</f>
        <v>0</v>
      </c>
      <c r="J95" s="24" t="s">
        <v>53</v>
      </c>
      <c r="O95">
        <f>(I95*21)/100</f>
        <v>0</v>
      </c>
      <c r="P95" t="s">
        <v>23</v>
      </c>
    </row>
    <row r="96" spans="1:16" ht="25.5" x14ac:dyDescent="0.2">
      <c r="A96" s="27" t="s">
        <v>54</v>
      </c>
      <c r="E96" s="28" t="s">
        <v>221</v>
      </c>
    </row>
    <row r="97" spans="1:16" x14ac:dyDescent="0.2">
      <c r="A97" s="29" t="s">
        <v>55</v>
      </c>
      <c r="E97" s="30" t="s">
        <v>220</v>
      </c>
    </row>
    <row r="98" spans="1:16" ht="76.5" x14ac:dyDescent="0.2">
      <c r="A98" t="s">
        <v>56</v>
      </c>
      <c r="E98" s="28" t="s">
        <v>208</v>
      </c>
    </row>
    <row r="99" spans="1:16" x14ac:dyDescent="0.2">
      <c r="A99" s="18" t="s">
        <v>48</v>
      </c>
      <c r="B99" s="22" t="s">
        <v>124</v>
      </c>
      <c r="C99" s="22" t="s">
        <v>217</v>
      </c>
      <c r="D99" s="18" t="s">
        <v>22</v>
      </c>
      <c r="E99" s="23" t="s">
        <v>218</v>
      </c>
      <c r="F99" s="24" t="s">
        <v>160</v>
      </c>
      <c r="G99" s="25">
        <v>2070.14</v>
      </c>
      <c r="H99" s="26">
        <v>0</v>
      </c>
      <c r="I99" s="26">
        <f>ROUND(ROUND(H99,2)*ROUND(G99,3),2)</f>
        <v>0</v>
      </c>
      <c r="J99" s="24" t="s">
        <v>53</v>
      </c>
      <c r="O99">
        <f>(I99*21)/100</f>
        <v>0</v>
      </c>
      <c r="P99" t="s">
        <v>23</v>
      </c>
    </row>
    <row r="100" spans="1:16" ht="25.5" x14ac:dyDescent="0.2">
      <c r="A100" s="27" t="s">
        <v>54</v>
      </c>
      <c r="E100" s="28" t="s">
        <v>222</v>
      </c>
    </row>
    <row r="101" spans="1:16" x14ac:dyDescent="0.2">
      <c r="A101" s="29" t="s">
        <v>55</v>
      </c>
      <c r="E101" s="30" t="s">
        <v>220</v>
      </c>
    </row>
    <row r="102" spans="1:16" ht="76.5" x14ac:dyDescent="0.2">
      <c r="A102" t="s">
        <v>56</v>
      </c>
      <c r="E102" s="28" t="s">
        <v>208</v>
      </c>
    </row>
    <row r="103" spans="1:16" x14ac:dyDescent="0.2">
      <c r="A103" s="18" t="s">
        <v>48</v>
      </c>
      <c r="B103" s="22" t="s">
        <v>128</v>
      </c>
      <c r="C103" s="22" t="s">
        <v>223</v>
      </c>
      <c r="D103" s="18" t="s">
        <v>50</v>
      </c>
      <c r="E103" s="23" t="s">
        <v>224</v>
      </c>
      <c r="F103" s="24" t="s">
        <v>160</v>
      </c>
      <c r="G103" s="25">
        <v>2070.14</v>
      </c>
      <c r="H103" s="26">
        <v>0</v>
      </c>
      <c r="I103" s="26">
        <f>ROUND(ROUND(H103,2)*ROUND(G103,3),2)</f>
        <v>0</v>
      </c>
      <c r="J103" s="24" t="s">
        <v>53</v>
      </c>
      <c r="O103">
        <f>(I103*21)/100</f>
        <v>0</v>
      </c>
      <c r="P103" t="s">
        <v>23</v>
      </c>
    </row>
    <row r="104" spans="1:16" x14ac:dyDescent="0.2">
      <c r="A104" s="27" t="s">
        <v>54</v>
      </c>
      <c r="E104" s="28" t="s">
        <v>225</v>
      </c>
    </row>
    <row r="105" spans="1:16" x14ac:dyDescent="0.2">
      <c r="A105" s="29" t="s">
        <v>55</v>
      </c>
      <c r="E105" s="30" t="s">
        <v>220</v>
      </c>
    </row>
    <row r="106" spans="1:16" ht="114.75" x14ac:dyDescent="0.2">
      <c r="A106" t="s">
        <v>56</v>
      </c>
      <c r="E106" s="28" t="s">
        <v>226</v>
      </c>
    </row>
    <row r="107" spans="1:16" x14ac:dyDescent="0.2">
      <c r="A107" s="18" t="s">
        <v>48</v>
      </c>
      <c r="B107" s="22" t="s">
        <v>131</v>
      </c>
      <c r="C107" s="22" t="s">
        <v>227</v>
      </c>
      <c r="D107" s="18" t="s">
        <v>50</v>
      </c>
      <c r="E107" s="23" t="s">
        <v>228</v>
      </c>
      <c r="F107" s="24" t="s">
        <v>160</v>
      </c>
      <c r="G107" s="25">
        <v>2070.14</v>
      </c>
      <c r="H107" s="26">
        <v>0</v>
      </c>
      <c r="I107" s="26">
        <f>ROUND(ROUND(H107,2)*ROUND(G107,3),2)</f>
        <v>0</v>
      </c>
      <c r="J107" s="24" t="s">
        <v>53</v>
      </c>
      <c r="O107">
        <f>(I107*21)/100</f>
        <v>0</v>
      </c>
      <c r="P107" t="s">
        <v>23</v>
      </c>
    </row>
    <row r="108" spans="1:16" x14ac:dyDescent="0.2">
      <c r="A108" s="27" t="s">
        <v>54</v>
      </c>
      <c r="E108" s="28" t="s">
        <v>229</v>
      </c>
    </row>
    <row r="109" spans="1:16" x14ac:dyDescent="0.2">
      <c r="A109" s="29" t="s">
        <v>55</v>
      </c>
      <c r="E109" s="30" t="s">
        <v>220</v>
      </c>
    </row>
    <row r="110" spans="1:16" ht="89.25" x14ac:dyDescent="0.2">
      <c r="A110" t="s">
        <v>56</v>
      </c>
      <c r="E110" s="28" t="s">
        <v>230</v>
      </c>
    </row>
    <row r="111" spans="1:16" x14ac:dyDescent="0.2">
      <c r="A111" s="18" t="s">
        <v>48</v>
      </c>
      <c r="B111" s="22" t="s">
        <v>135</v>
      </c>
      <c r="C111" s="22" t="s">
        <v>231</v>
      </c>
      <c r="D111" s="18" t="s">
        <v>50</v>
      </c>
      <c r="E111" s="23" t="s">
        <v>232</v>
      </c>
      <c r="F111" s="24" t="s">
        <v>160</v>
      </c>
      <c r="G111" s="25">
        <v>2070.14</v>
      </c>
      <c r="H111" s="26">
        <v>0</v>
      </c>
      <c r="I111" s="26">
        <f>ROUND(ROUND(H111,2)*ROUND(G111,3),2)</f>
        <v>0</v>
      </c>
      <c r="J111" s="24" t="s">
        <v>53</v>
      </c>
      <c r="O111">
        <f>(I111*21)/100</f>
        <v>0</v>
      </c>
      <c r="P111" t="s">
        <v>23</v>
      </c>
    </row>
    <row r="112" spans="1:16" x14ac:dyDescent="0.2">
      <c r="A112" s="27" t="s">
        <v>54</v>
      </c>
      <c r="E112" s="28" t="s">
        <v>50</v>
      </c>
    </row>
    <row r="113" spans="1:18" x14ac:dyDescent="0.2">
      <c r="A113" s="29" t="s">
        <v>55</v>
      </c>
      <c r="E113" s="30" t="s">
        <v>220</v>
      </c>
    </row>
    <row r="114" spans="1:18" ht="25.5" x14ac:dyDescent="0.2">
      <c r="A114" t="s">
        <v>56</v>
      </c>
      <c r="E114" s="28" t="s">
        <v>233</v>
      </c>
    </row>
    <row r="115" spans="1:18" ht="12.75" customHeight="1" x14ac:dyDescent="0.2">
      <c r="A115" s="2" t="s">
        <v>45</v>
      </c>
      <c r="B115" s="2"/>
      <c r="C115" s="32" t="s">
        <v>46</v>
      </c>
      <c r="D115" s="2"/>
      <c r="E115" s="20" t="s">
        <v>47</v>
      </c>
      <c r="F115" s="2"/>
      <c r="G115" s="2"/>
      <c r="H115" s="2"/>
      <c r="I115" s="33">
        <f>0+Q115</f>
        <v>0</v>
      </c>
      <c r="J115" s="2"/>
      <c r="O115">
        <f>0+R115</f>
        <v>0</v>
      </c>
      <c r="Q115">
        <f>0+I116</f>
        <v>0</v>
      </c>
      <c r="R115">
        <f>0+O116</f>
        <v>0</v>
      </c>
    </row>
    <row r="116" spans="1:18" x14ac:dyDescent="0.2">
      <c r="A116" s="18" t="s">
        <v>48</v>
      </c>
      <c r="B116" s="22" t="s">
        <v>234</v>
      </c>
      <c r="C116" s="22" t="s">
        <v>235</v>
      </c>
      <c r="D116" s="18" t="s">
        <v>50</v>
      </c>
      <c r="E116" s="23" t="s">
        <v>236</v>
      </c>
      <c r="F116" s="24" t="s">
        <v>178</v>
      </c>
      <c r="G116" s="25">
        <v>58</v>
      </c>
      <c r="H116" s="26">
        <v>0</v>
      </c>
      <c r="I116" s="26">
        <f>ROUND(ROUND(H116,2)*ROUND(G116,3),2)</f>
        <v>0</v>
      </c>
      <c r="J116" s="24" t="s">
        <v>53</v>
      </c>
      <c r="O116">
        <f>(I116*21)/100</f>
        <v>0</v>
      </c>
      <c r="P116" t="s">
        <v>23</v>
      </c>
    </row>
    <row r="117" spans="1:18" x14ac:dyDescent="0.2">
      <c r="A117" s="27" t="s">
        <v>54</v>
      </c>
      <c r="E117" s="28" t="s">
        <v>50</v>
      </c>
    </row>
    <row r="118" spans="1:18" x14ac:dyDescent="0.2">
      <c r="A118" s="29" t="s">
        <v>55</v>
      </c>
      <c r="E118" s="30" t="s">
        <v>237</v>
      </c>
    </row>
    <row r="119" spans="1:18" ht="76.5" x14ac:dyDescent="0.2">
      <c r="A119" t="s">
        <v>56</v>
      </c>
      <c r="E119" s="28" t="s">
        <v>238</v>
      </c>
    </row>
    <row r="120" spans="1:18" ht="12.75" customHeight="1" x14ac:dyDescent="0.2">
      <c r="A120" s="2" t="s">
        <v>45</v>
      </c>
      <c r="B120" s="2"/>
      <c r="C120" s="32" t="s">
        <v>74</v>
      </c>
      <c r="D120" s="2"/>
      <c r="E120" s="20" t="s">
        <v>239</v>
      </c>
      <c r="F120" s="2"/>
      <c r="G120" s="2"/>
      <c r="H120" s="2"/>
      <c r="I120" s="33">
        <f>0+Q120</f>
        <v>0</v>
      </c>
      <c r="J120" s="2"/>
      <c r="O120">
        <f>0+R120</f>
        <v>0</v>
      </c>
      <c r="Q120">
        <f>0+I121</f>
        <v>0</v>
      </c>
      <c r="R120">
        <f>0+O121</f>
        <v>0</v>
      </c>
    </row>
    <row r="121" spans="1:18" x14ac:dyDescent="0.2">
      <c r="A121" s="18" t="s">
        <v>48</v>
      </c>
      <c r="B121" s="22" t="s">
        <v>240</v>
      </c>
      <c r="C121" s="22" t="s">
        <v>241</v>
      </c>
      <c r="D121" s="18" t="s">
        <v>50</v>
      </c>
      <c r="E121" s="23" t="s">
        <v>242</v>
      </c>
      <c r="F121" s="24" t="s">
        <v>178</v>
      </c>
      <c r="G121" s="25">
        <v>116</v>
      </c>
      <c r="H121" s="26">
        <v>0</v>
      </c>
      <c r="I121" s="26">
        <f>ROUND(ROUND(H121,2)*ROUND(G121,3),2)</f>
        <v>0</v>
      </c>
      <c r="J121" s="24" t="s">
        <v>53</v>
      </c>
      <c r="O121">
        <f>(I121*21)/100</f>
        <v>0</v>
      </c>
      <c r="P121" t="s">
        <v>23</v>
      </c>
    </row>
    <row r="122" spans="1:18" x14ac:dyDescent="0.2">
      <c r="A122" s="27" t="s">
        <v>54</v>
      </c>
      <c r="E122" s="28" t="s">
        <v>243</v>
      </c>
    </row>
    <row r="123" spans="1:18" x14ac:dyDescent="0.2">
      <c r="A123" s="29" t="s">
        <v>55</v>
      </c>
      <c r="E123" s="30" t="s">
        <v>244</v>
      </c>
    </row>
    <row r="124" spans="1:18" ht="255" x14ac:dyDescent="0.2">
      <c r="A124" t="s">
        <v>56</v>
      </c>
      <c r="E124" s="28" t="s">
        <v>245</v>
      </c>
    </row>
    <row r="125" spans="1:18" ht="12.75" customHeight="1" x14ac:dyDescent="0.2">
      <c r="A125" s="2" t="s">
        <v>45</v>
      </c>
      <c r="B125" s="2"/>
      <c r="C125" s="32" t="s">
        <v>40</v>
      </c>
      <c r="D125" s="2"/>
      <c r="E125" s="20" t="s">
        <v>246</v>
      </c>
      <c r="F125" s="2"/>
      <c r="G125" s="2"/>
      <c r="H125" s="2"/>
      <c r="I125" s="33">
        <f>0+Q125</f>
        <v>0</v>
      </c>
      <c r="J125" s="2"/>
      <c r="O125">
        <f>0+R125</f>
        <v>0</v>
      </c>
      <c r="Q125">
        <f>0+I126+I130+I134+I138+I142</f>
        <v>0</v>
      </c>
      <c r="R125">
        <f>0+O126+O130+O134+O138+O142</f>
        <v>0</v>
      </c>
    </row>
    <row r="126" spans="1:18" x14ac:dyDescent="0.2">
      <c r="A126" s="18" t="s">
        <v>48</v>
      </c>
      <c r="B126" s="22" t="s">
        <v>247</v>
      </c>
      <c r="C126" s="22" t="s">
        <v>248</v>
      </c>
      <c r="D126" s="18" t="s">
        <v>50</v>
      </c>
      <c r="E126" s="23" t="s">
        <v>249</v>
      </c>
      <c r="F126" s="24" t="s">
        <v>178</v>
      </c>
      <c r="G126" s="25">
        <v>8</v>
      </c>
      <c r="H126" s="26">
        <v>0</v>
      </c>
      <c r="I126" s="26">
        <f>ROUND(ROUND(H126,2)*ROUND(G126,3),2)</f>
        <v>0</v>
      </c>
      <c r="J126" s="24" t="s">
        <v>53</v>
      </c>
      <c r="O126">
        <f>(I126*21)/100</f>
        <v>0</v>
      </c>
      <c r="P126" t="s">
        <v>23</v>
      </c>
    </row>
    <row r="127" spans="1:18" x14ac:dyDescent="0.2">
      <c r="A127" s="27" t="s">
        <v>54</v>
      </c>
      <c r="E127" s="28" t="s">
        <v>50</v>
      </c>
    </row>
    <row r="128" spans="1:18" x14ac:dyDescent="0.2">
      <c r="A128" s="29" t="s">
        <v>55</v>
      </c>
      <c r="E128" s="30" t="s">
        <v>50</v>
      </c>
    </row>
    <row r="129" spans="1:16" ht="114.75" x14ac:dyDescent="0.2">
      <c r="A129" t="s">
        <v>56</v>
      </c>
      <c r="E129" s="28" t="s">
        <v>250</v>
      </c>
    </row>
    <row r="130" spans="1:16" ht="25.5" x14ac:dyDescent="0.2">
      <c r="A130" s="18" t="s">
        <v>48</v>
      </c>
      <c r="B130" s="22" t="s">
        <v>251</v>
      </c>
      <c r="C130" s="22" t="s">
        <v>252</v>
      </c>
      <c r="D130" s="18" t="s">
        <v>50</v>
      </c>
      <c r="E130" s="23" t="s">
        <v>253</v>
      </c>
      <c r="F130" s="24" t="s">
        <v>52</v>
      </c>
      <c r="G130" s="25">
        <v>2</v>
      </c>
      <c r="H130" s="26">
        <v>0</v>
      </c>
      <c r="I130" s="26">
        <f>ROUND(ROUND(H130,2)*ROUND(G130,3),2)</f>
        <v>0</v>
      </c>
      <c r="J130" s="24" t="s">
        <v>53</v>
      </c>
      <c r="O130">
        <f>(I130*21)/100</f>
        <v>0</v>
      </c>
      <c r="P130" t="s">
        <v>23</v>
      </c>
    </row>
    <row r="131" spans="1:16" x14ac:dyDescent="0.2">
      <c r="A131" s="27" t="s">
        <v>54</v>
      </c>
      <c r="E131" s="28" t="s">
        <v>254</v>
      </c>
    </row>
    <row r="132" spans="1:16" x14ac:dyDescent="0.2">
      <c r="A132" s="29" t="s">
        <v>55</v>
      </c>
      <c r="E132" s="30" t="s">
        <v>255</v>
      </c>
    </row>
    <row r="133" spans="1:16" ht="51" x14ac:dyDescent="0.2">
      <c r="A133" t="s">
        <v>56</v>
      </c>
      <c r="E133" s="28" t="s">
        <v>256</v>
      </c>
    </row>
    <row r="134" spans="1:16" ht="25.5" x14ac:dyDescent="0.2">
      <c r="A134" s="18" t="s">
        <v>48</v>
      </c>
      <c r="B134" s="22" t="s">
        <v>257</v>
      </c>
      <c r="C134" s="22" t="s">
        <v>252</v>
      </c>
      <c r="D134" s="18" t="s">
        <v>23</v>
      </c>
      <c r="E134" s="23" t="s">
        <v>253</v>
      </c>
      <c r="F134" s="24" t="s">
        <v>52</v>
      </c>
      <c r="G134" s="25">
        <v>2</v>
      </c>
      <c r="H134" s="26">
        <v>0</v>
      </c>
      <c r="I134" s="26">
        <f>ROUND(ROUND(H134,2)*ROUND(G134,3),2)</f>
        <v>0</v>
      </c>
      <c r="J134" s="24" t="s">
        <v>53</v>
      </c>
      <c r="O134">
        <f>(I134*21)/100</f>
        <v>0</v>
      </c>
      <c r="P134" t="s">
        <v>23</v>
      </c>
    </row>
    <row r="135" spans="1:16" x14ac:dyDescent="0.2">
      <c r="A135" s="27" t="s">
        <v>54</v>
      </c>
      <c r="E135" s="28" t="s">
        <v>258</v>
      </c>
    </row>
    <row r="136" spans="1:16" x14ac:dyDescent="0.2">
      <c r="A136" s="29" t="s">
        <v>55</v>
      </c>
      <c r="E136" s="30" t="s">
        <v>50</v>
      </c>
    </row>
    <row r="137" spans="1:16" ht="51" x14ac:dyDescent="0.2">
      <c r="A137" t="s">
        <v>56</v>
      </c>
      <c r="E137" s="28" t="s">
        <v>256</v>
      </c>
    </row>
    <row r="138" spans="1:16" x14ac:dyDescent="0.2">
      <c r="A138" s="18" t="s">
        <v>48</v>
      </c>
      <c r="B138" s="22" t="s">
        <v>259</v>
      </c>
      <c r="C138" s="22" t="s">
        <v>260</v>
      </c>
      <c r="D138" s="18" t="s">
        <v>50</v>
      </c>
      <c r="E138" s="23" t="s">
        <v>261</v>
      </c>
      <c r="F138" s="24" t="s">
        <v>160</v>
      </c>
      <c r="G138" s="25">
        <v>1</v>
      </c>
      <c r="H138" s="26">
        <v>0</v>
      </c>
      <c r="I138" s="26">
        <f>ROUND(ROUND(H138,2)*ROUND(G138,3),2)</f>
        <v>0</v>
      </c>
      <c r="J138" s="24" t="s">
        <v>53</v>
      </c>
      <c r="O138">
        <f>(I138*21)/100</f>
        <v>0</v>
      </c>
      <c r="P138" t="s">
        <v>23</v>
      </c>
    </row>
    <row r="139" spans="1:16" x14ac:dyDescent="0.2">
      <c r="A139" s="27" t="s">
        <v>54</v>
      </c>
      <c r="E139" s="28" t="s">
        <v>50</v>
      </c>
    </row>
    <row r="140" spans="1:16" x14ac:dyDescent="0.2">
      <c r="A140" s="29" t="s">
        <v>55</v>
      </c>
      <c r="E140" s="30" t="s">
        <v>50</v>
      </c>
    </row>
    <row r="141" spans="1:16" ht="51" x14ac:dyDescent="0.2">
      <c r="A141" t="s">
        <v>56</v>
      </c>
      <c r="E141" s="28" t="s">
        <v>262</v>
      </c>
    </row>
    <row r="142" spans="1:16" ht="25.5" x14ac:dyDescent="0.2">
      <c r="A142" s="18" t="s">
        <v>48</v>
      </c>
      <c r="B142" s="22" t="s">
        <v>263</v>
      </c>
      <c r="C142" s="22" t="s">
        <v>264</v>
      </c>
      <c r="D142" s="18" t="s">
        <v>50</v>
      </c>
      <c r="E142" s="23" t="s">
        <v>265</v>
      </c>
      <c r="F142" s="24" t="s">
        <v>178</v>
      </c>
      <c r="G142" s="25">
        <v>31.82</v>
      </c>
      <c r="H142" s="26">
        <v>0</v>
      </c>
      <c r="I142" s="26">
        <f>ROUND(ROUND(H142,2)*ROUND(G142,3),2)</f>
        <v>0</v>
      </c>
      <c r="J142" s="24" t="s">
        <v>53</v>
      </c>
      <c r="O142">
        <f>(I142*21)/100</f>
        <v>0</v>
      </c>
      <c r="P142" t="s">
        <v>23</v>
      </c>
    </row>
    <row r="143" spans="1:16" x14ac:dyDescent="0.2">
      <c r="A143" s="27" t="s">
        <v>54</v>
      </c>
      <c r="E143" s="28" t="s">
        <v>50</v>
      </c>
    </row>
    <row r="144" spans="1:16" x14ac:dyDescent="0.2">
      <c r="A144" s="29" t="s">
        <v>55</v>
      </c>
      <c r="E144" s="30" t="s">
        <v>266</v>
      </c>
    </row>
    <row r="145" spans="1:18" ht="127.5" x14ac:dyDescent="0.2">
      <c r="A145" t="s">
        <v>56</v>
      </c>
      <c r="E145" s="28" t="s">
        <v>267</v>
      </c>
    </row>
    <row r="146" spans="1:18" ht="12.75" customHeight="1" x14ac:dyDescent="0.2">
      <c r="A146" s="2" t="s">
        <v>45</v>
      </c>
      <c r="B146" s="2"/>
      <c r="C146" s="32" t="s">
        <v>17</v>
      </c>
      <c r="D146" s="2"/>
      <c r="E146" s="20" t="s">
        <v>268</v>
      </c>
      <c r="F146" s="2"/>
      <c r="G146" s="2"/>
      <c r="H146" s="2"/>
      <c r="I146" s="33">
        <f>0+Q146</f>
        <v>0</v>
      </c>
      <c r="J146" s="2"/>
      <c r="O146">
        <f>0+R146</f>
        <v>0</v>
      </c>
      <c r="Q146">
        <f>0+I147+I151+I155</f>
        <v>0</v>
      </c>
      <c r="R146">
        <f>0+O147+O151+O155</f>
        <v>0</v>
      </c>
    </row>
    <row r="147" spans="1:18" ht="25.5" x14ac:dyDescent="0.2">
      <c r="A147" s="18" t="s">
        <v>48</v>
      </c>
      <c r="B147" s="22" t="s">
        <v>269</v>
      </c>
      <c r="C147" s="22" t="s">
        <v>270</v>
      </c>
      <c r="D147" s="18" t="s">
        <v>29</v>
      </c>
      <c r="E147" s="23" t="s">
        <v>271</v>
      </c>
      <c r="F147" s="24" t="s">
        <v>272</v>
      </c>
      <c r="G147" s="25">
        <v>1057.634</v>
      </c>
      <c r="H147" s="26">
        <v>0</v>
      </c>
      <c r="I147" s="26">
        <f>ROUND(ROUND(H147,2)*ROUND(G147,3),2)</f>
        <v>0</v>
      </c>
      <c r="J147" s="24"/>
      <c r="O147">
        <f>(I147*21)/100</f>
        <v>0</v>
      </c>
      <c r="P147" t="s">
        <v>23</v>
      </c>
    </row>
    <row r="148" spans="1:18" ht="25.5" x14ac:dyDescent="0.2">
      <c r="A148" s="27" t="s">
        <v>54</v>
      </c>
      <c r="E148" s="28" t="s">
        <v>273</v>
      </c>
    </row>
    <row r="149" spans="1:18" x14ac:dyDescent="0.2">
      <c r="A149" s="29" t="s">
        <v>55</v>
      </c>
      <c r="E149" s="30" t="s">
        <v>274</v>
      </c>
    </row>
    <row r="150" spans="1:18" ht="165.75" x14ac:dyDescent="0.2">
      <c r="A150" t="s">
        <v>56</v>
      </c>
      <c r="E150" s="28" t="s">
        <v>275</v>
      </c>
    </row>
    <row r="151" spans="1:18" ht="25.5" x14ac:dyDescent="0.2">
      <c r="A151" s="18" t="s">
        <v>48</v>
      </c>
      <c r="B151" s="22" t="s">
        <v>276</v>
      </c>
      <c r="C151" s="22" t="s">
        <v>270</v>
      </c>
      <c r="D151" s="18" t="s">
        <v>23</v>
      </c>
      <c r="E151" s="23" t="s">
        <v>271</v>
      </c>
      <c r="F151" s="24" t="s">
        <v>272</v>
      </c>
      <c r="G151" s="25">
        <v>1937.81</v>
      </c>
      <c r="H151" s="26">
        <v>0</v>
      </c>
      <c r="I151" s="26">
        <f>ROUND(ROUND(H151,2)*ROUND(G151,3),2)</f>
        <v>0</v>
      </c>
      <c r="J151" s="24"/>
      <c r="O151">
        <f>(I151*21)/100</f>
        <v>0</v>
      </c>
      <c r="P151" t="s">
        <v>23</v>
      </c>
    </row>
    <row r="152" spans="1:18" ht="25.5" x14ac:dyDescent="0.2">
      <c r="A152" s="27" t="s">
        <v>54</v>
      </c>
      <c r="E152" s="28" t="s">
        <v>273</v>
      </c>
    </row>
    <row r="153" spans="1:18" x14ac:dyDescent="0.2">
      <c r="A153" s="29" t="s">
        <v>55</v>
      </c>
      <c r="E153" s="30" t="s">
        <v>277</v>
      </c>
    </row>
    <row r="154" spans="1:18" ht="165.75" x14ac:dyDescent="0.2">
      <c r="A154" t="s">
        <v>56</v>
      </c>
      <c r="E154" s="28" t="s">
        <v>275</v>
      </c>
    </row>
    <row r="155" spans="1:18" ht="25.5" x14ac:dyDescent="0.2">
      <c r="A155" s="18" t="s">
        <v>48</v>
      </c>
      <c r="B155" s="22" t="s">
        <v>278</v>
      </c>
      <c r="C155" s="22" t="s">
        <v>279</v>
      </c>
      <c r="D155" s="18" t="s">
        <v>50</v>
      </c>
      <c r="E155" s="23" t="s">
        <v>280</v>
      </c>
      <c r="F155" s="24" t="s">
        <v>272</v>
      </c>
      <c r="G155" s="25">
        <v>70.067999999999998</v>
      </c>
      <c r="H155" s="26">
        <v>0</v>
      </c>
      <c r="I155" s="26">
        <f>ROUND(ROUND(H155,2)*ROUND(G155,3),2)</f>
        <v>0</v>
      </c>
      <c r="J155" s="24"/>
      <c r="O155">
        <f>(I155*21)/100</f>
        <v>0</v>
      </c>
      <c r="P155" t="s">
        <v>23</v>
      </c>
    </row>
    <row r="156" spans="1:18" ht="25.5" x14ac:dyDescent="0.2">
      <c r="A156" s="27" t="s">
        <v>54</v>
      </c>
      <c r="E156" s="28" t="s">
        <v>273</v>
      </c>
    </row>
    <row r="157" spans="1:18" x14ac:dyDescent="0.2">
      <c r="A157" s="29" t="s">
        <v>55</v>
      </c>
      <c r="E157" s="30" t="s">
        <v>281</v>
      </c>
    </row>
    <row r="158" spans="1:18" ht="165.75" x14ac:dyDescent="0.2">
      <c r="A158" t="s">
        <v>56</v>
      </c>
      <c r="E158" s="28" t="s">
        <v>275</v>
      </c>
    </row>
  </sheetData>
  <mergeCells count="11">
    <mergeCell ref="E5:E6"/>
    <mergeCell ref="F5:F6"/>
    <mergeCell ref="G5:G6"/>
    <mergeCell ref="H5:I5"/>
    <mergeCell ref="J5:J6"/>
    <mergeCell ref="C3:D3"/>
    <mergeCell ref="C4:D4"/>
    <mergeCell ref="A5:A6"/>
    <mergeCell ref="B5:B6"/>
    <mergeCell ref="C5:C6"/>
    <mergeCell ref="D5:D6"/>
  </mergeCells>
  <pageMargins left="0.75" right="0.75" top="1" bottom="1" header="0.5" footer="0.5"/>
  <pageSetup paperSize="9" fitToHeight="0" orientation="portrait" horizontalDpi="300" verticalDpi="300"/>
  <headerFooter>
    <oddHeader>&amp;C&amp;"Verdana"&amp;7&amp;K000000 SŽ: Interní&amp;1#_x000D_</oddHead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R88"/>
  <sheetViews>
    <sheetView workbookViewId="0">
      <pane ySplit="7" topLeftCell="A84" activePane="bottomLeft" state="frozen"/>
      <selection pane="bottomLeft" activeCell="H85" sqref="H85"/>
    </sheetView>
  </sheetViews>
  <sheetFormatPr defaultColWidth="9.140625" defaultRowHeight="12.75" customHeight="1" x14ac:dyDescent="0.2"/>
  <cols>
    <col min="1" max="1" width="9.140625" hidden="1" customWidth="1"/>
    <col min="2" max="2" width="11.7109375" customWidth="1"/>
    <col min="3" max="3" width="14.7109375" customWidth="1"/>
    <col min="4" max="4" width="9.7109375" customWidth="1"/>
    <col min="5" max="5" width="70.7109375" customWidth="1"/>
    <col min="6" max="6" width="11.7109375" customWidth="1"/>
    <col min="7" max="9" width="16.7109375" customWidth="1"/>
    <col min="10" max="10" width="20.7109375" customWidth="1"/>
    <col min="15" max="18" width="9.140625" hidden="1" customWidth="1"/>
  </cols>
  <sheetData>
    <row r="1" spans="1:18" ht="12.75" customHeight="1" x14ac:dyDescent="0.2">
      <c r="A1" t="s">
        <v>11</v>
      </c>
      <c r="B1" s="4"/>
      <c r="C1" s="4"/>
      <c r="D1" s="4"/>
      <c r="E1" s="4" t="s">
        <v>0</v>
      </c>
      <c r="F1" s="4"/>
      <c r="G1" s="4"/>
      <c r="H1" s="4"/>
      <c r="I1" s="4"/>
      <c r="J1" s="4"/>
      <c r="P1" t="s">
        <v>22</v>
      </c>
    </row>
    <row r="2" spans="1:18" ht="24.95" customHeight="1" x14ac:dyDescent="0.2">
      <c r="B2" s="4"/>
      <c r="C2" s="4"/>
      <c r="D2" s="4"/>
      <c r="E2" s="3" t="s">
        <v>13</v>
      </c>
      <c r="F2" s="4"/>
      <c r="G2" s="4"/>
      <c r="H2" s="2"/>
      <c r="I2" s="2"/>
      <c r="J2" s="4"/>
      <c r="O2">
        <f>0+O8+O13+O54+O59+O72</f>
        <v>0</v>
      </c>
      <c r="P2" t="s">
        <v>22</v>
      </c>
    </row>
    <row r="3" spans="1:18" ht="15" customHeight="1" x14ac:dyDescent="0.25">
      <c r="A3" t="s">
        <v>12</v>
      </c>
      <c r="B3" s="11" t="s">
        <v>14</v>
      </c>
      <c r="C3" s="40" t="s">
        <v>15</v>
      </c>
      <c r="D3" s="41"/>
      <c r="E3" s="12" t="s">
        <v>16</v>
      </c>
      <c r="F3" s="4"/>
      <c r="G3" s="9"/>
      <c r="H3" s="8" t="s">
        <v>282</v>
      </c>
      <c r="I3" s="31">
        <f>0+I8+I13+I54+I59+I72</f>
        <v>0</v>
      </c>
      <c r="J3" s="10"/>
      <c r="O3" t="s">
        <v>19</v>
      </c>
      <c r="P3" t="s">
        <v>23</v>
      </c>
    </row>
    <row r="4" spans="1:18" ht="15" customHeight="1" x14ac:dyDescent="0.25">
      <c r="A4" t="s">
        <v>17</v>
      </c>
      <c r="B4" s="13" t="s">
        <v>18</v>
      </c>
      <c r="C4" s="42" t="s">
        <v>282</v>
      </c>
      <c r="D4" s="43"/>
      <c r="E4" s="14" t="s">
        <v>283</v>
      </c>
      <c r="F4" s="2"/>
      <c r="G4" s="2"/>
      <c r="H4" s="15"/>
      <c r="I4" s="15"/>
      <c r="J4" s="2"/>
      <c r="O4" t="s">
        <v>20</v>
      </c>
      <c r="P4" t="s">
        <v>23</v>
      </c>
    </row>
    <row r="5" spans="1:18" ht="12.75" customHeight="1" x14ac:dyDescent="0.2">
      <c r="A5" s="44" t="s">
        <v>26</v>
      </c>
      <c r="B5" s="44" t="s">
        <v>28</v>
      </c>
      <c r="C5" s="44" t="s">
        <v>30</v>
      </c>
      <c r="D5" s="44" t="s">
        <v>31</v>
      </c>
      <c r="E5" s="44" t="s">
        <v>32</v>
      </c>
      <c r="F5" s="44" t="s">
        <v>34</v>
      </c>
      <c r="G5" s="44" t="s">
        <v>36</v>
      </c>
      <c r="H5" s="44" t="s">
        <v>38</v>
      </c>
      <c r="I5" s="44"/>
      <c r="J5" s="44" t="s">
        <v>43</v>
      </c>
      <c r="O5" t="s">
        <v>21</v>
      </c>
      <c r="P5" t="s">
        <v>23</v>
      </c>
    </row>
    <row r="6" spans="1:18" ht="12.75" customHeight="1" x14ac:dyDescent="0.2">
      <c r="A6" s="44"/>
      <c r="B6" s="44"/>
      <c r="C6" s="44"/>
      <c r="D6" s="44"/>
      <c r="E6" s="44"/>
      <c r="F6" s="44"/>
      <c r="G6" s="44"/>
      <c r="H6" s="1" t="s">
        <v>39</v>
      </c>
      <c r="I6" s="1" t="s">
        <v>41</v>
      </c>
      <c r="J6" s="44"/>
    </row>
    <row r="7" spans="1:18" ht="12.75" customHeight="1" x14ac:dyDescent="0.2">
      <c r="A7" s="1" t="s">
        <v>27</v>
      </c>
      <c r="B7" s="1" t="s">
        <v>29</v>
      </c>
      <c r="C7" s="1" t="s">
        <v>23</v>
      </c>
      <c r="D7" s="1" t="s">
        <v>22</v>
      </c>
      <c r="E7" s="1" t="s">
        <v>33</v>
      </c>
      <c r="F7" s="1" t="s">
        <v>35</v>
      </c>
      <c r="G7" s="1" t="s">
        <v>37</v>
      </c>
      <c r="H7" s="1" t="s">
        <v>40</v>
      </c>
      <c r="I7" s="1" t="s">
        <v>42</v>
      </c>
      <c r="J7" s="1" t="s">
        <v>44</v>
      </c>
    </row>
    <row r="8" spans="1:18" ht="12.75" customHeight="1" x14ac:dyDescent="0.2">
      <c r="A8" s="15" t="s">
        <v>45</v>
      </c>
      <c r="B8" s="15"/>
      <c r="C8" s="19" t="s">
        <v>27</v>
      </c>
      <c r="D8" s="15"/>
      <c r="E8" s="20" t="s">
        <v>141</v>
      </c>
      <c r="F8" s="15"/>
      <c r="G8" s="15"/>
      <c r="H8" s="15"/>
      <c r="I8" s="21">
        <f>0+Q8</f>
        <v>0</v>
      </c>
      <c r="J8" s="15"/>
      <c r="O8">
        <f>0+R8</f>
        <v>0</v>
      </c>
      <c r="Q8">
        <f>0+I9</f>
        <v>0</v>
      </c>
      <c r="R8">
        <f>0+O9</f>
        <v>0</v>
      </c>
    </row>
    <row r="9" spans="1:18" x14ac:dyDescent="0.2">
      <c r="A9" s="18" t="s">
        <v>48</v>
      </c>
      <c r="B9" s="22" t="s">
        <v>29</v>
      </c>
      <c r="C9" s="22" t="s">
        <v>284</v>
      </c>
      <c r="D9" s="18" t="s">
        <v>50</v>
      </c>
      <c r="E9" s="23" t="s">
        <v>285</v>
      </c>
      <c r="F9" s="24" t="s">
        <v>52</v>
      </c>
      <c r="G9" s="25">
        <v>1</v>
      </c>
      <c r="H9" s="26">
        <v>0</v>
      </c>
      <c r="I9" s="26">
        <f>ROUND(ROUND(H9,2)*ROUND(G9,3),2)</f>
        <v>0</v>
      </c>
      <c r="J9" s="24"/>
      <c r="O9">
        <f>(I9*21)/100</f>
        <v>0</v>
      </c>
      <c r="P9" t="s">
        <v>23</v>
      </c>
    </row>
    <row r="10" spans="1:18" ht="25.5" x14ac:dyDescent="0.2">
      <c r="A10" s="27" t="s">
        <v>54</v>
      </c>
      <c r="E10" s="28" t="s">
        <v>286</v>
      </c>
    </row>
    <row r="11" spans="1:18" x14ac:dyDescent="0.2">
      <c r="A11" s="29" t="s">
        <v>55</v>
      </c>
      <c r="E11" s="30" t="s">
        <v>50</v>
      </c>
    </row>
    <row r="12" spans="1:18" x14ac:dyDescent="0.2">
      <c r="A12" t="s">
        <v>56</v>
      </c>
      <c r="E12" s="28" t="s">
        <v>287</v>
      </c>
    </row>
    <row r="13" spans="1:18" ht="12.75" customHeight="1" x14ac:dyDescent="0.2">
      <c r="A13" s="2" t="s">
        <v>45</v>
      </c>
      <c r="B13" s="2"/>
      <c r="C13" s="32" t="s">
        <v>29</v>
      </c>
      <c r="D13" s="2"/>
      <c r="E13" s="20" t="s">
        <v>152</v>
      </c>
      <c r="F13" s="2"/>
      <c r="G13" s="2"/>
      <c r="H13" s="2"/>
      <c r="I13" s="33">
        <f>0+Q13</f>
        <v>0</v>
      </c>
      <c r="J13" s="2"/>
      <c r="O13">
        <f>0+R13</f>
        <v>0</v>
      </c>
      <c r="Q13">
        <f>0+I14+I18+I22+I26+I30+I34+I38+I42+I46+I50</f>
        <v>0</v>
      </c>
      <c r="R13">
        <f>0+O14+O18+O22+O26+O30+O34+O38+O42+O46+O50</f>
        <v>0</v>
      </c>
    </row>
    <row r="14" spans="1:18" x14ac:dyDescent="0.2">
      <c r="A14" s="18" t="s">
        <v>48</v>
      </c>
      <c r="B14" s="22" t="s">
        <v>23</v>
      </c>
      <c r="C14" s="22" t="s">
        <v>288</v>
      </c>
      <c r="D14" s="18" t="s">
        <v>50</v>
      </c>
      <c r="E14" s="23" t="s">
        <v>289</v>
      </c>
      <c r="F14" s="24" t="s">
        <v>155</v>
      </c>
      <c r="G14" s="25">
        <v>6</v>
      </c>
      <c r="H14" s="26">
        <v>0</v>
      </c>
      <c r="I14" s="26">
        <f>ROUND(ROUND(H14,2)*ROUND(G14,3),2)</f>
        <v>0</v>
      </c>
      <c r="J14" s="24" t="s">
        <v>53</v>
      </c>
      <c r="O14">
        <f>(I14*21)/100</f>
        <v>0</v>
      </c>
      <c r="P14" t="s">
        <v>23</v>
      </c>
    </row>
    <row r="15" spans="1:18" x14ac:dyDescent="0.2">
      <c r="A15" s="27" t="s">
        <v>54</v>
      </c>
      <c r="E15" s="28" t="s">
        <v>50</v>
      </c>
    </row>
    <row r="16" spans="1:18" x14ac:dyDescent="0.2">
      <c r="A16" s="29" t="s">
        <v>55</v>
      </c>
      <c r="E16" s="30" t="s">
        <v>290</v>
      </c>
    </row>
    <row r="17" spans="1:16" ht="102" x14ac:dyDescent="0.2">
      <c r="A17" t="s">
        <v>56</v>
      </c>
      <c r="E17" s="28" t="s">
        <v>291</v>
      </c>
    </row>
    <row r="18" spans="1:16" x14ac:dyDescent="0.2">
      <c r="A18" s="18" t="s">
        <v>48</v>
      </c>
      <c r="B18" s="22" t="s">
        <v>22</v>
      </c>
      <c r="C18" s="22" t="s">
        <v>292</v>
      </c>
      <c r="D18" s="18" t="s">
        <v>50</v>
      </c>
      <c r="E18" s="23" t="s">
        <v>293</v>
      </c>
      <c r="F18" s="24" t="s">
        <v>294</v>
      </c>
      <c r="G18" s="25">
        <v>288</v>
      </c>
      <c r="H18" s="26">
        <v>0</v>
      </c>
      <c r="I18" s="26">
        <f>ROUND(ROUND(H18,2)*ROUND(G18,3),2)</f>
        <v>0</v>
      </c>
      <c r="J18" s="24" t="s">
        <v>53</v>
      </c>
      <c r="O18">
        <f>(I18*21)/100</f>
        <v>0</v>
      </c>
      <c r="P18" t="s">
        <v>23</v>
      </c>
    </row>
    <row r="19" spans="1:16" x14ac:dyDescent="0.2">
      <c r="A19" s="27" t="s">
        <v>54</v>
      </c>
      <c r="E19" s="28" t="s">
        <v>50</v>
      </c>
    </row>
    <row r="20" spans="1:16" ht="51" x14ac:dyDescent="0.2">
      <c r="A20" s="29" t="s">
        <v>55</v>
      </c>
      <c r="E20" s="30" t="s">
        <v>295</v>
      </c>
    </row>
    <row r="21" spans="1:16" ht="76.5" x14ac:dyDescent="0.2">
      <c r="A21" t="s">
        <v>56</v>
      </c>
      <c r="E21" s="28" t="s">
        <v>296</v>
      </c>
    </row>
    <row r="22" spans="1:16" x14ac:dyDescent="0.2">
      <c r="A22" s="18" t="s">
        <v>48</v>
      </c>
      <c r="B22" s="22" t="s">
        <v>33</v>
      </c>
      <c r="C22" s="22" t="s">
        <v>297</v>
      </c>
      <c r="D22" s="18" t="s">
        <v>50</v>
      </c>
      <c r="E22" s="23" t="s">
        <v>298</v>
      </c>
      <c r="F22" s="24" t="s">
        <v>155</v>
      </c>
      <c r="G22" s="25">
        <v>70</v>
      </c>
      <c r="H22" s="26">
        <v>0</v>
      </c>
      <c r="I22" s="26">
        <f>ROUND(ROUND(H22,2)*ROUND(G22,3),2)</f>
        <v>0</v>
      </c>
      <c r="J22" s="24" t="s">
        <v>53</v>
      </c>
      <c r="O22">
        <f>(I22*21)/100</f>
        <v>0</v>
      </c>
      <c r="P22" t="s">
        <v>23</v>
      </c>
    </row>
    <row r="23" spans="1:16" x14ac:dyDescent="0.2">
      <c r="A23" s="27" t="s">
        <v>54</v>
      </c>
      <c r="E23" s="28" t="s">
        <v>50</v>
      </c>
    </row>
    <row r="24" spans="1:16" x14ac:dyDescent="0.2">
      <c r="A24" s="29" t="s">
        <v>55</v>
      </c>
      <c r="E24" s="30" t="s">
        <v>299</v>
      </c>
    </row>
    <row r="25" spans="1:16" ht="63.75" x14ac:dyDescent="0.2">
      <c r="A25" t="s">
        <v>56</v>
      </c>
      <c r="E25" s="28" t="s">
        <v>165</v>
      </c>
    </row>
    <row r="26" spans="1:16" x14ac:dyDescent="0.2">
      <c r="A26" s="18" t="s">
        <v>48</v>
      </c>
      <c r="B26" s="22" t="s">
        <v>35</v>
      </c>
      <c r="C26" s="22" t="s">
        <v>300</v>
      </c>
      <c r="D26" s="18" t="s">
        <v>50</v>
      </c>
      <c r="E26" s="23" t="s">
        <v>301</v>
      </c>
      <c r="F26" s="24" t="s">
        <v>155</v>
      </c>
      <c r="G26" s="25">
        <v>38.6</v>
      </c>
      <c r="H26" s="26">
        <v>0</v>
      </c>
      <c r="I26" s="26">
        <f>ROUND(ROUND(H26,2)*ROUND(G26,3),2)</f>
        <v>0</v>
      </c>
      <c r="J26" s="24" t="s">
        <v>53</v>
      </c>
      <c r="O26">
        <f>(I26*21)/100</f>
        <v>0</v>
      </c>
      <c r="P26" t="s">
        <v>23</v>
      </c>
    </row>
    <row r="27" spans="1:16" x14ac:dyDescent="0.2">
      <c r="A27" s="27" t="s">
        <v>54</v>
      </c>
      <c r="E27" s="28" t="s">
        <v>50</v>
      </c>
    </row>
    <row r="28" spans="1:16" ht="38.25" x14ac:dyDescent="0.2">
      <c r="A28" s="29" t="s">
        <v>55</v>
      </c>
      <c r="E28" s="30" t="s">
        <v>302</v>
      </c>
    </row>
    <row r="29" spans="1:16" ht="408" x14ac:dyDescent="0.2">
      <c r="A29" t="s">
        <v>56</v>
      </c>
      <c r="E29" s="28" t="s">
        <v>303</v>
      </c>
    </row>
    <row r="30" spans="1:16" x14ac:dyDescent="0.2">
      <c r="A30" s="18" t="s">
        <v>48</v>
      </c>
      <c r="B30" s="22" t="s">
        <v>37</v>
      </c>
      <c r="C30" s="22" t="s">
        <v>304</v>
      </c>
      <c r="D30" s="18" t="s">
        <v>50</v>
      </c>
      <c r="E30" s="23" t="s">
        <v>305</v>
      </c>
      <c r="F30" s="24" t="s">
        <v>306</v>
      </c>
      <c r="G30" s="25">
        <v>772</v>
      </c>
      <c r="H30" s="26">
        <v>0</v>
      </c>
      <c r="I30" s="26">
        <f>ROUND(ROUND(H30,2)*ROUND(G30,3),2)</f>
        <v>0</v>
      </c>
      <c r="J30" s="24" t="s">
        <v>53</v>
      </c>
      <c r="O30">
        <f>(I30*21)/100</f>
        <v>0</v>
      </c>
      <c r="P30" t="s">
        <v>23</v>
      </c>
    </row>
    <row r="31" spans="1:16" x14ac:dyDescent="0.2">
      <c r="A31" s="27" t="s">
        <v>54</v>
      </c>
      <c r="E31" s="28" t="s">
        <v>50</v>
      </c>
    </row>
    <row r="32" spans="1:16" ht="51" x14ac:dyDescent="0.2">
      <c r="A32" s="29" t="s">
        <v>55</v>
      </c>
      <c r="E32" s="30" t="s">
        <v>307</v>
      </c>
    </row>
    <row r="33" spans="1:16" ht="76.5" x14ac:dyDescent="0.2">
      <c r="A33" t="s">
        <v>56</v>
      </c>
      <c r="E33" s="28" t="s">
        <v>308</v>
      </c>
    </row>
    <row r="34" spans="1:16" x14ac:dyDescent="0.2">
      <c r="A34" s="18" t="s">
        <v>48</v>
      </c>
      <c r="B34" s="22" t="s">
        <v>46</v>
      </c>
      <c r="C34" s="22" t="s">
        <v>309</v>
      </c>
      <c r="D34" s="18" t="s">
        <v>50</v>
      </c>
      <c r="E34" s="23" t="s">
        <v>310</v>
      </c>
      <c r="F34" s="24" t="s">
        <v>155</v>
      </c>
      <c r="G34" s="25">
        <v>38.6</v>
      </c>
      <c r="H34" s="26">
        <v>0</v>
      </c>
      <c r="I34" s="26">
        <f>ROUND(ROUND(H34,2)*ROUND(G34,3),2)</f>
        <v>0</v>
      </c>
      <c r="J34" s="24" t="s">
        <v>53</v>
      </c>
      <c r="O34">
        <f>(I34*21)/100</f>
        <v>0</v>
      </c>
      <c r="P34" t="s">
        <v>23</v>
      </c>
    </row>
    <row r="35" spans="1:16" x14ac:dyDescent="0.2">
      <c r="A35" s="27" t="s">
        <v>54</v>
      </c>
      <c r="E35" s="28" t="s">
        <v>50</v>
      </c>
    </row>
    <row r="36" spans="1:16" ht="38.25" x14ac:dyDescent="0.2">
      <c r="A36" s="29" t="s">
        <v>55</v>
      </c>
      <c r="E36" s="30" t="s">
        <v>302</v>
      </c>
    </row>
    <row r="37" spans="1:16" ht="408" x14ac:dyDescent="0.2">
      <c r="A37" t="s">
        <v>56</v>
      </c>
      <c r="E37" s="28" t="s">
        <v>303</v>
      </c>
    </row>
    <row r="38" spans="1:16" x14ac:dyDescent="0.2">
      <c r="A38" s="18" t="s">
        <v>48</v>
      </c>
      <c r="B38" s="22" t="s">
        <v>74</v>
      </c>
      <c r="C38" s="22" t="s">
        <v>311</v>
      </c>
      <c r="D38" s="18" t="s">
        <v>50</v>
      </c>
      <c r="E38" s="23" t="s">
        <v>312</v>
      </c>
      <c r="F38" s="24" t="s">
        <v>306</v>
      </c>
      <c r="G38" s="25">
        <v>772</v>
      </c>
      <c r="H38" s="26">
        <v>0</v>
      </c>
      <c r="I38" s="26">
        <f>ROUND(ROUND(H38,2)*ROUND(G38,3),2)</f>
        <v>0</v>
      </c>
      <c r="J38" s="24" t="s">
        <v>53</v>
      </c>
      <c r="O38">
        <f>(I38*21)/100</f>
        <v>0</v>
      </c>
      <c r="P38" t="s">
        <v>23</v>
      </c>
    </row>
    <row r="39" spans="1:16" x14ac:dyDescent="0.2">
      <c r="A39" s="27" t="s">
        <v>54</v>
      </c>
      <c r="E39" s="28" t="s">
        <v>50</v>
      </c>
    </row>
    <row r="40" spans="1:16" ht="51" x14ac:dyDescent="0.2">
      <c r="A40" s="29" t="s">
        <v>55</v>
      </c>
      <c r="E40" s="30" t="s">
        <v>307</v>
      </c>
    </row>
    <row r="41" spans="1:16" ht="76.5" x14ac:dyDescent="0.2">
      <c r="A41" t="s">
        <v>56</v>
      </c>
      <c r="E41" s="28" t="s">
        <v>308</v>
      </c>
    </row>
    <row r="42" spans="1:16" x14ac:dyDescent="0.2">
      <c r="A42" s="18" t="s">
        <v>48</v>
      </c>
      <c r="B42" s="22" t="s">
        <v>40</v>
      </c>
      <c r="C42" s="22" t="s">
        <v>313</v>
      </c>
      <c r="D42" s="18" t="s">
        <v>50</v>
      </c>
      <c r="E42" s="23" t="s">
        <v>314</v>
      </c>
      <c r="F42" s="24" t="s">
        <v>155</v>
      </c>
      <c r="G42" s="25">
        <v>77.2</v>
      </c>
      <c r="H42" s="26">
        <v>0</v>
      </c>
      <c r="I42" s="26">
        <f>ROUND(ROUND(H42,2)*ROUND(G42,3),2)</f>
        <v>0</v>
      </c>
      <c r="J42" s="24" t="s">
        <v>53</v>
      </c>
      <c r="O42">
        <f>(I42*21)/100</f>
        <v>0</v>
      </c>
      <c r="P42" t="s">
        <v>23</v>
      </c>
    </row>
    <row r="43" spans="1:16" x14ac:dyDescent="0.2">
      <c r="A43" s="27" t="s">
        <v>54</v>
      </c>
      <c r="E43" s="28" t="s">
        <v>50</v>
      </c>
    </row>
    <row r="44" spans="1:16" ht="38.25" x14ac:dyDescent="0.2">
      <c r="A44" s="29" t="s">
        <v>55</v>
      </c>
      <c r="E44" s="30" t="s">
        <v>315</v>
      </c>
    </row>
    <row r="45" spans="1:16" ht="216.75" x14ac:dyDescent="0.2">
      <c r="A45" t="s">
        <v>56</v>
      </c>
      <c r="E45" s="28" t="s">
        <v>316</v>
      </c>
    </row>
    <row r="46" spans="1:16" x14ac:dyDescent="0.2">
      <c r="A46" s="18" t="s">
        <v>48</v>
      </c>
      <c r="B46" s="22" t="s">
        <v>42</v>
      </c>
      <c r="C46" s="22" t="s">
        <v>188</v>
      </c>
      <c r="D46" s="18" t="s">
        <v>50</v>
      </c>
      <c r="E46" s="23" t="s">
        <v>189</v>
      </c>
      <c r="F46" s="24" t="s">
        <v>160</v>
      </c>
      <c r="G46" s="25">
        <v>90</v>
      </c>
      <c r="H46" s="26">
        <v>0</v>
      </c>
      <c r="I46" s="26">
        <f>ROUND(ROUND(H46,2)*ROUND(G46,3),2)</f>
        <v>0</v>
      </c>
      <c r="J46" s="24" t="s">
        <v>53</v>
      </c>
      <c r="O46">
        <f>(I46*21)/100</f>
        <v>0</v>
      </c>
      <c r="P46" t="s">
        <v>23</v>
      </c>
    </row>
    <row r="47" spans="1:16" x14ac:dyDescent="0.2">
      <c r="A47" s="27" t="s">
        <v>54</v>
      </c>
      <c r="E47" s="28" t="s">
        <v>50</v>
      </c>
    </row>
    <row r="48" spans="1:16" x14ac:dyDescent="0.2">
      <c r="A48" s="29" t="s">
        <v>55</v>
      </c>
      <c r="E48" s="30" t="s">
        <v>317</v>
      </c>
    </row>
    <row r="49" spans="1:18" ht="63.75" x14ac:dyDescent="0.2">
      <c r="A49" t="s">
        <v>56</v>
      </c>
      <c r="E49" s="28" t="s">
        <v>191</v>
      </c>
    </row>
    <row r="50" spans="1:18" x14ac:dyDescent="0.2">
      <c r="A50" s="18" t="s">
        <v>48</v>
      </c>
      <c r="B50" s="22" t="s">
        <v>44</v>
      </c>
      <c r="C50" s="22" t="s">
        <v>192</v>
      </c>
      <c r="D50" s="18" t="s">
        <v>50</v>
      </c>
      <c r="E50" s="23" t="s">
        <v>193</v>
      </c>
      <c r="F50" s="24" t="s">
        <v>160</v>
      </c>
      <c r="G50" s="25">
        <v>90</v>
      </c>
      <c r="H50" s="26">
        <v>0</v>
      </c>
      <c r="I50" s="26">
        <f>ROUND(ROUND(H50,2)*ROUND(G50,3),2)</f>
        <v>0</v>
      </c>
      <c r="J50" s="24" t="s">
        <v>53</v>
      </c>
      <c r="O50">
        <f>(I50*21)/100</f>
        <v>0</v>
      </c>
      <c r="P50" t="s">
        <v>23</v>
      </c>
    </row>
    <row r="51" spans="1:18" x14ac:dyDescent="0.2">
      <c r="A51" s="27" t="s">
        <v>54</v>
      </c>
      <c r="E51" s="28" t="s">
        <v>50</v>
      </c>
    </row>
    <row r="52" spans="1:18" x14ac:dyDescent="0.2">
      <c r="A52" s="29" t="s">
        <v>55</v>
      </c>
      <c r="E52" s="30" t="s">
        <v>318</v>
      </c>
    </row>
    <row r="53" spans="1:18" ht="63.75" x14ac:dyDescent="0.2">
      <c r="A53" t="s">
        <v>56</v>
      </c>
      <c r="E53" s="28" t="s">
        <v>195</v>
      </c>
    </row>
    <row r="54" spans="1:18" ht="12.75" customHeight="1" x14ac:dyDescent="0.2">
      <c r="A54" s="2" t="s">
        <v>45</v>
      </c>
      <c r="B54" s="2"/>
      <c r="C54" s="32" t="s">
        <v>35</v>
      </c>
      <c r="D54" s="2"/>
      <c r="E54" s="20" t="s">
        <v>140</v>
      </c>
      <c r="F54" s="2"/>
      <c r="G54" s="2"/>
      <c r="H54" s="2"/>
      <c r="I54" s="33">
        <f>0+Q54</f>
        <v>0</v>
      </c>
      <c r="J54" s="2"/>
      <c r="O54">
        <f>0+R54</f>
        <v>0</v>
      </c>
      <c r="Q54">
        <f>0+I55</f>
        <v>0</v>
      </c>
      <c r="R54">
        <f>0+O55</f>
        <v>0</v>
      </c>
    </row>
    <row r="55" spans="1:18" x14ac:dyDescent="0.2">
      <c r="A55" s="18" t="s">
        <v>48</v>
      </c>
      <c r="B55" s="22" t="s">
        <v>82</v>
      </c>
      <c r="C55" s="22" t="s">
        <v>319</v>
      </c>
      <c r="D55" s="18" t="s">
        <v>50</v>
      </c>
      <c r="E55" s="23" t="s">
        <v>320</v>
      </c>
      <c r="F55" s="24" t="s">
        <v>155</v>
      </c>
      <c r="G55" s="25">
        <v>12.4</v>
      </c>
      <c r="H55" s="26">
        <v>0</v>
      </c>
      <c r="I55" s="26">
        <f>ROUND(ROUND(H55,2)*ROUND(G55,3),2)</f>
        <v>0</v>
      </c>
      <c r="J55" s="24" t="s">
        <v>53</v>
      </c>
      <c r="O55">
        <f>(I55*21)/100</f>
        <v>0</v>
      </c>
      <c r="P55" t="s">
        <v>23</v>
      </c>
    </row>
    <row r="56" spans="1:18" x14ac:dyDescent="0.2">
      <c r="A56" s="27" t="s">
        <v>54</v>
      </c>
      <c r="E56" s="28" t="s">
        <v>50</v>
      </c>
    </row>
    <row r="57" spans="1:18" ht="38.25" x14ac:dyDescent="0.2">
      <c r="A57" s="29" t="s">
        <v>55</v>
      </c>
      <c r="E57" s="30" t="s">
        <v>321</v>
      </c>
    </row>
    <row r="58" spans="1:18" ht="89.25" x14ac:dyDescent="0.2">
      <c r="A58" t="s">
        <v>56</v>
      </c>
      <c r="E58" s="28" t="s">
        <v>322</v>
      </c>
    </row>
    <row r="59" spans="1:18" ht="12.75" customHeight="1" x14ac:dyDescent="0.2">
      <c r="A59" s="2" t="s">
        <v>45</v>
      </c>
      <c r="B59" s="2"/>
      <c r="C59" s="32" t="s">
        <v>40</v>
      </c>
      <c r="D59" s="2"/>
      <c r="E59" s="20" t="s">
        <v>246</v>
      </c>
      <c r="F59" s="2"/>
      <c r="G59" s="2"/>
      <c r="H59" s="2"/>
      <c r="I59" s="33">
        <f>0+Q59</f>
        <v>0</v>
      </c>
      <c r="J59" s="2"/>
      <c r="O59">
        <f>0+R59</f>
        <v>0</v>
      </c>
      <c r="Q59">
        <f>0+I60+I64+I68</f>
        <v>0</v>
      </c>
      <c r="R59">
        <f>0+O60+O64+O68</f>
        <v>0</v>
      </c>
    </row>
    <row r="60" spans="1:18" ht="25.5" x14ac:dyDescent="0.2">
      <c r="A60" s="18" t="s">
        <v>48</v>
      </c>
      <c r="B60" s="22" t="s">
        <v>86</v>
      </c>
      <c r="C60" s="22" t="s">
        <v>323</v>
      </c>
      <c r="D60" s="18" t="s">
        <v>50</v>
      </c>
      <c r="E60" s="23" t="s">
        <v>324</v>
      </c>
      <c r="F60" s="24" t="s">
        <v>178</v>
      </c>
      <c r="G60" s="25">
        <v>30</v>
      </c>
      <c r="H60" s="26">
        <v>0</v>
      </c>
      <c r="I60" s="26">
        <f>ROUND(ROUND(H60,2)*ROUND(G60,3),2)</f>
        <v>0</v>
      </c>
      <c r="J60" s="24" t="s">
        <v>53</v>
      </c>
      <c r="O60">
        <f>(I60*21)/100</f>
        <v>0</v>
      </c>
      <c r="P60" t="s">
        <v>23</v>
      </c>
    </row>
    <row r="61" spans="1:18" x14ac:dyDescent="0.2">
      <c r="A61" s="27" t="s">
        <v>54</v>
      </c>
      <c r="E61" s="28" t="s">
        <v>50</v>
      </c>
    </row>
    <row r="62" spans="1:18" x14ac:dyDescent="0.2">
      <c r="A62" s="29" t="s">
        <v>55</v>
      </c>
      <c r="E62" s="30" t="s">
        <v>325</v>
      </c>
    </row>
    <row r="63" spans="1:18" ht="127.5" x14ac:dyDescent="0.2">
      <c r="A63" t="s">
        <v>56</v>
      </c>
      <c r="E63" s="28" t="s">
        <v>267</v>
      </c>
    </row>
    <row r="64" spans="1:18" x14ac:dyDescent="0.2">
      <c r="A64" s="18" t="s">
        <v>48</v>
      </c>
      <c r="B64" s="22" t="s">
        <v>90</v>
      </c>
      <c r="C64" s="22" t="s">
        <v>326</v>
      </c>
      <c r="D64" s="18" t="s">
        <v>50</v>
      </c>
      <c r="E64" s="23" t="s">
        <v>327</v>
      </c>
      <c r="F64" s="24" t="s">
        <v>160</v>
      </c>
      <c r="G64" s="25">
        <v>40.799999999999997</v>
      </c>
      <c r="H64" s="26">
        <v>0</v>
      </c>
      <c r="I64" s="26">
        <f>ROUND(ROUND(H64,2)*ROUND(G64,3),2)</f>
        <v>0</v>
      </c>
      <c r="J64" s="24" t="s">
        <v>53</v>
      </c>
      <c r="O64">
        <f>(I64*21)/100</f>
        <v>0</v>
      </c>
      <c r="P64" t="s">
        <v>23</v>
      </c>
    </row>
    <row r="65" spans="1:18" x14ac:dyDescent="0.2">
      <c r="A65" s="27" t="s">
        <v>54</v>
      </c>
      <c r="E65" s="28" t="s">
        <v>50</v>
      </c>
    </row>
    <row r="66" spans="1:18" x14ac:dyDescent="0.2">
      <c r="A66" s="29" t="s">
        <v>55</v>
      </c>
      <c r="E66" s="30" t="s">
        <v>328</v>
      </c>
    </row>
    <row r="67" spans="1:18" ht="178.5" x14ac:dyDescent="0.2">
      <c r="A67" t="s">
        <v>56</v>
      </c>
      <c r="E67" s="28" t="s">
        <v>329</v>
      </c>
    </row>
    <row r="68" spans="1:18" ht="25.5" x14ac:dyDescent="0.2">
      <c r="A68" s="18" t="s">
        <v>48</v>
      </c>
      <c r="B68" s="22" t="s">
        <v>94</v>
      </c>
      <c r="C68" s="22" t="s">
        <v>330</v>
      </c>
      <c r="D68" s="18" t="s">
        <v>50</v>
      </c>
      <c r="E68" s="23" t="s">
        <v>331</v>
      </c>
      <c r="F68" s="24" t="s">
        <v>294</v>
      </c>
      <c r="G68" s="25">
        <v>666</v>
      </c>
      <c r="H68" s="26">
        <v>0</v>
      </c>
      <c r="I68" s="26">
        <f>ROUND(ROUND(H68,2)*ROUND(G68,3),2)</f>
        <v>0</v>
      </c>
      <c r="J68" s="24" t="s">
        <v>53</v>
      </c>
      <c r="O68">
        <f>(I68*21)/100</f>
        <v>0</v>
      </c>
      <c r="P68" t="s">
        <v>23</v>
      </c>
    </row>
    <row r="69" spans="1:18" x14ac:dyDescent="0.2">
      <c r="A69" s="27" t="s">
        <v>54</v>
      </c>
      <c r="E69" s="28" t="s">
        <v>50</v>
      </c>
    </row>
    <row r="70" spans="1:18" ht="63.75" x14ac:dyDescent="0.2">
      <c r="A70" s="29" t="s">
        <v>55</v>
      </c>
      <c r="E70" s="30" t="s">
        <v>332</v>
      </c>
    </row>
    <row r="71" spans="1:18" ht="127.5" x14ac:dyDescent="0.2">
      <c r="A71" t="s">
        <v>56</v>
      </c>
      <c r="E71" s="28" t="s">
        <v>333</v>
      </c>
    </row>
    <row r="72" spans="1:18" ht="12.75" customHeight="1" x14ac:dyDescent="0.2">
      <c r="A72" s="2" t="s">
        <v>45</v>
      </c>
      <c r="B72" s="2"/>
      <c r="C72" s="32" t="s">
        <v>17</v>
      </c>
      <c r="D72" s="2"/>
      <c r="E72" s="20" t="s">
        <v>268</v>
      </c>
      <c r="F72" s="2"/>
      <c r="G72" s="2"/>
      <c r="H72" s="2"/>
      <c r="I72" s="33">
        <f>0+Q72</f>
        <v>0</v>
      </c>
      <c r="J72" s="2"/>
      <c r="O72">
        <f>0+R72</f>
        <v>0</v>
      </c>
      <c r="Q72">
        <f>0+I73+I77+I81+I85</f>
        <v>0</v>
      </c>
      <c r="R72">
        <f>0+O73+O77+O81+O85</f>
        <v>0</v>
      </c>
    </row>
    <row r="73" spans="1:18" ht="25.5" x14ac:dyDescent="0.2">
      <c r="A73" s="18" t="s">
        <v>48</v>
      </c>
      <c r="B73" s="22" t="s">
        <v>97</v>
      </c>
      <c r="C73" s="22" t="s">
        <v>270</v>
      </c>
      <c r="D73" s="18" t="s">
        <v>50</v>
      </c>
      <c r="E73" s="23" t="s">
        <v>271</v>
      </c>
      <c r="F73" s="24" t="s">
        <v>272</v>
      </c>
      <c r="G73" s="25">
        <v>81.06</v>
      </c>
      <c r="H73" s="26">
        <v>0</v>
      </c>
      <c r="I73" s="26">
        <f>ROUND(ROUND(H73,2)*ROUND(G73,3),2)</f>
        <v>0</v>
      </c>
      <c r="J73" s="24"/>
      <c r="O73">
        <f>(I73*21)/100</f>
        <v>0</v>
      </c>
      <c r="P73" t="s">
        <v>23</v>
      </c>
    </row>
    <row r="74" spans="1:18" ht="25.5" x14ac:dyDescent="0.2">
      <c r="A74" s="27" t="s">
        <v>54</v>
      </c>
      <c r="E74" s="28" t="s">
        <v>273</v>
      </c>
    </row>
    <row r="75" spans="1:18" ht="51" x14ac:dyDescent="0.2">
      <c r="A75" s="29" t="s">
        <v>55</v>
      </c>
      <c r="E75" s="30" t="s">
        <v>334</v>
      </c>
    </row>
    <row r="76" spans="1:18" ht="165.75" x14ac:dyDescent="0.2">
      <c r="A76" t="s">
        <v>56</v>
      </c>
      <c r="E76" s="28" t="s">
        <v>275</v>
      </c>
    </row>
    <row r="77" spans="1:18" ht="38.25" x14ac:dyDescent="0.2">
      <c r="A77" s="18" t="s">
        <v>48</v>
      </c>
      <c r="B77" s="22" t="s">
        <v>100</v>
      </c>
      <c r="C77" s="22" t="s">
        <v>335</v>
      </c>
      <c r="D77" s="18" t="s">
        <v>50</v>
      </c>
      <c r="E77" s="23" t="s">
        <v>336</v>
      </c>
      <c r="F77" s="24" t="s">
        <v>272</v>
      </c>
      <c r="G77" s="25">
        <v>88.78</v>
      </c>
      <c r="H77" s="26">
        <v>0</v>
      </c>
      <c r="I77" s="26">
        <f>ROUND(ROUND(H77,2)*ROUND(G77,3),2)</f>
        <v>0</v>
      </c>
      <c r="J77" s="24"/>
      <c r="O77">
        <f>(I77*21)/100</f>
        <v>0</v>
      </c>
      <c r="P77" t="s">
        <v>23</v>
      </c>
    </row>
    <row r="78" spans="1:18" ht="25.5" x14ac:dyDescent="0.2">
      <c r="A78" s="27" t="s">
        <v>54</v>
      </c>
      <c r="E78" s="28" t="s">
        <v>273</v>
      </c>
    </row>
    <row r="79" spans="1:18" ht="51" x14ac:dyDescent="0.2">
      <c r="A79" s="29" t="s">
        <v>55</v>
      </c>
      <c r="E79" s="30" t="s">
        <v>337</v>
      </c>
    </row>
    <row r="80" spans="1:18" ht="165.75" x14ac:dyDescent="0.2">
      <c r="A80" t="s">
        <v>56</v>
      </c>
      <c r="E80" s="28" t="s">
        <v>275</v>
      </c>
    </row>
    <row r="81" spans="1:16" ht="25.5" x14ac:dyDescent="0.2">
      <c r="A81" s="18" t="s">
        <v>48</v>
      </c>
      <c r="B81" s="22" t="s">
        <v>104</v>
      </c>
      <c r="C81" s="22" t="s">
        <v>279</v>
      </c>
      <c r="D81" s="18" t="s">
        <v>50</v>
      </c>
      <c r="E81" s="23" t="s">
        <v>280</v>
      </c>
      <c r="F81" s="24" t="s">
        <v>272</v>
      </c>
      <c r="G81" s="25">
        <v>14.4</v>
      </c>
      <c r="H81" s="26">
        <v>0</v>
      </c>
      <c r="I81" s="26">
        <f>ROUND(ROUND(H81,2)*ROUND(G81,3),2)</f>
        <v>0</v>
      </c>
      <c r="J81" s="24"/>
      <c r="O81">
        <f>(I81*21)/100</f>
        <v>0</v>
      </c>
      <c r="P81" t="s">
        <v>23</v>
      </c>
    </row>
    <row r="82" spans="1:16" ht="25.5" x14ac:dyDescent="0.2">
      <c r="A82" s="27" t="s">
        <v>54</v>
      </c>
      <c r="E82" s="28" t="s">
        <v>273</v>
      </c>
    </row>
    <row r="83" spans="1:16" ht="38.25" x14ac:dyDescent="0.2">
      <c r="A83" s="29" t="s">
        <v>55</v>
      </c>
      <c r="E83" s="30" t="s">
        <v>338</v>
      </c>
    </row>
    <row r="84" spans="1:16" ht="165.75" x14ac:dyDescent="0.2">
      <c r="A84" t="s">
        <v>56</v>
      </c>
      <c r="E84" s="28" t="s">
        <v>275</v>
      </c>
    </row>
    <row r="85" spans="1:16" ht="25.5" x14ac:dyDescent="0.2">
      <c r="A85" s="18" t="s">
        <v>48</v>
      </c>
      <c r="B85" s="22" t="s">
        <v>108</v>
      </c>
      <c r="C85" s="22" t="s">
        <v>339</v>
      </c>
      <c r="D85" s="18" t="s">
        <v>50</v>
      </c>
      <c r="E85" s="23" t="s">
        <v>340</v>
      </c>
      <c r="F85" s="24" t="s">
        <v>272</v>
      </c>
      <c r="G85" s="25">
        <v>33.299999999999997</v>
      </c>
      <c r="H85" s="26">
        <v>0</v>
      </c>
      <c r="I85" s="26">
        <f>ROUND(ROUND(H85,2)*ROUND(G85,3),2)</f>
        <v>0</v>
      </c>
      <c r="J85" s="24"/>
      <c r="O85">
        <f>(I85*21)/100</f>
        <v>0</v>
      </c>
      <c r="P85" t="s">
        <v>23</v>
      </c>
    </row>
    <row r="86" spans="1:16" ht="25.5" x14ac:dyDescent="0.2">
      <c r="A86" s="27" t="s">
        <v>54</v>
      </c>
      <c r="E86" s="28" t="s">
        <v>273</v>
      </c>
    </row>
    <row r="87" spans="1:16" ht="51" x14ac:dyDescent="0.2">
      <c r="A87" s="29" t="s">
        <v>55</v>
      </c>
      <c r="E87" s="30" t="s">
        <v>341</v>
      </c>
    </row>
    <row r="88" spans="1:16" ht="165.75" x14ac:dyDescent="0.2">
      <c r="A88" t="s">
        <v>56</v>
      </c>
      <c r="E88" s="28" t="s">
        <v>275</v>
      </c>
    </row>
  </sheetData>
  <mergeCells count="11">
    <mergeCell ref="E5:E6"/>
    <mergeCell ref="F5:F6"/>
    <mergeCell ref="G5:G6"/>
    <mergeCell ref="H5:I5"/>
    <mergeCell ref="J5:J6"/>
    <mergeCell ref="C3:D3"/>
    <mergeCell ref="C4:D4"/>
    <mergeCell ref="A5:A6"/>
    <mergeCell ref="B5:B6"/>
    <mergeCell ref="C5:C6"/>
    <mergeCell ref="D5:D6"/>
  </mergeCells>
  <pageMargins left="0.75" right="0.75" top="1" bottom="1" header="0.5" footer="0.5"/>
  <pageSetup paperSize="9" fitToHeight="0" orientation="portrait" horizontalDpi="300" verticalDpi="300"/>
  <headerFooter>
    <oddHeader>&amp;C&amp;"Verdana"&amp;7&amp;K000000 SŽ: Interní&amp;1#_x000D_</oddHead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R132"/>
  <sheetViews>
    <sheetView workbookViewId="0">
      <pane ySplit="7" topLeftCell="A131" activePane="bottomLeft" state="frozen"/>
      <selection pane="bottomLeft" activeCell="H129" sqref="H129"/>
    </sheetView>
  </sheetViews>
  <sheetFormatPr defaultColWidth="9.140625" defaultRowHeight="12.75" customHeight="1" x14ac:dyDescent="0.2"/>
  <cols>
    <col min="1" max="1" width="9.140625" hidden="1" customWidth="1"/>
    <col min="2" max="2" width="11.7109375" customWidth="1"/>
    <col min="3" max="3" width="14.7109375" customWidth="1"/>
    <col min="4" max="4" width="9.7109375" customWidth="1"/>
    <col min="5" max="5" width="70.7109375" customWidth="1"/>
    <col min="6" max="6" width="11.7109375" customWidth="1"/>
    <col min="7" max="9" width="16.7109375" customWidth="1"/>
    <col min="10" max="10" width="20.7109375" customWidth="1"/>
    <col min="15" max="18" width="9.140625" hidden="1" customWidth="1"/>
  </cols>
  <sheetData>
    <row r="1" spans="1:18" ht="12.75" customHeight="1" x14ac:dyDescent="0.2">
      <c r="A1" t="s">
        <v>11</v>
      </c>
      <c r="B1" s="4"/>
      <c r="C1" s="4"/>
      <c r="D1" s="4"/>
      <c r="E1" s="4" t="s">
        <v>0</v>
      </c>
      <c r="F1" s="4"/>
      <c r="G1" s="4"/>
      <c r="H1" s="4"/>
      <c r="I1" s="4"/>
      <c r="J1" s="4"/>
      <c r="P1" t="s">
        <v>22</v>
      </c>
    </row>
    <row r="2" spans="1:18" ht="24.95" customHeight="1" x14ac:dyDescent="0.2">
      <c r="B2" s="4"/>
      <c r="C2" s="4"/>
      <c r="D2" s="4"/>
      <c r="E2" s="3" t="s">
        <v>13</v>
      </c>
      <c r="F2" s="4"/>
      <c r="G2" s="4"/>
      <c r="H2" s="2"/>
      <c r="I2" s="2"/>
      <c r="J2" s="4"/>
      <c r="O2">
        <f>0+O8+O29+O34+O47+O68+O89+O110+O119+O128</f>
        <v>0</v>
      </c>
      <c r="P2" t="s">
        <v>22</v>
      </c>
    </row>
    <row r="3" spans="1:18" ht="15" customHeight="1" x14ac:dyDescent="0.25">
      <c r="A3" t="s">
        <v>12</v>
      </c>
      <c r="B3" s="11" t="s">
        <v>14</v>
      </c>
      <c r="C3" s="40" t="s">
        <v>15</v>
      </c>
      <c r="D3" s="41"/>
      <c r="E3" s="12" t="s">
        <v>16</v>
      </c>
      <c r="F3" s="4"/>
      <c r="G3" s="9"/>
      <c r="H3" s="8" t="s">
        <v>342</v>
      </c>
      <c r="I3" s="31">
        <f>0+I8+I29+I34+I47+I68+I89+I110+I119+I128</f>
        <v>0</v>
      </c>
      <c r="J3" s="10"/>
      <c r="O3" t="s">
        <v>19</v>
      </c>
      <c r="P3" t="s">
        <v>23</v>
      </c>
    </row>
    <row r="4" spans="1:18" ht="15" customHeight="1" x14ac:dyDescent="0.25">
      <c r="A4" t="s">
        <v>17</v>
      </c>
      <c r="B4" s="13" t="s">
        <v>18</v>
      </c>
      <c r="C4" s="42" t="s">
        <v>342</v>
      </c>
      <c r="D4" s="43"/>
      <c r="E4" s="14" t="s">
        <v>343</v>
      </c>
      <c r="F4" s="2"/>
      <c r="G4" s="2"/>
      <c r="H4" s="15"/>
      <c r="I4" s="15"/>
      <c r="J4" s="2"/>
      <c r="O4" t="s">
        <v>20</v>
      </c>
      <c r="P4" t="s">
        <v>23</v>
      </c>
    </row>
    <row r="5" spans="1:18" ht="12.75" customHeight="1" x14ac:dyDescent="0.2">
      <c r="A5" s="44" t="s">
        <v>26</v>
      </c>
      <c r="B5" s="44" t="s">
        <v>28</v>
      </c>
      <c r="C5" s="44" t="s">
        <v>30</v>
      </c>
      <c r="D5" s="44" t="s">
        <v>31</v>
      </c>
      <c r="E5" s="44" t="s">
        <v>32</v>
      </c>
      <c r="F5" s="44" t="s">
        <v>34</v>
      </c>
      <c r="G5" s="44" t="s">
        <v>36</v>
      </c>
      <c r="H5" s="44" t="s">
        <v>38</v>
      </c>
      <c r="I5" s="44"/>
      <c r="J5" s="44" t="s">
        <v>43</v>
      </c>
      <c r="O5" t="s">
        <v>21</v>
      </c>
      <c r="P5" t="s">
        <v>23</v>
      </c>
    </row>
    <row r="6" spans="1:18" ht="12.75" customHeight="1" x14ac:dyDescent="0.2">
      <c r="A6" s="44"/>
      <c r="B6" s="44"/>
      <c r="C6" s="44"/>
      <c r="D6" s="44"/>
      <c r="E6" s="44"/>
      <c r="F6" s="44"/>
      <c r="G6" s="44"/>
      <c r="H6" s="1" t="s">
        <v>39</v>
      </c>
      <c r="I6" s="1" t="s">
        <v>41</v>
      </c>
      <c r="J6" s="44"/>
    </row>
    <row r="7" spans="1:18" ht="12.75" customHeight="1" x14ac:dyDescent="0.2">
      <c r="A7" s="1" t="s">
        <v>27</v>
      </c>
      <c r="B7" s="1" t="s">
        <v>29</v>
      </c>
      <c r="C7" s="1" t="s">
        <v>23</v>
      </c>
      <c r="D7" s="1" t="s">
        <v>22</v>
      </c>
      <c r="E7" s="1" t="s">
        <v>33</v>
      </c>
      <c r="F7" s="1" t="s">
        <v>35</v>
      </c>
      <c r="G7" s="1" t="s">
        <v>37</v>
      </c>
      <c r="H7" s="1" t="s">
        <v>40</v>
      </c>
      <c r="I7" s="1" t="s">
        <v>42</v>
      </c>
      <c r="J7" s="1" t="s">
        <v>44</v>
      </c>
    </row>
    <row r="8" spans="1:18" ht="12.75" customHeight="1" x14ac:dyDescent="0.2">
      <c r="A8" s="15" t="s">
        <v>45</v>
      </c>
      <c r="B8" s="15"/>
      <c r="C8" s="19" t="s">
        <v>29</v>
      </c>
      <c r="D8" s="15"/>
      <c r="E8" s="20" t="s">
        <v>152</v>
      </c>
      <c r="F8" s="15"/>
      <c r="G8" s="15"/>
      <c r="H8" s="15"/>
      <c r="I8" s="21">
        <f>0+Q8</f>
        <v>0</v>
      </c>
      <c r="J8" s="15"/>
      <c r="O8">
        <f>0+R8</f>
        <v>0</v>
      </c>
      <c r="Q8">
        <f>0+I9+I13+I17+I21+I25</f>
        <v>0</v>
      </c>
      <c r="R8">
        <f>0+O9+O13+O17+O21+O25</f>
        <v>0</v>
      </c>
    </row>
    <row r="9" spans="1:18" x14ac:dyDescent="0.2">
      <c r="A9" s="18" t="s">
        <v>48</v>
      </c>
      <c r="B9" s="22" t="s">
        <v>29</v>
      </c>
      <c r="C9" s="22" t="s">
        <v>344</v>
      </c>
      <c r="D9" s="18" t="s">
        <v>50</v>
      </c>
      <c r="E9" s="23" t="s">
        <v>345</v>
      </c>
      <c r="F9" s="24" t="s">
        <v>160</v>
      </c>
      <c r="G9" s="25">
        <v>162</v>
      </c>
      <c r="H9" s="26">
        <v>0</v>
      </c>
      <c r="I9" s="26">
        <f>ROUND(ROUND(H9,2)*ROUND(G9,3),2)</f>
        <v>0</v>
      </c>
      <c r="J9" s="24" t="s">
        <v>53</v>
      </c>
      <c r="O9">
        <f>(I9*21)/100</f>
        <v>0</v>
      </c>
      <c r="P9" t="s">
        <v>23</v>
      </c>
    </row>
    <row r="10" spans="1:18" x14ac:dyDescent="0.2">
      <c r="A10" s="27" t="s">
        <v>54</v>
      </c>
      <c r="E10" s="28" t="s">
        <v>50</v>
      </c>
    </row>
    <row r="11" spans="1:18" x14ac:dyDescent="0.2">
      <c r="A11" s="29" t="s">
        <v>55</v>
      </c>
      <c r="E11" s="30" t="s">
        <v>346</v>
      </c>
    </row>
    <row r="12" spans="1:18" ht="51" x14ac:dyDescent="0.2">
      <c r="A12" t="s">
        <v>56</v>
      </c>
      <c r="E12" s="28" t="s">
        <v>347</v>
      </c>
    </row>
    <row r="13" spans="1:18" x14ac:dyDescent="0.2">
      <c r="A13" s="18" t="s">
        <v>48</v>
      </c>
      <c r="B13" s="22" t="s">
        <v>23</v>
      </c>
      <c r="C13" s="22" t="s">
        <v>348</v>
      </c>
      <c r="D13" s="18" t="s">
        <v>50</v>
      </c>
      <c r="E13" s="23" t="s">
        <v>349</v>
      </c>
      <c r="F13" s="24" t="s">
        <v>155</v>
      </c>
      <c r="G13" s="25">
        <v>105.3</v>
      </c>
      <c r="H13" s="26">
        <v>0</v>
      </c>
      <c r="I13" s="26">
        <f>ROUND(ROUND(H13,2)*ROUND(G13,3),2)</f>
        <v>0</v>
      </c>
      <c r="J13" s="24" t="s">
        <v>53</v>
      </c>
      <c r="O13">
        <f>(I13*21)/100</f>
        <v>0</v>
      </c>
      <c r="P13" t="s">
        <v>23</v>
      </c>
    </row>
    <row r="14" spans="1:18" x14ac:dyDescent="0.2">
      <c r="A14" s="27" t="s">
        <v>54</v>
      </c>
      <c r="E14" s="28" t="s">
        <v>50</v>
      </c>
    </row>
    <row r="15" spans="1:18" x14ac:dyDescent="0.2">
      <c r="A15" s="29" t="s">
        <v>55</v>
      </c>
      <c r="E15" s="30" t="s">
        <v>350</v>
      </c>
    </row>
    <row r="16" spans="1:18" ht="357" x14ac:dyDescent="0.2">
      <c r="A16" t="s">
        <v>56</v>
      </c>
      <c r="E16" s="28" t="s">
        <v>351</v>
      </c>
    </row>
    <row r="17" spans="1:18" x14ac:dyDescent="0.2">
      <c r="A17" s="18" t="s">
        <v>48</v>
      </c>
      <c r="B17" s="22" t="s">
        <v>22</v>
      </c>
      <c r="C17" s="22" t="s">
        <v>352</v>
      </c>
      <c r="D17" s="18" t="s">
        <v>50</v>
      </c>
      <c r="E17" s="23" t="s">
        <v>353</v>
      </c>
      <c r="F17" s="24" t="s">
        <v>306</v>
      </c>
      <c r="G17" s="25">
        <v>2106</v>
      </c>
      <c r="H17" s="26">
        <v>0</v>
      </c>
      <c r="I17" s="26">
        <f>ROUND(ROUND(H17,2)*ROUND(G17,3),2)</f>
        <v>0</v>
      </c>
      <c r="J17" s="24" t="s">
        <v>53</v>
      </c>
      <c r="O17">
        <f>(I17*21)/100</f>
        <v>0</v>
      </c>
      <c r="P17" t="s">
        <v>23</v>
      </c>
    </row>
    <row r="18" spans="1:18" x14ac:dyDescent="0.2">
      <c r="A18" s="27" t="s">
        <v>54</v>
      </c>
      <c r="E18" s="28" t="s">
        <v>50</v>
      </c>
    </row>
    <row r="19" spans="1:18" x14ac:dyDescent="0.2">
      <c r="A19" s="29" t="s">
        <v>55</v>
      </c>
      <c r="E19" s="30" t="s">
        <v>354</v>
      </c>
    </row>
    <row r="20" spans="1:18" ht="76.5" x14ac:dyDescent="0.2">
      <c r="A20" t="s">
        <v>56</v>
      </c>
      <c r="E20" s="28" t="s">
        <v>308</v>
      </c>
    </row>
    <row r="21" spans="1:18" x14ac:dyDescent="0.2">
      <c r="A21" s="18" t="s">
        <v>48</v>
      </c>
      <c r="B21" s="22" t="s">
        <v>33</v>
      </c>
      <c r="C21" s="22" t="s">
        <v>313</v>
      </c>
      <c r="D21" s="18" t="s">
        <v>50</v>
      </c>
      <c r="E21" s="23" t="s">
        <v>314</v>
      </c>
      <c r="F21" s="24" t="s">
        <v>155</v>
      </c>
      <c r="G21" s="25">
        <v>105.3</v>
      </c>
      <c r="H21" s="26">
        <v>0</v>
      </c>
      <c r="I21" s="26">
        <f>ROUND(ROUND(H21,2)*ROUND(G21,3),2)</f>
        <v>0</v>
      </c>
      <c r="J21" s="24" t="s">
        <v>53</v>
      </c>
      <c r="O21">
        <f>(I21*21)/100</f>
        <v>0</v>
      </c>
      <c r="P21" t="s">
        <v>23</v>
      </c>
    </row>
    <row r="22" spans="1:18" x14ac:dyDescent="0.2">
      <c r="A22" s="27" t="s">
        <v>54</v>
      </c>
      <c r="E22" s="28" t="s">
        <v>50</v>
      </c>
    </row>
    <row r="23" spans="1:18" x14ac:dyDescent="0.2">
      <c r="A23" s="29" t="s">
        <v>55</v>
      </c>
      <c r="E23" s="30" t="s">
        <v>50</v>
      </c>
    </row>
    <row r="24" spans="1:18" ht="216.75" x14ac:dyDescent="0.2">
      <c r="A24" t="s">
        <v>56</v>
      </c>
      <c r="E24" s="28" t="s">
        <v>316</v>
      </c>
    </row>
    <row r="25" spans="1:18" x14ac:dyDescent="0.2">
      <c r="A25" s="18" t="s">
        <v>48</v>
      </c>
      <c r="B25" s="22" t="s">
        <v>35</v>
      </c>
      <c r="C25" s="22" t="s">
        <v>355</v>
      </c>
      <c r="D25" s="18" t="s">
        <v>50</v>
      </c>
      <c r="E25" s="23" t="s">
        <v>356</v>
      </c>
      <c r="F25" s="24" t="s">
        <v>155</v>
      </c>
      <c r="G25" s="25">
        <v>17.759</v>
      </c>
      <c r="H25" s="26">
        <v>0</v>
      </c>
      <c r="I25" s="26">
        <f>ROUND(ROUND(H25,2)*ROUND(G25,3),2)</f>
        <v>0</v>
      </c>
      <c r="J25" s="24" t="s">
        <v>53</v>
      </c>
      <c r="O25">
        <f>(I25*21)/100</f>
        <v>0</v>
      </c>
      <c r="P25" t="s">
        <v>23</v>
      </c>
    </row>
    <row r="26" spans="1:18" x14ac:dyDescent="0.2">
      <c r="A26" s="27" t="s">
        <v>54</v>
      </c>
      <c r="E26" s="28" t="s">
        <v>50</v>
      </c>
    </row>
    <row r="27" spans="1:18" ht="38.25" x14ac:dyDescent="0.2">
      <c r="A27" s="29" t="s">
        <v>55</v>
      </c>
      <c r="E27" s="30" t="s">
        <v>357</v>
      </c>
    </row>
    <row r="28" spans="1:18" ht="306" x14ac:dyDescent="0.2">
      <c r="A28" t="s">
        <v>56</v>
      </c>
      <c r="E28" s="28" t="s">
        <v>358</v>
      </c>
    </row>
    <row r="29" spans="1:18" ht="12.75" customHeight="1" x14ac:dyDescent="0.2">
      <c r="A29" s="2" t="s">
        <v>45</v>
      </c>
      <c r="B29" s="2"/>
      <c r="C29" s="32" t="s">
        <v>23</v>
      </c>
      <c r="D29" s="2"/>
      <c r="E29" s="20" t="s">
        <v>359</v>
      </c>
      <c r="F29" s="2"/>
      <c r="G29" s="2"/>
      <c r="H29" s="2"/>
      <c r="I29" s="33">
        <f>0+Q29</f>
        <v>0</v>
      </c>
      <c r="J29" s="2"/>
      <c r="O29">
        <f>0+R29</f>
        <v>0</v>
      </c>
      <c r="Q29">
        <f>0+I30</f>
        <v>0</v>
      </c>
      <c r="R29">
        <f>0+O30</f>
        <v>0</v>
      </c>
    </row>
    <row r="30" spans="1:18" x14ac:dyDescent="0.2">
      <c r="A30" s="18" t="s">
        <v>48</v>
      </c>
      <c r="B30" s="22" t="s">
        <v>37</v>
      </c>
      <c r="C30" s="22" t="s">
        <v>360</v>
      </c>
      <c r="D30" s="18" t="s">
        <v>50</v>
      </c>
      <c r="E30" s="23" t="s">
        <v>361</v>
      </c>
      <c r="F30" s="24" t="s">
        <v>155</v>
      </c>
      <c r="G30" s="25">
        <v>11.385</v>
      </c>
      <c r="H30" s="26">
        <v>0</v>
      </c>
      <c r="I30" s="26">
        <f>ROUND(ROUND(H30,2)*ROUND(G30,3),2)</f>
        <v>0</v>
      </c>
      <c r="J30" s="24" t="s">
        <v>53</v>
      </c>
      <c r="O30">
        <f>(I30*21)/100</f>
        <v>0</v>
      </c>
      <c r="P30" t="s">
        <v>23</v>
      </c>
    </row>
    <row r="31" spans="1:18" x14ac:dyDescent="0.2">
      <c r="A31" s="27" t="s">
        <v>54</v>
      </c>
      <c r="E31" s="28" t="s">
        <v>50</v>
      </c>
    </row>
    <row r="32" spans="1:18" x14ac:dyDescent="0.2">
      <c r="A32" s="29" t="s">
        <v>55</v>
      </c>
      <c r="E32" s="30" t="s">
        <v>362</v>
      </c>
    </row>
    <row r="33" spans="1:18" ht="76.5" x14ac:dyDescent="0.2">
      <c r="A33" t="s">
        <v>56</v>
      </c>
      <c r="E33" s="28" t="s">
        <v>363</v>
      </c>
    </row>
    <row r="34" spans="1:18" ht="12.75" customHeight="1" x14ac:dyDescent="0.2">
      <c r="A34" s="2" t="s">
        <v>45</v>
      </c>
      <c r="B34" s="2"/>
      <c r="C34" s="32" t="s">
        <v>22</v>
      </c>
      <c r="D34" s="2"/>
      <c r="E34" s="20" t="s">
        <v>364</v>
      </c>
      <c r="F34" s="2"/>
      <c r="G34" s="2"/>
      <c r="H34" s="2"/>
      <c r="I34" s="33">
        <f>0+Q34</f>
        <v>0</v>
      </c>
      <c r="J34" s="2"/>
      <c r="O34">
        <f>0+R34</f>
        <v>0</v>
      </c>
      <c r="Q34">
        <f>0+I35+I39+I43</f>
        <v>0</v>
      </c>
      <c r="R34">
        <f>0+O35+O39+O43</f>
        <v>0</v>
      </c>
    </row>
    <row r="35" spans="1:18" x14ac:dyDescent="0.2">
      <c r="A35" s="18" t="s">
        <v>48</v>
      </c>
      <c r="B35" s="22" t="s">
        <v>46</v>
      </c>
      <c r="C35" s="22" t="s">
        <v>365</v>
      </c>
      <c r="D35" s="18" t="s">
        <v>50</v>
      </c>
      <c r="E35" s="23" t="s">
        <v>366</v>
      </c>
      <c r="F35" s="24" t="s">
        <v>155</v>
      </c>
      <c r="G35" s="25">
        <v>5.2110000000000003</v>
      </c>
      <c r="H35" s="26">
        <v>0</v>
      </c>
      <c r="I35" s="26">
        <f>ROUND(ROUND(H35,2)*ROUND(G35,3),2)</f>
        <v>0</v>
      </c>
      <c r="J35" s="24" t="s">
        <v>53</v>
      </c>
      <c r="O35">
        <f>(I35*21)/100</f>
        <v>0</v>
      </c>
      <c r="P35" t="s">
        <v>23</v>
      </c>
    </row>
    <row r="36" spans="1:18" x14ac:dyDescent="0.2">
      <c r="A36" s="27" t="s">
        <v>54</v>
      </c>
      <c r="E36" s="28" t="s">
        <v>50</v>
      </c>
    </row>
    <row r="37" spans="1:18" x14ac:dyDescent="0.2">
      <c r="A37" s="29" t="s">
        <v>55</v>
      </c>
      <c r="E37" s="30" t="s">
        <v>367</v>
      </c>
    </row>
    <row r="38" spans="1:18" ht="395.25" x14ac:dyDescent="0.2">
      <c r="A38" t="s">
        <v>56</v>
      </c>
      <c r="E38" s="28" t="s">
        <v>368</v>
      </c>
    </row>
    <row r="39" spans="1:18" x14ac:dyDescent="0.2">
      <c r="A39" s="18" t="s">
        <v>48</v>
      </c>
      <c r="B39" s="22" t="s">
        <v>74</v>
      </c>
      <c r="C39" s="22" t="s">
        <v>369</v>
      </c>
      <c r="D39" s="18" t="s">
        <v>50</v>
      </c>
      <c r="E39" s="23" t="s">
        <v>370</v>
      </c>
      <c r="F39" s="24" t="s">
        <v>272</v>
      </c>
      <c r="G39" s="25">
        <v>0.45600000000000002</v>
      </c>
      <c r="H39" s="26">
        <v>0</v>
      </c>
      <c r="I39" s="26">
        <f>ROUND(ROUND(H39,2)*ROUND(G39,3),2)</f>
        <v>0</v>
      </c>
      <c r="J39" s="24" t="s">
        <v>53</v>
      </c>
      <c r="O39">
        <f>(I39*21)/100</f>
        <v>0</v>
      </c>
      <c r="P39" t="s">
        <v>23</v>
      </c>
    </row>
    <row r="40" spans="1:18" x14ac:dyDescent="0.2">
      <c r="A40" s="27" t="s">
        <v>54</v>
      </c>
      <c r="E40" s="28" t="s">
        <v>50</v>
      </c>
    </row>
    <row r="41" spans="1:18" ht="38.25" x14ac:dyDescent="0.2">
      <c r="A41" s="29" t="s">
        <v>55</v>
      </c>
      <c r="E41" s="30" t="s">
        <v>371</v>
      </c>
    </row>
    <row r="42" spans="1:18" ht="306" x14ac:dyDescent="0.2">
      <c r="A42" t="s">
        <v>56</v>
      </c>
      <c r="E42" s="28" t="s">
        <v>372</v>
      </c>
    </row>
    <row r="43" spans="1:18" x14ac:dyDescent="0.2">
      <c r="A43" s="18" t="s">
        <v>48</v>
      </c>
      <c r="B43" s="22" t="s">
        <v>40</v>
      </c>
      <c r="C43" s="22" t="s">
        <v>373</v>
      </c>
      <c r="D43" s="18" t="s">
        <v>50</v>
      </c>
      <c r="E43" s="23" t="s">
        <v>374</v>
      </c>
      <c r="F43" s="24" t="s">
        <v>155</v>
      </c>
      <c r="G43" s="25">
        <v>32.325000000000003</v>
      </c>
      <c r="H43" s="26">
        <v>0</v>
      </c>
      <c r="I43" s="26">
        <f>ROUND(ROUND(H43,2)*ROUND(G43,3),2)</f>
        <v>0</v>
      </c>
      <c r="J43" s="24" t="s">
        <v>53</v>
      </c>
      <c r="O43">
        <f>(I43*21)/100</f>
        <v>0</v>
      </c>
      <c r="P43" t="s">
        <v>23</v>
      </c>
    </row>
    <row r="44" spans="1:18" x14ac:dyDescent="0.2">
      <c r="A44" s="27" t="s">
        <v>54</v>
      </c>
      <c r="E44" s="28" t="s">
        <v>50</v>
      </c>
    </row>
    <row r="45" spans="1:18" ht="102" x14ac:dyDescent="0.2">
      <c r="A45" s="29" t="s">
        <v>55</v>
      </c>
      <c r="E45" s="30" t="s">
        <v>375</v>
      </c>
    </row>
    <row r="46" spans="1:18" ht="409.5" x14ac:dyDescent="0.2">
      <c r="A46" t="s">
        <v>56</v>
      </c>
      <c r="E46" s="28" t="s">
        <v>376</v>
      </c>
    </row>
    <row r="47" spans="1:18" ht="12.75" customHeight="1" x14ac:dyDescent="0.2">
      <c r="A47" s="2" t="s">
        <v>45</v>
      </c>
      <c r="B47" s="2"/>
      <c r="C47" s="32" t="s">
        <v>33</v>
      </c>
      <c r="D47" s="2"/>
      <c r="E47" s="20" t="s">
        <v>377</v>
      </c>
      <c r="F47" s="2"/>
      <c r="G47" s="2"/>
      <c r="H47" s="2"/>
      <c r="I47" s="33">
        <f>0+Q47</f>
        <v>0</v>
      </c>
      <c r="J47" s="2"/>
      <c r="O47">
        <f>0+R47</f>
        <v>0</v>
      </c>
      <c r="Q47">
        <f>0+I48+I52+I56+I60+I64</f>
        <v>0</v>
      </c>
      <c r="R47">
        <f>0+O48+O52+O56+O60+O64</f>
        <v>0</v>
      </c>
    </row>
    <row r="48" spans="1:18" x14ac:dyDescent="0.2">
      <c r="A48" s="18" t="s">
        <v>48</v>
      </c>
      <c r="B48" s="22" t="s">
        <v>42</v>
      </c>
      <c r="C48" s="22" t="s">
        <v>378</v>
      </c>
      <c r="D48" s="18" t="s">
        <v>50</v>
      </c>
      <c r="E48" s="23" t="s">
        <v>379</v>
      </c>
      <c r="F48" s="24" t="s">
        <v>155</v>
      </c>
      <c r="G48" s="25">
        <v>21.11</v>
      </c>
      <c r="H48" s="26">
        <v>0</v>
      </c>
      <c r="I48" s="26">
        <f>ROUND(ROUND(H48,2)*ROUND(G48,3),2)</f>
        <v>0</v>
      </c>
      <c r="J48" s="24" t="s">
        <v>53</v>
      </c>
      <c r="O48">
        <f>(I48*21)/100</f>
        <v>0</v>
      </c>
      <c r="P48" t="s">
        <v>23</v>
      </c>
    </row>
    <row r="49" spans="1:16" x14ac:dyDescent="0.2">
      <c r="A49" s="27" t="s">
        <v>54</v>
      </c>
      <c r="E49" s="28" t="s">
        <v>50</v>
      </c>
    </row>
    <row r="50" spans="1:16" ht="63.75" x14ac:dyDescent="0.2">
      <c r="A50" s="29" t="s">
        <v>55</v>
      </c>
      <c r="E50" s="30" t="s">
        <v>380</v>
      </c>
    </row>
    <row r="51" spans="1:16" ht="395.25" x14ac:dyDescent="0.2">
      <c r="A51" t="s">
        <v>56</v>
      </c>
      <c r="E51" s="28" t="s">
        <v>381</v>
      </c>
    </row>
    <row r="52" spans="1:16" x14ac:dyDescent="0.2">
      <c r="A52" s="18" t="s">
        <v>48</v>
      </c>
      <c r="B52" s="22" t="s">
        <v>44</v>
      </c>
      <c r="C52" s="22" t="s">
        <v>382</v>
      </c>
      <c r="D52" s="18" t="s">
        <v>50</v>
      </c>
      <c r="E52" s="23" t="s">
        <v>383</v>
      </c>
      <c r="F52" s="24" t="s">
        <v>155</v>
      </c>
      <c r="G52" s="25">
        <v>2.25</v>
      </c>
      <c r="H52" s="26">
        <v>0</v>
      </c>
      <c r="I52" s="26">
        <f>ROUND(ROUND(H52,2)*ROUND(G52,3),2)</f>
        <v>0</v>
      </c>
      <c r="J52" s="24" t="s">
        <v>53</v>
      </c>
      <c r="O52">
        <f>(I52*21)/100</f>
        <v>0</v>
      </c>
      <c r="P52" t="s">
        <v>23</v>
      </c>
    </row>
    <row r="53" spans="1:16" x14ac:dyDescent="0.2">
      <c r="A53" s="27" t="s">
        <v>54</v>
      </c>
      <c r="E53" s="28" t="s">
        <v>50</v>
      </c>
    </row>
    <row r="54" spans="1:16" x14ac:dyDescent="0.2">
      <c r="A54" s="29" t="s">
        <v>55</v>
      </c>
      <c r="E54" s="30" t="s">
        <v>384</v>
      </c>
    </row>
    <row r="55" spans="1:16" ht="395.25" x14ac:dyDescent="0.2">
      <c r="A55" t="s">
        <v>56</v>
      </c>
      <c r="E55" s="28" t="s">
        <v>381</v>
      </c>
    </row>
    <row r="56" spans="1:16" x14ac:dyDescent="0.2">
      <c r="A56" s="18" t="s">
        <v>48</v>
      </c>
      <c r="B56" s="22" t="s">
        <v>82</v>
      </c>
      <c r="C56" s="22" t="s">
        <v>385</v>
      </c>
      <c r="D56" s="18" t="s">
        <v>50</v>
      </c>
      <c r="E56" s="23" t="s">
        <v>386</v>
      </c>
      <c r="F56" s="24" t="s">
        <v>155</v>
      </c>
      <c r="G56" s="25">
        <v>57.542000000000002</v>
      </c>
      <c r="H56" s="26">
        <v>0</v>
      </c>
      <c r="I56" s="26">
        <f>ROUND(ROUND(H56,2)*ROUND(G56,3),2)</f>
        <v>0</v>
      </c>
      <c r="J56" s="24" t="s">
        <v>53</v>
      </c>
      <c r="O56">
        <f>(I56*21)/100</f>
        <v>0</v>
      </c>
      <c r="P56" t="s">
        <v>23</v>
      </c>
    </row>
    <row r="57" spans="1:16" x14ac:dyDescent="0.2">
      <c r="A57" s="27" t="s">
        <v>54</v>
      </c>
      <c r="E57" s="28" t="s">
        <v>50</v>
      </c>
    </row>
    <row r="58" spans="1:16" ht="38.25" x14ac:dyDescent="0.2">
      <c r="A58" s="29" t="s">
        <v>55</v>
      </c>
      <c r="E58" s="30" t="s">
        <v>387</v>
      </c>
    </row>
    <row r="59" spans="1:16" ht="76.5" x14ac:dyDescent="0.2">
      <c r="A59" t="s">
        <v>56</v>
      </c>
      <c r="E59" s="28" t="s">
        <v>388</v>
      </c>
    </row>
    <row r="60" spans="1:16" x14ac:dyDescent="0.2">
      <c r="A60" s="18" t="s">
        <v>48</v>
      </c>
      <c r="B60" s="22" t="s">
        <v>86</v>
      </c>
      <c r="C60" s="22" t="s">
        <v>389</v>
      </c>
      <c r="D60" s="18" t="s">
        <v>50</v>
      </c>
      <c r="E60" s="23" t="s">
        <v>390</v>
      </c>
      <c r="F60" s="24" t="s">
        <v>155</v>
      </c>
      <c r="G60" s="25">
        <v>30.114000000000001</v>
      </c>
      <c r="H60" s="26">
        <v>0</v>
      </c>
      <c r="I60" s="26">
        <f>ROUND(ROUND(H60,2)*ROUND(G60,3),2)</f>
        <v>0</v>
      </c>
      <c r="J60" s="24" t="s">
        <v>53</v>
      </c>
      <c r="O60">
        <f>(I60*21)/100</f>
        <v>0</v>
      </c>
      <c r="P60" t="s">
        <v>23</v>
      </c>
    </row>
    <row r="61" spans="1:16" x14ac:dyDescent="0.2">
      <c r="A61" s="27" t="s">
        <v>54</v>
      </c>
      <c r="E61" s="28" t="s">
        <v>50</v>
      </c>
    </row>
    <row r="62" spans="1:16" x14ac:dyDescent="0.2">
      <c r="A62" s="29" t="s">
        <v>55</v>
      </c>
      <c r="E62" s="30" t="s">
        <v>391</v>
      </c>
    </row>
    <row r="63" spans="1:16" ht="51" x14ac:dyDescent="0.2">
      <c r="A63" t="s">
        <v>56</v>
      </c>
      <c r="E63" s="28" t="s">
        <v>392</v>
      </c>
    </row>
    <row r="64" spans="1:16" x14ac:dyDescent="0.2">
      <c r="A64" s="18" t="s">
        <v>48</v>
      </c>
      <c r="B64" s="22" t="s">
        <v>90</v>
      </c>
      <c r="C64" s="22" t="s">
        <v>393</v>
      </c>
      <c r="D64" s="18" t="s">
        <v>50</v>
      </c>
      <c r="E64" s="23" t="s">
        <v>394</v>
      </c>
      <c r="F64" s="24" t="s">
        <v>155</v>
      </c>
      <c r="G64" s="25">
        <v>37.6</v>
      </c>
      <c r="H64" s="26">
        <v>0</v>
      </c>
      <c r="I64" s="26">
        <f>ROUND(ROUND(H64,2)*ROUND(G64,3),2)</f>
        <v>0</v>
      </c>
      <c r="J64" s="24" t="s">
        <v>53</v>
      </c>
      <c r="O64">
        <f>(I64*21)/100</f>
        <v>0</v>
      </c>
      <c r="P64" t="s">
        <v>23</v>
      </c>
    </row>
    <row r="65" spans="1:18" x14ac:dyDescent="0.2">
      <c r="A65" s="27" t="s">
        <v>54</v>
      </c>
      <c r="E65" s="28" t="s">
        <v>50</v>
      </c>
    </row>
    <row r="66" spans="1:18" ht="38.25" x14ac:dyDescent="0.2">
      <c r="A66" s="29" t="s">
        <v>55</v>
      </c>
      <c r="E66" s="30" t="s">
        <v>395</v>
      </c>
    </row>
    <row r="67" spans="1:18" ht="114.75" x14ac:dyDescent="0.2">
      <c r="A67" t="s">
        <v>56</v>
      </c>
      <c r="E67" s="28" t="s">
        <v>396</v>
      </c>
    </row>
    <row r="68" spans="1:18" ht="12.75" customHeight="1" x14ac:dyDescent="0.2">
      <c r="A68" s="2" t="s">
        <v>45</v>
      </c>
      <c r="B68" s="2"/>
      <c r="C68" s="32" t="s">
        <v>35</v>
      </c>
      <c r="D68" s="2"/>
      <c r="E68" s="20" t="s">
        <v>140</v>
      </c>
      <c r="F68" s="2"/>
      <c r="G68" s="2"/>
      <c r="H68" s="2"/>
      <c r="I68" s="33">
        <f>0+Q68</f>
        <v>0</v>
      </c>
      <c r="J68" s="2"/>
      <c r="O68">
        <f>0+R68</f>
        <v>0</v>
      </c>
      <c r="Q68">
        <f>0+I69+I73+I77+I81+I85</f>
        <v>0</v>
      </c>
      <c r="R68">
        <f>0+O69+O73+O77+O81+O85</f>
        <v>0</v>
      </c>
    </row>
    <row r="69" spans="1:18" x14ac:dyDescent="0.2">
      <c r="A69" s="18" t="s">
        <v>48</v>
      </c>
      <c r="B69" s="22" t="s">
        <v>94</v>
      </c>
      <c r="C69" s="22" t="s">
        <v>397</v>
      </c>
      <c r="D69" s="18" t="s">
        <v>50</v>
      </c>
      <c r="E69" s="23" t="s">
        <v>398</v>
      </c>
      <c r="F69" s="24" t="s">
        <v>160</v>
      </c>
      <c r="G69" s="25">
        <v>51.7</v>
      </c>
      <c r="H69" s="26">
        <v>0</v>
      </c>
      <c r="I69" s="26">
        <f>ROUND(ROUND(H69,2)*ROUND(G69,3),2)</f>
        <v>0</v>
      </c>
      <c r="J69" s="24" t="s">
        <v>53</v>
      </c>
      <c r="O69">
        <f>(I69*21)/100</f>
        <v>0</v>
      </c>
      <c r="P69" t="s">
        <v>23</v>
      </c>
    </row>
    <row r="70" spans="1:18" x14ac:dyDescent="0.2">
      <c r="A70" s="27" t="s">
        <v>54</v>
      </c>
      <c r="E70" s="28" t="s">
        <v>50</v>
      </c>
    </row>
    <row r="71" spans="1:18" x14ac:dyDescent="0.2">
      <c r="A71" s="29" t="s">
        <v>55</v>
      </c>
      <c r="E71" s="30" t="s">
        <v>399</v>
      </c>
    </row>
    <row r="72" spans="1:18" ht="89.25" x14ac:dyDescent="0.2">
      <c r="A72" t="s">
        <v>56</v>
      </c>
      <c r="E72" s="28" t="s">
        <v>400</v>
      </c>
    </row>
    <row r="73" spans="1:18" x14ac:dyDescent="0.2">
      <c r="A73" s="18" t="s">
        <v>48</v>
      </c>
      <c r="B73" s="22" t="s">
        <v>97</v>
      </c>
      <c r="C73" s="22" t="s">
        <v>401</v>
      </c>
      <c r="D73" s="18" t="s">
        <v>50</v>
      </c>
      <c r="E73" s="23" t="s">
        <v>402</v>
      </c>
      <c r="F73" s="24" t="s">
        <v>160</v>
      </c>
      <c r="G73" s="25">
        <v>25.85</v>
      </c>
      <c r="H73" s="26">
        <v>0</v>
      </c>
      <c r="I73" s="26">
        <f>ROUND(ROUND(H73,2)*ROUND(G73,3),2)</f>
        <v>0</v>
      </c>
      <c r="J73" s="24" t="s">
        <v>53</v>
      </c>
      <c r="O73">
        <f>(I73*21)/100</f>
        <v>0</v>
      </c>
      <c r="P73" t="s">
        <v>23</v>
      </c>
    </row>
    <row r="74" spans="1:18" x14ac:dyDescent="0.2">
      <c r="A74" s="27" t="s">
        <v>54</v>
      </c>
      <c r="E74" s="28" t="s">
        <v>50</v>
      </c>
    </row>
    <row r="75" spans="1:18" x14ac:dyDescent="0.2">
      <c r="A75" s="29" t="s">
        <v>55</v>
      </c>
      <c r="E75" s="30" t="s">
        <v>50</v>
      </c>
    </row>
    <row r="76" spans="1:18" ht="140.25" x14ac:dyDescent="0.2">
      <c r="A76" t="s">
        <v>56</v>
      </c>
      <c r="E76" s="28" t="s">
        <v>403</v>
      </c>
    </row>
    <row r="77" spans="1:18" x14ac:dyDescent="0.2">
      <c r="A77" s="18" t="s">
        <v>48</v>
      </c>
      <c r="B77" s="22" t="s">
        <v>100</v>
      </c>
      <c r="C77" s="22" t="s">
        <v>404</v>
      </c>
      <c r="D77" s="18" t="s">
        <v>50</v>
      </c>
      <c r="E77" s="23" t="s">
        <v>405</v>
      </c>
      <c r="F77" s="24" t="s">
        <v>160</v>
      </c>
      <c r="G77" s="25">
        <v>25.85</v>
      </c>
      <c r="H77" s="26">
        <v>0</v>
      </c>
      <c r="I77" s="26">
        <f>ROUND(ROUND(H77,2)*ROUND(G77,3),2)</f>
        <v>0</v>
      </c>
      <c r="J77" s="24" t="s">
        <v>53</v>
      </c>
      <c r="O77">
        <f>(I77*21)/100</f>
        <v>0</v>
      </c>
      <c r="P77" t="s">
        <v>23</v>
      </c>
    </row>
    <row r="78" spans="1:18" x14ac:dyDescent="0.2">
      <c r="A78" s="27" t="s">
        <v>54</v>
      </c>
      <c r="E78" s="28" t="s">
        <v>50</v>
      </c>
    </row>
    <row r="79" spans="1:18" x14ac:dyDescent="0.2">
      <c r="A79" s="29" t="s">
        <v>55</v>
      </c>
      <c r="E79" s="30" t="s">
        <v>50</v>
      </c>
    </row>
    <row r="80" spans="1:18" ht="165.75" x14ac:dyDescent="0.2">
      <c r="A80" t="s">
        <v>56</v>
      </c>
      <c r="E80" s="28" t="s">
        <v>406</v>
      </c>
    </row>
    <row r="81" spans="1:18" x14ac:dyDescent="0.2">
      <c r="A81" s="18" t="s">
        <v>48</v>
      </c>
      <c r="B81" s="22" t="s">
        <v>104</v>
      </c>
      <c r="C81" s="22" t="s">
        <v>407</v>
      </c>
      <c r="D81" s="18" t="s">
        <v>50</v>
      </c>
      <c r="E81" s="23" t="s">
        <v>408</v>
      </c>
      <c r="F81" s="24" t="s">
        <v>160</v>
      </c>
      <c r="G81" s="25">
        <v>25.85</v>
      </c>
      <c r="H81" s="26">
        <v>0</v>
      </c>
      <c r="I81" s="26">
        <f>ROUND(ROUND(H81,2)*ROUND(G81,3),2)</f>
        <v>0</v>
      </c>
      <c r="J81" s="24" t="s">
        <v>53</v>
      </c>
      <c r="O81">
        <f>(I81*21)/100</f>
        <v>0</v>
      </c>
      <c r="P81" t="s">
        <v>23</v>
      </c>
    </row>
    <row r="82" spans="1:18" x14ac:dyDescent="0.2">
      <c r="A82" s="27" t="s">
        <v>54</v>
      </c>
      <c r="E82" s="28" t="s">
        <v>50</v>
      </c>
    </row>
    <row r="83" spans="1:18" x14ac:dyDescent="0.2">
      <c r="A83" s="29" t="s">
        <v>55</v>
      </c>
      <c r="E83" s="30" t="s">
        <v>50</v>
      </c>
    </row>
    <row r="84" spans="1:18" ht="165.75" x14ac:dyDescent="0.2">
      <c r="A84" t="s">
        <v>56</v>
      </c>
      <c r="E84" s="28" t="s">
        <v>406</v>
      </c>
    </row>
    <row r="85" spans="1:18" x14ac:dyDescent="0.2">
      <c r="A85" s="18" t="s">
        <v>48</v>
      </c>
      <c r="B85" s="22" t="s">
        <v>108</v>
      </c>
      <c r="C85" s="22" t="s">
        <v>409</v>
      </c>
      <c r="D85" s="18" t="s">
        <v>50</v>
      </c>
      <c r="E85" s="23" t="s">
        <v>410</v>
      </c>
      <c r="F85" s="24" t="s">
        <v>178</v>
      </c>
      <c r="G85" s="25">
        <v>9</v>
      </c>
      <c r="H85" s="26">
        <v>0</v>
      </c>
      <c r="I85" s="26">
        <f>ROUND(ROUND(H85,2)*ROUND(G85,3),2)</f>
        <v>0</v>
      </c>
      <c r="J85" s="24" t="s">
        <v>53</v>
      </c>
      <c r="O85">
        <f>(I85*21)/100</f>
        <v>0</v>
      </c>
      <c r="P85" t="s">
        <v>23</v>
      </c>
    </row>
    <row r="86" spans="1:18" x14ac:dyDescent="0.2">
      <c r="A86" s="27" t="s">
        <v>54</v>
      </c>
      <c r="E86" s="28" t="s">
        <v>50</v>
      </c>
    </row>
    <row r="87" spans="1:18" x14ac:dyDescent="0.2">
      <c r="A87" s="29" t="s">
        <v>55</v>
      </c>
      <c r="E87" s="30" t="s">
        <v>411</v>
      </c>
    </row>
    <row r="88" spans="1:18" ht="63.75" x14ac:dyDescent="0.2">
      <c r="A88" t="s">
        <v>56</v>
      </c>
      <c r="E88" s="28" t="s">
        <v>412</v>
      </c>
    </row>
    <row r="89" spans="1:18" ht="12.75" customHeight="1" x14ac:dyDescent="0.2">
      <c r="A89" s="2" t="s">
        <v>45</v>
      </c>
      <c r="B89" s="2"/>
      <c r="C89" s="32" t="s">
        <v>46</v>
      </c>
      <c r="D89" s="2"/>
      <c r="E89" s="20" t="s">
        <v>47</v>
      </c>
      <c r="F89" s="2"/>
      <c r="G89" s="2"/>
      <c r="H89" s="2"/>
      <c r="I89" s="33">
        <f>0+Q89</f>
        <v>0</v>
      </c>
      <c r="J89" s="2"/>
      <c r="O89">
        <f>0+R89</f>
        <v>0</v>
      </c>
      <c r="Q89">
        <f>0+I90+I94+I98+I102+I106</f>
        <v>0</v>
      </c>
      <c r="R89">
        <f>0+O90+O94+O98+O102+O106</f>
        <v>0</v>
      </c>
    </row>
    <row r="90" spans="1:18" ht="25.5" x14ac:dyDescent="0.2">
      <c r="A90" s="18" t="s">
        <v>48</v>
      </c>
      <c r="B90" s="22" t="s">
        <v>112</v>
      </c>
      <c r="C90" s="22" t="s">
        <v>413</v>
      </c>
      <c r="D90" s="18" t="s">
        <v>50</v>
      </c>
      <c r="E90" s="23" t="s">
        <v>414</v>
      </c>
      <c r="F90" s="24" t="s">
        <v>160</v>
      </c>
      <c r="G90" s="25">
        <v>9.0310000000000006</v>
      </c>
      <c r="H90" s="26">
        <v>0</v>
      </c>
      <c r="I90" s="26">
        <f>ROUND(ROUND(H90,2)*ROUND(G90,3),2)</f>
        <v>0</v>
      </c>
      <c r="J90" s="24" t="s">
        <v>53</v>
      </c>
      <c r="O90">
        <f>(I90*21)/100</f>
        <v>0</v>
      </c>
      <c r="P90" t="s">
        <v>23</v>
      </c>
    </row>
    <row r="91" spans="1:18" x14ac:dyDescent="0.2">
      <c r="A91" s="27" t="s">
        <v>54</v>
      </c>
      <c r="E91" s="28" t="s">
        <v>50</v>
      </c>
    </row>
    <row r="92" spans="1:18" ht="38.25" x14ac:dyDescent="0.2">
      <c r="A92" s="29" t="s">
        <v>55</v>
      </c>
      <c r="E92" s="30" t="s">
        <v>415</v>
      </c>
    </row>
    <row r="93" spans="1:18" ht="204" x14ac:dyDescent="0.2">
      <c r="A93" t="s">
        <v>56</v>
      </c>
      <c r="E93" s="28" t="s">
        <v>416</v>
      </c>
    </row>
    <row r="94" spans="1:18" ht="25.5" x14ac:dyDescent="0.2">
      <c r="A94" s="18" t="s">
        <v>48</v>
      </c>
      <c r="B94" s="22" t="s">
        <v>116</v>
      </c>
      <c r="C94" s="22" t="s">
        <v>417</v>
      </c>
      <c r="D94" s="18" t="s">
        <v>50</v>
      </c>
      <c r="E94" s="23" t="s">
        <v>418</v>
      </c>
      <c r="F94" s="24" t="s">
        <v>160</v>
      </c>
      <c r="G94" s="25">
        <v>68.445999999999998</v>
      </c>
      <c r="H94" s="26">
        <v>0</v>
      </c>
      <c r="I94" s="26">
        <f>ROUND(ROUND(H94,2)*ROUND(G94,3),2)</f>
        <v>0</v>
      </c>
      <c r="J94" s="24" t="s">
        <v>53</v>
      </c>
      <c r="O94">
        <f>(I94*21)/100</f>
        <v>0</v>
      </c>
      <c r="P94" t="s">
        <v>23</v>
      </c>
    </row>
    <row r="95" spans="1:18" x14ac:dyDescent="0.2">
      <c r="A95" s="27" t="s">
        <v>54</v>
      </c>
      <c r="E95" s="28" t="s">
        <v>50</v>
      </c>
    </row>
    <row r="96" spans="1:18" ht="102" x14ac:dyDescent="0.2">
      <c r="A96" s="29" t="s">
        <v>55</v>
      </c>
      <c r="E96" s="30" t="s">
        <v>419</v>
      </c>
    </row>
    <row r="97" spans="1:18" ht="204" x14ac:dyDescent="0.2">
      <c r="A97" t="s">
        <v>56</v>
      </c>
      <c r="E97" s="28" t="s">
        <v>416</v>
      </c>
    </row>
    <row r="98" spans="1:18" ht="25.5" x14ac:dyDescent="0.2">
      <c r="A98" s="18" t="s">
        <v>48</v>
      </c>
      <c r="B98" s="22" t="s">
        <v>120</v>
      </c>
      <c r="C98" s="22" t="s">
        <v>420</v>
      </c>
      <c r="D98" s="18" t="s">
        <v>50</v>
      </c>
      <c r="E98" s="23" t="s">
        <v>421</v>
      </c>
      <c r="F98" s="24" t="s">
        <v>160</v>
      </c>
      <c r="G98" s="25">
        <v>25.85</v>
      </c>
      <c r="H98" s="26">
        <v>0</v>
      </c>
      <c r="I98" s="26">
        <f>ROUND(ROUND(H98,2)*ROUND(G98,3),2)</f>
        <v>0</v>
      </c>
      <c r="J98" s="24" t="s">
        <v>53</v>
      </c>
      <c r="O98">
        <f>(I98*21)/100</f>
        <v>0</v>
      </c>
      <c r="P98" t="s">
        <v>23</v>
      </c>
    </row>
    <row r="99" spans="1:18" x14ac:dyDescent="0.2">
      <c r="A99" s="27" t="s">
        <v>54</v>
      </c>
      <c r="E99" s="28" t="s">
        <v>50</v>
      </c>
    </row>
    <row r="100" spans="1:18" x14ac:dyDescent="0.2">
      <c r="A100" s="29" t="s">
        <v>55</v>
      </c>
      <c r="E100" s="30" t="s">
        <v>422</v>
      </c>
    </row>
    <row r="101" spans="1:18" ht="216.75" x14ac:dyDescent="0.2">
      <c r="A101" t="s">
        <v>56</v>
      </c>
      <c r="E101" s="28" t="s">
        <v>423</v>
      </c>
    </row>
    <row r="102" spans="1:18" x14ac:dyDescent="0.2">
      <c r="A102" s="18" t="s">
        <v>48</v>
      </c>
      <c r="B102" s="22" t="s">
        <v>124</v>
      </c>
      <c r="C102" s="22" t="s">
        <v>424</v>
      </c>
      <c r="D102" s="18" t="s">
        <v>50</v>
      </c>
      <c r="E102" s="23" t="s">
        <v>425</v>
      </c>
      <c r="F102" s="24" t="s">
        <v>160</v>
      </c>
      <c r="G102" s="25">
        <v>31.9</v>
      </c>
      <c r="H102" s="26">
        <v>0</v>
      </c>
      <c r="I102" s="26">
        <f>ROUND(ROUND(H102,2)*ROUND(G102,3),2)</f>
        <v>0</v>
      </c>
      <c r="J102" s="24" t="s">
        <v>53</v>
      </c>
      <c r="O102">
        <f>(I102*21)/100</f>
        <v>0</v>
      </c>
      <c r="P102" t="s">
        <v>23</v>
      </c>
    </row>
    <row r="103" spans="1:18" x14ac:dyDescent="0.2">
      <c r="A103" s="27" t="s">
        <v>54</v>
      </c>
      <c r="E103" s="28" t="s">
        <v>50</v>
      </c>
    </row>
    <row r="104" spans="1:18" x14ac:dyDescent="0.2">
      <c r="A104" s="29" t="s">
        <v>55</v>
      </c>
      <c r="E104" s="30" t="s">
        <v>426</v>
      </c>
    </row>
    <row r="105" spans="1:18" ht="63.75" x14ac:dyDescent="0.2">
      <c r="A105" t="s">
        <v>56</v>
      </c>
      <c r="E105" s="28" t="s">
        <v>427</v>
      </c>
    </row>
    <row r="106" spans="1:18" x14ac:dyDescent="0.2">
      <c r="A106" s="18" t="s">
        <v>48</v>
      </c>
      <c r="B106" s="22" t="s">
        <v>128</v>
      </c>
      <c r="C106" s="22" t="s">
        <v>428</v>
      </c>
      <c r="D106" s="18" t="s">
        <v>50</v>
      </c>
      <c r="E106" s="23" t="s">
        <v>429</v>
      </c>
      <c r="F106" s="24" t="s">
        <v>160</v>
      </c>
      <c r="G106" s="25">
        <v>132.24600000000001</v>
      </c>
      <c r="H106" s="26">
        <v>0</v>
      </c>
      <c r="I106" s="26">
        <f>ROUND(ROUND(H106,2)*ROUND(G106,3),2)</f>
        <v>0</v>
      </c>
      <c r="J106" s="24" t="s">
        <v>53</v>
      </c>
      <c r="O106">
        <f>(I106*21)/100</f>
        <v>0</v>
      </c>
      <c r="P106" t="s">
        <v>23</v>
      </c>
    </row>
    <row r="107" spans="1:18" x14ac:dyDescent="0.2">
      <c r="A107" s="27" t="s">
        <v>54</v>
      </c>
      <c r="E107" s="28" t="s">
        <v>50</v>
      </c>
    </row>
    <row r="108" spans="1:18" ht="38.25" x14ac:dyDescent="0.2">
      <c r="A108" s="29" t="s">
        <v>55</v>
      </c>
      <c r="E108" s="30" t="s">
        <v>430</v>
      </c>
    </row>
    <row r="109" spans="1:18" ht="63.75" x14ac:dyDescent="0.2">
      <c r="A109" t="s">
        <v>56</v>
      </c>
      <c r="E109" s="28" t="s">
        <v>427</v>
      </c>
    </row>
    <row r="110" spans="1:18" ht="12.75" customHeight="1" x14ac:dyDescent="0.2">
      <c r="A110" s="2" t="s">
        <v>45</v>
      </c>
      <c r="B110" s="2"/>
      <c r="C110" s="32" t="s">
        <v>74</v>
      </c>
      <c r="D110" s="2"/>
      <c r="E110" s="20" t="s">
        <v>239</v>
      </c>
      <c r="F110" s="2"/>
      <c r="G110" s="2"/>
      <c r="H110" s="2"/>
      <c r="I110" s="33">
        <f>0+Q110</f>
        <v>0</v>
      </c>
      <c r="J110" s="2"/>
      <c r="O110">
        <f>0+R110</f>
        <v>0</v>
      </c>
      <c r="Q110">
        <f>0+I111+I115</f>
        <v>0</v>
      </c>
      <c r="R110">
        <f>0+O111+O115</f>
        <v>0</v>
      </c>
    </row>
    <row r="111" spans="1:18" x14ac:dyDescent="0.2">
      <c r="A111" s="18" t="s">
        <v>48</v>
      </c>
      <c r="B111" s="22" t="s">
        <v>131</v>
      </c>
      <c r="C111" s="22" t="s">
        <v>431</v>
      </c>
      <c r="D111" s="18" t="s">
        <v>50</v>
      </c>
      <c r="E111" s="23" t="s">
        <v>432</v>
      </c>
      <c r="F111" s="24" t="s">
        <v>178</v>
      </c>
      <c r="G111" s="25">
        <v>1.4</v>
      </c>
      <c r="H111" s="26">
        <v>0</v>
      </c>
      <c r="I111" s="26">
        <f>ROUND(ROUND(H111,2)*ROUND(G111,3),2)</f>
        <v>0</v>
      </c>
      <c r="J111" s="24" t="s">
        <v>53</v>
      </c>
      <c r="O111">
        <f>(I111*21)/100</f>
        <v>0</v>
      </c>
      <c r="P111" t="s">
        <v>23</v>
      </c>
    </row>
    <row r="112" spans="1:18" x14ac:dyDescent="0.2">
      <c r="A112" s="27" t="s">
        <v>54</v>
      </c>
      <c r="E112" s="28" t="s">
        <v>50</v>
      </c>
    </row>
    <row r="113" spans="1:18" x14ac:dyDescent="0.2">
      <c r="A113" s="29" t="s">
        <v>55</v>
      </c>
      <c r="E113" s="30" t="s">
        <v>433</v>
      </c>
    </row>
    <row r="114" spans="1:18" ht="255" x14ac:dyDescent="0.2">
      <c r="A114" t="s">
        <v>56</v>
      </c>
      <c r="E114" s="28" t="s">
        <v>434</v>
      </c>
    </row>
    <row r="115" spans="1:18" x14ac:dyDescent="0.2">
      <c r="A115" s="18" t="s">
        <v>48</v>
      </c>
      <c r="B115" s="22" t="s">
        <v>135</v>
      </c>
      <c r="C115" s="22" t="s">
        <v>435</v>
      </c>
      <c r="D115" s="18" t="s">
        <v>50</v>
      </c>
      <c r="E115" s="23" t="s">
        <v>436</v>
      </c>
      <c r="F115" s="24" t="s">
        <v>178</v>
      </c>
      <c r="G115" s="25">
        <v>9.1999999999999993</v>
      </c>
      <c r="H115" s="26">
        <v>0</v>
      </c>
      <c r="I115" s="26">
        <f>ROUND(ROUND(H115,2)*ROUND(G115,3),2)</f>
        <v>0</v>
      </c>
      <c r="J115" s="24" t="s">
        <v>53</v>
      </c>
      <c r="O115">
        <f>(I115*21)/100</f>
        <v>0</v>
      </c>
      <c r="P115" t="s">
        <v>23</v>
      </c>
    </row>
    <row r="116" spans="1:18" x14ac:dyDescent="0.2">
      <c r="A116" s="27" t="s">
        <v>54</v>
      </c>
      <c r="E116" s="28" t="s">
        <v>50</v>
      </c>
    </row>
    <row r="117" spans="1:18" x14ac:dyDescent="0.2">
      <c r="A117" s="29" t="s">
        <v>55</v>
      </c>
      <c r="E117" s="30" t="s">
        <v>437</v>
      </c>
    </row>
    <row r="118" spans="1:18" ht="255" x14ac:dyDescent="0.2">
      <c r="A118" t="s">
        <v>56</v>
      </c>
      <c r="E118" s="28" t="s">
        <v>434</v>
      </c>
    </row>
    <row r="119" spans="1:18" ht="12.75" customHeight="1" x14ac:dyDescent="0.2">
      <c r="A119" s="2" t="s">
        <v>45</v>
      </c>
      <c r="B119" s="2"/>
      <c r="C119" s="32" t="s">
        <v>40</v>
      </c>
      <c r="D119" s="2"/>
      <c r="E119" s="20" t="s">
        <v>246</v>
      </c>
      <c r="F119" s="2"/>
      <c r="G119" s="2"/>
      <c r="H119" s="2"/>
      <c r="I119" s="33">
        <f>0+Q119</f>
        <v>0</v>
      </c>
      <c r="J119" s="2"/>
      <c r="O119">
        <f>0+R119</f>
        <v>0</v>
      </c>
      <c r="Q119">
        <f>0+I120+I124</f>
        <v>0</v>
      </c>
      <c r="R119">
        <f>0+O120+O124</f>
        <v>0</v>
      </c>
    </row>
    <row r="120" spans="1:18" x14ac:dyDescent="0.2">
      <c r="A120" s="18" t="s">
        <v>48</v>
      </c>
      <c r="B120" s="22" t="s">
        <v>234</v>
      </c>
      <c r="C120" s="22" t="s">
        <v>438</v>
      </c>
      <c r="D120" s="18" t="s">
        <v>50</v>
      </c>
      <c r="E120" s="23" t="s">
        <v>439</v>
      </c>
      <c r="F120" s="24" t="s">
        <v>52</v>
      </c>
      <c r="G120" s="25">
        <v>2</v>
      </c>
      <c r="H120" s="26">
        <v>0</v>
      </c>
      <c r="I120" s="26">
        <f>ROUND(ROUND(H120,2)*ROUND(G120,3),2)</f>
        <v>0</v>
      </c>
      <c r="J120" s="24" t="s">
        <v>53</v>
      </c>
      <c r="O120">
        <f>(I120*21)/100</f>
        <v>0</v>
      </c>
      <c r="P120" t="s">
        <v>23</v>
      </c>
    </row>
    <row r="121" spans="1:18" x14ac:dyDescent="0.2">
      <c r="A121" s="27" t="s">
        <v>54</v>
      </c>
      <c r="E121" s="28" t="s">
        <v>50</v>
      </c>
    </row>
    <row r="122" spans="1:18" x14ac:dyDescent="0.2">
      <c r="A122" s="29" t="s">
        <v>55</v>
      </c>
      <c r="E122" s="30" t="s">
        <v>50</v>
      </c>
    </row>
    <row r="123" spans="1:18" ht="76.5" x14ac:dyDescent="0.2">
      <c r="A123" t="s">
        <v>56</v>
      </c>
      <c r="E123" s="28" t="s">
        <v>440</v>
      </c>
    </row>
    <row r="124" spans="1:18" x14ac:dyDescent="0.2">
      <c r="A124" s="18" t="s">
        <v>48</v>
      </c>
      <c r="B124" s="22" t="s">
        <v>240</v>
      </c>
      <c r="C124" s="22" t="s">
        <v>441</v>
      </c>
      <c r="D124" s="18" t="s">
        <v>50</v>
      </c>
      <c r="E124" s="23" t="s">
        <v>442</v>
      </c>
      <c r="F124" s="24" t="s">
        <v>178</v>
      </c>
      <c r="G124" s="25">
        <v>9</v>
      </c>
      <c r="H124" s="26">
        <v>0</v>
      </c>
      <c r="I124" s="26">
        <f>ROUND(ROUND(H124,2)*ROUND(G124,3),2)</f>
        <v>0</v>
      </c>
      <c r="J124" s="24" t="s">
        <v>53</v>
      </c>
      <c r="O124">
        <f>(I124*21)/100</f>
        <v>0</v>
      </c>
      <c r="P124" t="s">
        <v>23</v>
      </c>
    </row>
    <row r="125" spans="1:18" x14ac:dyDescent="0.2">
      <c r="A125" s="27" t="s">
        <v>54</v>
      </c>
      <c r="E125" s="28" t="s">
        <v>50</v>
      </c>
    </row>
    <row r="126" spans="1:18" x14ac:dyDescent="0.2">
      <c r="A126" s="29" t="s">
        <v>55</v>
      </c>
      <c r="E126" s="30" t="s">
        <v>411</v>
      </c>
    </row>
    <row r="127" spans="1:18" ht="63.75" x14ac:dyDescent="0.2">
      <c r="A127" t="s">
        <v>56</v>
      </c>
      <c r="E127" s="28" t="s">
        <v>443</v>
      </c>
    </row>
    <row r="128" spans="1:18" ht="12.75" customHeight="1" x14ac:dyDescent="0.2">
      <c r="A128" s="2" t="s">
        <v>45</v>
      </c>
      <c r="B128" s="2"/>
      <c r="C128" s="32" t="s">
        <v>17</v>
      </c>
      <c r="D128" s="2"/>
      <c r="E128" s="20" t="s">
        <v>268</v>
      </c>
      <c r="F128" s="2"/>
      <c r="G128" s="2"/>
      <c r="H128" s="2"/>
      <c r="I128" s="33">
        <f>0+Q128</f>
        <v>0</v>
      </c>
      <c r="J128" s="2"/>
      <c r="O128">
        <f>0+R128</f>
        <v>0</v>
      </c>
      <c r="Q128">
        <f>0+I129</f>
        <v>0</v>
      </c>
      <c r="R128">
        <f>0+O129</f>
        <v>0</v>
      </c>
    </row>
    <row r="129" spans="1:16" ht="25.5" x14ac:dyDescent="0.2">
      <c r="A129" s="18" t="s">
        <v>48</v>
      </c>
      <c r="B129" s="22" t="s">
        <v>247</v>
      </c>
      <c r="C129" s="22" t="s">
        <v>270</v>
      </c>
      <c r="D129" s="18" t="s">
        <v>50</v>
      </c>
      <c r="E129" s="23" t="s">
        <v>271</v>
      </c>
      <c r="F129" s="24" t="s">
        <v>272</v>
      </c>
      <c r="G129" s="25">
        <v>200.07</v>
      </c>
      <c r="H129" s="26">
        <v>0</v>
      </c>
      <c r="I129" s="26">
        <f>ROUND(ROUND(H129,2)*ROUND(G129,3),2)</f>
        <v>0</v>
      </c>
      <c r="J129" s="24"/>
      <c r="O129">
        <f>(I129*21)/100</f>
        <v>0</v>
      </c>
      <c r="P129" t="s">
        <v>23</v>
      </c>
    </row>
    <row r="130" spans="1:16" ht="25.5" x14ac:dyDescent="0.2">
      <c r="A130" s="27" t="s">
        <v>54</v>
      </c>
      <c r="E130" s="28" t="s">
        <v>273</v>
      </c>
    </row>
    <row r="131" spans="1:16" x14ac:dyDescent="0.2">
      <c r="A131" s="29" t="s">
        <v>55</v>
      </c>
      <c r="E131" s="30" t="s">
        <v>444</v>
      </c>
    </row>
    <row r="132" spans="1:16" ht="165.75" x14ac:dyDescent="0.2">
      <c r="A132" t="s">
        <v>56</v>
      </c>
      <c r="E132" s="28" t="s">
        <v>275</v>
      </c>
    </row>
  </sheetData>
  <mergeCells count="11">
    <mergeCell ref="E5:E6"/>
    <mergeCell ref="F5:F6"/>
    <mergeCell ref="G5:G6"/>
    <mergeCell ref="H5:I5"/>
    <mergeCell ref="J5:J6"/>
    <mergeCell ref="C3:D3"/>
    <mergeCell ref="C4:D4"/>
    <mergeCell ref="A5:A6"/>
    <mergeCell ref="B5:B6"/>
    <mergeCell ref="C5:C6"/>
    <mergeCell ref="D5:D6"/>
  </mergeCells>
  <pageMargins left="0.75" right="0.75" top="1" bottom="1" header="0.5" footer="0.5"/>
  <pageSetup paperSize="9" fitToHeight="0" orientation="portrait" horizontalDpi="300" verticalDpi="300"/>
  <headerFooter>
    <oddHeader>&amp;C&amp;"Verdana"&amp;7&amp;K000000 SŽ: Interní&amp;1#_x000D_</oddHead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R28"/>
  <sheetViews>
    <sheetView workbookViewId="0">
      <pane ySplit="7" topLeftCell="A19" activePane="bottomLeft" state="frozen"/>
      <selection pane="bottomLeft" activeCell="H25" sqref="H25"/>
    </sheetView>
  </sheetViews>
  <sheetFormatPr defaultColWidth="9.140625" defaultRowHeight="12.75" customHeight="1" x14ac:dyDescent="0.2"/>
  <cols>
    <col min="1" max="1" width="9.140625" hidden="1" customWidth="1"/>
    <col min="2" max="2" width="11.7109375" customWidth="1"/>
    <col min="3" max="3" width="14.7109375" customWidth="1"/>
    <col min="4" max="4" width="9.7109375" customWidth="1"/>
    <col min="5" max="5" width="70.7109375" customWidth="1"/>
    <col min="6" max="6" width="11.7109375" customWidth="1"/>
    <col min="7" max="9" width="16.7109375" customWidth="1"/>
    <col min="10" max="10" width="20.7109375" customWidth="1"/>
    <col min="15" max="18" width="9.140625" hidden="1" customWidth="1"/>
  </cols>
  <sheetData>
    <row r="1" spans="1:18" ht="12.75" customHeight="1" x14ac:dyDescent="0.2">
      <c r="A1" t="s">
        <v>11</v>
      </c>
      <c r="B1" s="4"/>
      <c r="C1" s="4"/>
      <c r="D1" s="4"/>
      <c r="E1" s="4" t="s">
        <v>0</v>
      </c>
      <c r="F1" s="4"/>
      <c r="G1" s="4"/>
      <c r="H1" s="4"/>
      <c r="I1" s="4"/>
      <c r="J1" s="4"/>
      <c r="P1" t="s">
        <v>22</v>
      </c>
    </row>
    <row r="2" spans="1:18" ht="24.95" customHeight="1" x14ac:dyDescent="0.2">
      <c r="B2" s="4"/>
      <c r="C2" s="4"/>
      <c r="D2" s="4"/>
      <c r="E2" s="3" t="s">
        <v>13</v>
      </c>
      <c r="F2" s="4"/>
      <c r="G2" s="4"/>
      <c r="H2" s="2"/>
      <c r="I2" s="2"/>
      <c r="J2" s="4"/>
      <c r="O2">
        <f>0+O8</f>
        <v>0</v>
      </c>
      <c r="P2" t="s">
        <v>22</v>
      </c>
    </row>
    <row r="3" spans="1:18" ht="15" customHeight="1" x14ac:dyDescent="0.25">
      <c r="A3" t="s">
        <v>12</v>
      </c>
      <c r="B3" s="11" t="s">
        <v>14</v>
      </c>
      <c r="C3" s="40" t="s">
        <v>15</v>
      </c>
      <c r="D3" s="41"/>
      <c r="E3" s="12" t="s">
        <v>16</v>
      </c>
      <c r="F3" s="4"/>
      <c r="G3" s="9"/>
      <c r="H3" s="8" t="s">
        <v>445</v>
      </c>
      <c r="I3" s="31">
        <f>0+I8</f>
        <v>0</v>
      </c>
      <c r="J3" s="10"/>
      <c r="O3" t="s">
        <v>19</v>
      </c>
      <c r="P3" t="s">
        <v>23</v>
      </c>
    </row>
    <row r="4" spans="1:18" ht="15" customHeight="1" x14ac:dyDescent="0.25">
      <c r="A4" t="s">
        <v>17</v>
      </c>
      <c r="B4" s="13" t="s">
        <v>18</v>
      </c>
      <c r="C4" s="42" t="s">
        <v>445</v>
      </c>
      <c r="D4" s="43"/>
      <c r="E4" s="14" t="s">
        <v>446</v>
      </c>
      <c r="F4" s="2"/>
      <c r="G4" s="2"/>
      <c r="H4" s="15"/>
      <c r="I4" s="15"/>
      <c r="J4" s="2"/>
      <c r="O4" t="s">
        <v>20</v>
      </c>
      <c r="P4" t="s">
        <v>23</v>
      </c>
    </row>
    <row r="5" spans="1:18" ht="12.75" customHeight="1" x14ac:dyDescent="0.2">
      <c r="A5" s="44" t="s">
        <v>26</v>
      </c>
      <c r="B5" s="44" t="s">
        <v>28</v>
      </c>
      <c r="C5" s="44" t="s">
        <v>30</v>
      </c>
      <c r="D5" s="44" t="s">
        <v>31</v>
      </c>
      <c r="E5" s="44" t="s">
        <v>32</v>
      </c>
      <c r="F5" s="44" t="s">
        <v>34</v>
      </c>
      <c r="G5" s="44" t="s">
        <v>36</v>
      </c>
      <c r="H5" s="44" t="s">
        <v>38</v>
      </c>
      <c r="I5" s="44"/>
      <c r="J5" s="44" t="s">
        <v>43</v>
      </c>
      <c r="O5" t="s">
        <v>21</v>
      </c>
      <c r="P5" t="s">
        <v>23</v>
      </c>
    </row>
    <row r="6" spans="1:18" ht="12.75" customHeight="1" x14ac:dyDescent="0.2">
      <c r="A6" s="44"/>
      <c r="B6" s="44"/>
      <c r="C6" s="44"/>
      <c r="D6" s="44"/>
      <c r="E6" s="44"/>
      <c r="F6" s="44"/>
      <c r="G6" s="44"/>
      <c r="H6" s="1" t="s">
        <v>39</v>
      </c>
      <c r="I6" s="1" t="s">
        <v>41</v>
      </c>
      <c r="J6" s="44"/>
    </row>
    <row r="7" spans="1:18" ht="12.75" customHeight="1" x14ac:dyDescent="0.2">
      <c r="A7" s="1" t="s">
        <v>27</v>
      </c>
      <c r="B7" s="1" t="s">
        <v>29</v>
      </c>
      <c r="C7" s="1" t="s">
        <v>23</v>
      </c>
      <c r="D7" s="1" t="s">
        <v>22</v>
      </c>
      <c r="E7" s="1" t="s">
        <v>33</v>
      </c>
      <c r="F7" s="1" t="s">
        <v>35</v>
      </c>
      <c r="G7" s="1" t="s">
        <v>37</v>
      </c>
      <c r="H7" s="1" t="s">
        <v>40</v>
      </c>
      <c r="I7" s="1" t="s">
        <v>42</v>
      </c>
      <c r="J7" s="1" t="s">
        <v>44</v>
      </c>
    </row>
    <row r="8" spans="1:18" ht="12.75" customHeight="1" x14ac:dyDescent="0.2">
      <c r="A8" s="15" t="s">
        <v>45</v>
      </c>
      <c r="B8" s="15"/>
      <c r="C8" s="19" t="s">
        <v>17</v>
      </c>
      <c r="D8" s="15"/>
      <c r="E8" s="20" t="s">
        <v>268</v>
      </c>
      <c r="F8" s="15"/>
      <c r="G8" s="15"/>
      <c r="H8" s="15"/>
      <c r="I8" s="21">
        <f>0+Q8</f>
        <v>0</v>
      </c>
      <c r="J8" s="15"/>
      <c r="O8">
        <f>0+R8</f>
        <v>0</v>
      </c>
      <c r="Q8">
        <f>0+I9+I13+I17+I21+I25</f>
        <v>0</v>
      </c>
      <c r="R8">
        <f>0+O9+O13+O17+O21+O25</f>
        <v>0</v>
      </c>
    </row>
    <row r="9" spans="1:18" ht="25.5" x14ac:dyDescent="0.2">
      <c r="A9" s="18" t="s">
        <v>48</v>
      </c>
      <c r="B9" s="22" t="s">
        <v>29</v>
      </c>
      <c r="C9" s="22" t="s">
        <v>270</v>
      </c>
      <c r="D9" s="18" t="s">
        <v>50</v>
      </c>
      <c r="E9" s="23" t="s">
        <v>271</v>
      </c>
      <c r="F9" s="24" t="s">
        <v>272</v>
      </c>
      <c r="G9" s="25">
        <v>1338.7639999999999</v>
      </c>
      <c r="H9" s="26">
        <v>0</v>
      </c>
      <c r="I9" s="26">
        <f>ROUND(ROUND(H9,2)*ROUND(G9,3),2)</f>
        <v>0</v>
      </c>
      <c r="J9" s="24"/>
      <c r="O9">
        <f>(I9*21)/100</f>
        <v>0</v>
      </c>
      <c r="P9" t="s">
        <v>23</v>
      </c>
    </row>
    <row r="10" spans="1:18" x14ac:dyDescent="0.2">
      <c r="A10" s="27" t="s">
        <v>54</v>
      </c>
      <c r="E10" s="28" t="s">
        <v>50</v>
      </c>
    </row>
    <row r="11" spans="1:18" ht="51" x14ac:dyDescent="0.2">
      <c r="A11" s="29" t="s">
        <v>55</v>
      </c>
      <c r="E11" s="30" t="s">
        <v>447</v>
      </c>
    </row>
    <row r="12" spans="1:18" ht="165.75" x14ac:dyDescent="0.2">
      <c r="A12" t="s">
        <v>56</v>
      </c>
      <c r="E12" s="28" t="s">
        <v>275</v>
      </c>
    </row>
    <row r="13" spans="1:18" ht="25.5" x14ac:dyDescent="0.2">
      <c r="A13" s="18" t="s">
        <v>48</v>
      </c>
      <c r="B13" s="22" t="s">
        <v>23</v>
      </c>
      <c r="C13" s="22" t="s">
        <v>270</v>
      </c>
      <c r="D13" s="18" t="s">
        <v>23</v>
      </c>
      <c r="E13" s="23" t="s">
        <v>271</v>
      </c>
      <c r="F13" s="24" t="s">
        <v>272</v>
      </c>
      <c r="G13" s="25">
        <v>1937.81</v>
      </c>
      <c r="H13" s="26">
        <v>0</v>
      </c>
      <c r="I13" s="26">
        <f>ROUND(ROUND(H13,2)*ROUND(G13,3),2)</f>
        <v>0</v>
      </c>
      <c r="J13" s="24"/>
      <c r="O13">
        <f>(I13*21)/100</f>
        <v>0</v>
      </c>
      <c r="P13" t="s">
        <v>23</v>
      </c>
    </row>
    <row r="14" spans="1:18" x14ac:dyDescent="0.2">
      <c r="A14" s="27" t="s">
        <v>54</v>
      </c>
      <c r="E14" s="28" t="s">
        <v>50</v>
      </c>
    </row>
    <row r="15" spans="1:18" x14ac:dyDescent="0.2">
      <c r="A15" s="29" t="s">
        <v>55</v>
      </c>
      <c r="E15" s="30" t="s">
        <v>448</v>
      </c>
    </row>
    <row r="16" spans="1:18" ht="165.75" x14ac:dyDescent="0.2">
      <c r="A16" t="s">
        <v>56</v>
      </c>
      <c r="E16" s="28" t="s">
        <v>275</v>
      </c>
    </row>
    <row r="17" spans="1:16" ht="38.25" x14ac:dyDescent="0.2">
      <c r="A17" s="18" t="s">
        <v>48</v>
      </c>
      <c r="B17" s="22" t="s">
        <v>22</v>
      </c>
      <c r="C17" s="22" t="s">
        <v>335</v>
      </c>
      <c r="D17" s="18" t="s">
        <v>50</v>
      </c>
      <c r="E17" s="23" t="s">
        <v>336</v>
      </c>
      <c r="F17" s="24" t="s">
        <v>272</v>
      </c>
      <c r="G17" s="25">
        <v>88.78</v>
      </c>
      <c r="H17" s="26">
        <v>0</v>
      </c>
      <c r="I17" s="26">
        <f>ROUND(ROUND(H17,2)*ROUND(G17,3),2)</f>
        <v>0</v>
      </c>
      <c r="J17" s="24"/>
      <c r="O17">
        <f>(I17*21)/100</f>
        <v>0</v>
      </c>
      <c r="P17" t="s">
        <v>23</v>
      </c>
    </row>
    <row r="18" spans="1:16" x14ac:dyDescent="0.2">
      <c r="A18" s="27" t="s">
        <v>54</v>
      </c>
      <c r="E18" s="28" t="s">
        <v>50</v>
      </c>
    </row>
    <row r="19" spans="1:16" x14ac:dyDescent="0.2">
      <c r="A19" s="29" t="s">
        <v>55</v>
      </c>
      <c r="E19" s="30" t="s">
        <v>449</v>
      </c>
    </row>
    <row r="20" spans="1:16" ht="165.75" x14ac:dyDescent="0.2">
      <c r="A20" t="s">
        <v>56</v>
      </c>
      <c r="E20" s="28" t="s">
        <v>275</v>
      </c>
    </row>
    <row r="21" spans="1:16" ht="25.5" x14ac:dyDescent="0.2">
      <c r="A21" s="18" t="s">
        <v>48</v>
      </c>
      <c r="B21" s="22" t="s">
        <v>33</v>
      </c>
      <c r="C21" s="22" t="s">
        <v>279</v>
      </c>
      <c r="D21" s="18" t="s">
        <v>50</v>
      </c>
      <c r="E21" s="23" t="s">
        <v>280</v>
      </c>
      <c r="F21" s="24" t="s">
        <v>272</v>
      </c>
      <c r="G21" s="25">
        <v>84.468000000000004</v>
      </c>
      <c r="H21" s="26">
        <v>0</v>
      </c>
      <c r="I21" s="26">
        <f>ROUND(ROUND(H21,2)*ROUND(G21,3),2)</f>
        <v>0</v>
      </c>
      <c r="J21" s="24"/>
      <c r="O21">
        <f>(I21*21)/100</f>
        <v>0</v>
      </c>
      <c r="P21" t="s">
        <v>23</v>
      </c>
    </row>
    <row r="22" spans="1:16" x14ac:dyDescent="0.2">
      <c r="A22" s="27" t="s">
        <v>54</v>
      </c>
      <c r="E22" s="28" t="s">
        <v>50</v>
      </c>
    </row>
    <row r="23" spans="1:16" ht="38.25" x14ac:dyDescent="0.2">
      <c r="A23" s="29" t="s">
        <v>55</v>
      </c>
      <c r="E23" s="30" t="s">
        <v>450</v>
      </c>
    </row>
    <row r="24" spans="1:16" ht="165.75" x14ac:dyDescent="0.2">
      <c r="A24" t="s">
        <v>56</v>
      </c>
      <c r="E24" s="28" t="s">
        <v>275</v>
      </c>
    </row>
    <row r="25" spans="1:16" ht="25.5" x14ac:dyDescent="0.2">
      <c r="A25" s="18" t="s">
        <v>48</v>
      </c>
      <c r="B25" s="22" t="s">
        <v>35</v>
      </c>
      <c r="C25" s="22" t="s">
        <v>339</v>
      </c>
      <c r="D25" s="18" t="s">
        <v>50</v>
      </c>
      <c r="E25" s="23" t="s">
        <v>340</v>
      </c>
      <c r="F25" s="24" t="s">
        <v>272</v>
      </c>
      <c r="G25" s="25">
        <v>33.299999999999997</v>
      </c>
      <c r="H25" s="26">
        <v>0</v>
      </c>
      <c r="I25" s="26">
        <f>ROUND(ROUND(H25,2)*ROUND(G25,3),2)</f>
        <v>0</v>
      </c>
      <c r="J25" s="24"/>
      <c r="O25">
        <f>(I25*21)/100</f>
        <v>0</v>
      </c>
      <c r="P25" t="s">
        <v>23</v>
      </c>
    </row>
    <row r="26" spans="1:16" x14ac:dyDescent="0.2">
      <c r="A26" s="27" t="s">
        <v>54</v>
      </c>
      <c r="E26" s="28" t="s">
        <v>50</v>
      </c>
    </row>
    <row r="27" spans="1:16" x14ac:dyDescent="0.2">
      <c r="A27" s="29" t="s">
        <v>55</v>
      </c>
      <c r="E27" s="30" t="s">
        <v>451</v>
      </c>
    </row>
    <row r="28" spans="1:16" ht="165.75" x14ac:dyDescent="0.2">
      <c r="A28" t="s">
        <v>56</v>
      </c>
      <c r="E28" s="28" t="s">
        <v>275</v>
      </c>
    </row>
  </sheetData>
  <mergeCells count="11">
    <mergeCell ref="E5:E6"/>
    <mergeCell ref="F5:F6"/>
    <mergeCell ref="G5:G6"/>
    <mergeCell ref="H5:I5"/>
    <mergeCell ref="J5:J6"/>
    <mergeCell ref="C3:D3"/>
    <mergeCell ref="C4:D4"/>
    <mergeCell ref="A5:A6"/>
    <mergeCell ref="B5:B6"/>
    <mergeCell ref="C5:C6"/>
    <mergeCell ref="D5:D6"/>
  </mergeCells>
  <pageMargins left="0.75" right="0.75" top="1" bottom="1" header="0.5" footer="0.5"/>
  <pageSetup paperSize="9" fitToHeight="0" orientation="portrait" horizontalDpi="300" verticalDpi="300"/>
  <headerFooter>
    <oddHeader>&amp;C&amp;"Verdana"&amp;7&amp;K000000 SŽ: Interní&amp;1#_x000D_</oddHead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R41"/>
  <sheetViews>
    <sheetView workbookViewId="0">
      <pane ySplit="7" topLeftCell="A29" activePane="bottomLeft" state="frozen"/>
      <selection pane="bottomLeft" activeCell="H38" sqref="H38"/>
    </sheetView>
  </sheetViews>
  <sheetFormatPr defaultColWidth="9.140625" defaultRowHeight="12.75" customHeight="1" x14ac:dyDescent="0.2"/>
  <cols>
    <col min="1" max="1" width="9.140625" hidden="1" customWidth="1"/>
    <col min="2" max="2" width="11.7109375" customWidth="1"/>
    <col min="3" max="3" width="14.7109375" customWidth="1"/>
    <col min="4" max="4" width="9.7109375" customWidth="1"/>
    <col min="5" max="5" width="70.7109375" customWidth="1"/>
    <col min="6" max="6" width="11.7109375" customWidth="1"/>
    <col min="7" max="9" width="16.7109375" customWidth="1"/>
    <col min="10" max="10" width="20.7109375" customWidth="1"/>
    <col min="15" max="18" width="9.140625" hidden="1" customWidth="1"/>
  </cols>
  <sheetData>
    <row r="1" spans="1:18" ht="12.75" customHeight="1" x14ac:dyDescent="0.2">
      <c r="A1" t="s">
        <v>11</v>
      </c>
      <c r="B1" s="4"/>
      <c r="C1" s="4"/>
      <c r="D1" s="4"/>
      <c r="E1" s="4" t="s">
        <v>0</v>
      </c>
      <c r="F1" s="4"/>
      <c r="G1" s="4"/>
      <c r="H1" s="4"/>
      <c r="I1" s="4"/>
      <c r="J1" s="4"/>
      <c r="P1" t="s">
        <v>22</v>
      </c>
    </row>
    <row r="2" spans="1:18" ht="24.95" customHeight="1" x14ac:dyDescent="0.2">
      <c r="B2" s="4"/>
      <c r="C2" s="4"/>
      <c r="D2" s="4"/>
      <c r="E2" s="3" t="s">
        <v>13</v>
      </c>
      <c r="F2" s="4"/>
      <c r="G2" s="4"/>
      <c r="H2" s="2"/>
      <c r="I2" s="2"/>
      <c r="J2" s="4"/>
      <c r="O2">
        <f>0+O8+O21</f>
        <v>0</v>
      </c>
      <c r="P2" t="s">
        <v>22</v>
      </c>
    </row>
    <row r="3" spans="1:18" ht="15" customHeight="1" x14ac:dyDescent="0.25">
      <c r="A3" t="s">
        <v>12</v>
      </c>
      <c r="B3" s="11" t="s">
        <v>14</v>
      </c>
      <c r="C3" s="40" t="s">
        <v>15</v>
      </c>
      <c r="D3" s="41"/>
      <c r="E3" s="12" t="s">
        <v>16</v>
      </c>
      <c r="F3" s="4"/>
      <c r="G3" s="9"/>
      <c r="H3" s="8" t="s">
        <v>452</v>
      </c>
      <c r="I3" s="31">
        <f>0+I8+I21</f>
        <v>0</v>
      </c>
      <c r="J3" s="10"/>
      <c r="O3" t="s">
        <v>19</v>
      </c>
      <c r="P3" t="s">
        <v>23</v>
      </c>
    </row>
    <row r="4" spans="1:18" ht="15" customHeight="1" x14ac:dyDescent="0.25">
      <c r="A4" t="s">
        <v>17</v>
      </c>
      <c r="B4" s="13" t="s">
        <v>18</v>
      </c>
      <c r="C4" s="42" t="s">
        <v>452</v>
      </c>
      <c r="D4" s="43"/>
      <c r="E4" s="14" t="s">
        <v>453</v>
      </c>
      <c r="F4" s="2"/>
      <c r="G4" s="2"/>
      <c r="H4" s="15"/>
      <c r="I4" s="15"/>
      <c r="J4" s="2"/>
      <c r="O4" t="s">
        <v>20</v>
      </c>
      <c r="P4" t="s">
        <v>23</v>
      </c>
    </row>
    <row r="5" spans="1:18" ht="12.75" customHeight="1" x14ac:dyDescent="0.2">
      <c r="A5" s="44" t="s">
        <v>26</v>
      </c>
      <c r="B5" s="44" t="s">
        <v>28</v>
      </c>
      <c r="C5" s="44" t="s">
        <v>30</v>
      </c>
      <c r="D5" s="44" t="s">
        <v>31</v>
      </c>
      <c r="E5" s="44" t="s">
        <v>32</v>
      </c>
      <c r="F5" s="44" t="s">
        <v>34</v>
      </c>
      <c r="G5" s="44" t="s">
        <v>36</v>
      </c>
      <c r="H5" s="44" t="s">
        <v>38</v>
      </c>
      <c r="I5" s="44"/>
      <c r="J5" s="44" t="s">
        <v>43</v>
      </c>
      <c r="O5" t="s">
        <v>21</v>
      </c>
      <c r="P5" t="s">
        <v>23</v>
      </c>
    </row>
    <row r="6" spans="1:18" ht="12.75" customHeight="1" x14ac:dyDescent="0.2">
      <c r="A6" s="44"/>
      <c r="B6" s="44"/>
      <c r="C6" s="44"/>
      <c r="D6" s="44"/>
      <c r="E6" s="44"/>
      <c r="F6" s="44"/>
      <c r="G6" s="44"/>
      <c r="H6" s="1" t="s">
        <v>39</v>
      </c>
      <c r="I6" s="1" t="s">
        <v>41</v>
      </c>
      <c r="J6" s="44"/>
    </row>
    <row r="7" spans="1:18" ht="12.75" customHeight="1" x14ac:dyDescent="0.2">
      <c r="A7" s="1" t="s">
        <v>27</v>
      </c>
      <c r="B7" s="1" t="s">
        <v>29</v>
      </c>
      <c r="C7" s="1" t="s">
        <v>23</v>
      </c>
      <c r="D7" s="1" t="s">
        <v>22</v>
      </c>
      <c r="E7" s="1" t="s">
        <v>33</v>
      </c>
      <c r="F7" s="1" t="s">
        <v>35</v>
      </c>
      <c r="G7" s="1" t="s">
        <v>37</v>
      </c>
      <c r="H7" s="1" t="s">
        <v>40</v>
      </c>
      <c r="I7" s="1" t="s">
        <v>42</v>
      </c>
      <c r="J7" s="1" t="s">
        <v>44</v>
      </c>
    </row>
    <row r="8" spans="1:18" ht="12.75" customHeight="1" x14ac:dyDescent="0.2">
      <c r="A8" s="15" t="s">
        <v>45</v>
      </c>
      <c r="B8" s="15"/>
      <c r="C8" s="19" t="s">
        <v>29</v>
      </c>
      <c r="D8" s="15"/>
      <c r="E8" s="20" t="s">
        <v>454</v>
      </c>
      <c r="F8" s="15"/>
      <c r="G8" s="15"/>
      <c r="H8" s="15"/>
      <c r="I8" s="21">
        <f>0+Q8</f>
        <v>0</v>
      </c>
      <c r="J8" s="15"/>
      <c r="O8">
        <f>0+R8</f>
        <v>0</v>
      </c>
      <c r="Q8">
        <f>0+I9+I13+I17</f>
        <v>0</v>
      </c>
      <c r="R8">
        <f>0+O9+O13+O17</f>
        <v>0</v>
      </c>
    </row>
    <row r="9" spans="1:18" x14ac:dyDescent="0.2">
      <c r="A9" s="18" t="s">
        <v>48</v>
      </c>
      <c r="B9" s="22" t="s">
        <v>29</v>
      </c>
      <c r="C9" s="22" t="s">
        <v>455</v>
      </c>
      <c r="D9" s="18" t="s">
        <v>50</v>
      </c>
      <c r="E9" s="23" t="s">
        <v>456</v>
      </c>
      <c r="F9" s="24" t="s">
        <v>144</v>
      </c>
      <c r="G9" s="25">
        <v>1</v>
      </c>
      <c r="H9" s="26">
        <v>0</v>
      </c>
      <c r="I9" s="26">
        <f>ROUND(ROUND(H9,2)*ROUND(G9,3),2)</f>
        <v>0</v>
      </c>
      <c r="J9" s="24"/>
      <c r="O9">
        <f>(I9*21)/100</f>
        <v>0</v>
      </c>
      <c r="P9" t="s">
        <v>23</v>
      </c>
    </row>
    <row r="10" spans="1:18" x14ac:dyDescent="0.2">
      <c r="A10" s="27" t="s">
        <v>54</v>
      </c>
      <c r="E10" s="28" t="s">
        <v>457</v>
      </c>
    </row>
    <row r="11" spans="1:18" x14ac:dyDescent="0.2">
      <c r="A11" s="29" t="s">
        <v>55</v>
      </c>
      <c r="E11" s="30" t="s">
        <v>458</v>
      </c>
    </row>
    <row r="12" spans="1:18" ht="153" x14ac:dyDescent="0.2">
      <c r="A12" t="s">
        <v>56</v>
      </c>
      <c r="E12" s="28" t="s">
        <v>459</v>
      </c>
    </row>
    <row r="13" spans="1:18" x14ac:dyDescent="0.2">
      <c r="A13" s="18" t="s">
        <v>48</v>
      </c>
      <c r="B13" s="22" t="s">
        <v>23</v>
      </c>
      <c r="C13" s="22" t="s">
        <v>460</v>
      </c>
      <c r="D13" s="18" t="s">
        <v>50</v>
      </c>
      <c r="E13" s="23" t="s">
        <v>461</v>
      </c>
      <c r="F13" s="24" t="s">
        <v>144</v>
      </c>
      <c r="G13" s="25">
        <v>1</v>
      </c>
      <c r="H13" s="26">
        <v>0</v>
      </c>
      <c r="I13" s="26">
        <f>ROUND(ROUND(H13,2)*ROUND(G13,3),2)</f>
        <v>0</v>
      </c>
      <c r="J13" s="24"/>
      <c r="O13">
        <f>(I13*21)/100</f>
        <v>0</v>
      </c>
      <c r="P13" t="s">
        <v>23</v>
      </c>
    </row>
    <row r="14" spans="1:18" x14ac:dyDescent="0.2">
      <c r="A14" s="27" t="s">
        <v>54</v>
      </c>
      <c r="E14" s="28" t="s">
        <v>457</v>
      </c>
    </row>
    <row r="15" spans="1:18" x14ac:dyDescent="0.2">
      <c r="A15" s="29" t="s">
        <v>55</v>
      </c>
      <c r="E15" s="30" t="s">
        <v>458</v>
      </c>
    </row>
    <row r="16" spans="1:18" ht="102" x14ac:dyDescent="0.2">
      <c r="A16" t="s">
        <v>56</v>
      </c>
      <c r="E16" s="28" t="s">
        <v>462</v>
      </c>
    </row>
    <row r="17" spans="1:18" x14ac:dyDescent="0.2">
      <c r="A17" s="18" t="s">
        <v>48</v>
      </c>
      <c r="B17" s="22" t="s">
        <v>22</v>
      </c>
      <c r="C17" s="22" t="s">
        <v>463</v>
      </c>
      <c r="D17" s="18" t="s">
        <v>50</v>
      </c>
      <c r="E17" s="23" t="s">
        <v>464</v>
      </c>
      <c r="F17" s="24" t="s">
        <v>144</v>
      </c>
      <c r="G17" s="25">
        <v>1</v>
      </c>
      <c r="H17" s="26">
        <v>0</v>
      </c>
      <c r="I17" s="26">
        <f>ROUND(ROUND(H17,2)*ROUND(G17,3),2)</f>
        <v>0</v>
      </c>
      <c r="J17" s="24"/>
      <c r="O17">
        <f>(I17*21)/100</f>
        <v>0</v>
      </c>
      <c r="P17" t="s">
        <v>23</v>
      </c>
    </row>
    <row r="18" spans="1:18" x14ac:dyDescent="0.2">
      <c r="A18" s="27" t="s">
        <v>54</v>
      </c>
      <c r="E18" s="28" t="s">
        <v>457</v>
      </c>
    </row>
    <row r="19" spans="1:18" x14ac:dyDescent="0.2">
      <c r="A19" s="29" t="s">
        <v>55</v>
      </c>
      <c r="E19" s="30" t="s">
        <v>458</v>
      </c>
    </row>
    <row r="20" spans="1:18" ht="102" x14ac:dyDescent="0.2">
      <c r="A20" t="s">
        <v>56</v>
      </c>
      <c r="E20" s="28" t="s">
        <v>465</v>
      </c>
    </row>
    <row r="21" spans="1:18" ht="12.75" customHeight="1" x14ac:dyDescent="0.2">
      <c r="A21" s="2" t="s">
        <v>45</v>
      </c>
      <c r="B21" s="2"/>
      <c r="C21" s="32" t="s">
        <v>23</v>
      </c>
      <c r="D21" s="2"/>
      <c r="E21" s="20" t="s">
        <v>466</v>
      </c>
      <c r="F21" s="2"/>
      <c r="G21" s="2"/>
      <c r="H21" s="2"/>
      <c r="I21" s="33">
        <f>0+Q21</f>
        <v>0</v>
      </c>
      <c r="J21" s="2"/>
      <c r="O21">
        <f>0+R21</f>
        <v>0</v>
      </c>
      <c r="Q21">
        <f>0+I22+I26+I30+I34+I38</f>
        <v>0</v>
      </c>
      <c r="R21">
        <f>0+O22+O26+O30+O34+O38</f>
        <v>0</v>
      </c>
    </row>
    <row r="22" spans="1:18" x14ac:dyDescent="0.2">
      <c r="A22" s="18" t="s">
        <v>48</v>
      </c>
      <c r="B22" s="22" t="s">
        <v>33</v>
      </c>
      <c r="C22" s="22" t="s">
        <v>467</v>
      </c>
      <c r="D22" s="18" t="s">
        <v>50</v>
      </c>
      <c r="E22" s="23" t="s">
        <v>468</v>
      </c>
      <c r="F22" s="24" t="s">
        <v>144</v>
      </c>
      <c r="G22" s="25">
        <v>1</v>
      </c>
      <c r="H22" s="26">
        <v>0</v>
      </c>
      <c r="I22" s="26">
        <f>ROUND(ROUND(H22,2)*ROUND(G22,3),2)</f>
        <v>0</v>
      </c>
      <c r="J22" s="24"/>
      <c r="O22">
        <f>(I22*21)/100</f>
        <v>0</v>
      </c>
      <c r="P22" t="s">
        <v>23</v>
      </c>
    </row>
    <row r="23" spans="1:18" x14ac:dyDescent="0.2">
      <c r="A23" s="27" t="s">
        <v>54</v>
      </c>
      <c r="E23" s="28" t="s">
        <v>469</v>
      </c>
    </row>
    <row r="24" spans="1:18" x14ac:dyDescent="0.2">
      <c r="A24" s="29" t="s">
        <v>55</v>
      </c>
      <c r="E24" s="30" t="s">
        <v>458</v>
      </c>
    </row>
    <row r="25" spans="1:18" ht="89.25" x14ac:dyDescent="0.2">
      <c r="A25" t="s">
        <v>56</v>
      </c>
      <c r="E25" s="28" t="s">
        <v>470</v>
      </c>
    </row>
    <row r="26" spans="1:18" x14ac:dyDescent="0.2">
      <c r="A26" s="18" t="s">
        <v>48</v>
      </c>
      <c r="B26" s="22" t="s">
        <v>35</v>
      </c>
      <c r="C26" s="22" t="s">
        <v>471</v>
      </c>
      <c r="D26" s="18" t="s">
        <v>50</v>
      </c>
      <c r="E26" s="23" t="s">
        <v>472</v>
      </c>
      <c r="F26" s="24" t="s">
        <v>144</v>
      </c>
      <c r="G26" s="25">
        <v>1</v>
      </c>
      <c r="H26" s="26">
        <v>0</v>
      </c>
      <c r="I26" s="26">
        <f>ROUND(ROUND(H26,2)*ROUND(G26,3),2)</f>
        <v>0</v>
      </c>
      <c r="J26" s="24"/>
      <c r="O26">
        <f>(I26*21)/100</f>
        <v>0</v>
      </c>
      <c r="P26" t="s">
        <v>23</v>
      </c>
    </row>
    <row r="27" spans="1:18" x14ac:dyDescent="0.2">
      <c r="A27" s="27" t="s">
        <v>54</v>
      </c>
      <c r="E27" s="28" t="s">
        <v>473</v>
      </c>
    </row>
    <row r="28" spans="1:18" x14ac:dyDescent="0.2">
      <c r="A28" s="29" t="s">
        <v>55</v>
      </c>
      <c r="E28" s="30" t="s">
        <v>458</v>
      </c>
    </row>
    <row r="29" spans="1:18" ht="76.5" x14ac:dyDescent="0.2">
      <c r="A29" t="s">
        <v>56</v>
      </c>
      <c r="E29" s="28" t="s">
        <v>474</v>
      </c>
    </row>
    <row r="30" spans="1:18" x14ac:dyDescent="0.2">
      <c r="A30" s="18" t="s">
        <v>48</v>
      </c>
      <c r="B30" s="22" t="s">
        <v>37</v>
      </c>
      <c r="C30" s="22" t="s">
        <v>475</v>
      </c>
      <c r="D30" s="18" t="s">
        <v>50</v>
      </c>
      <c r="E30" s="23" t="s">
        <v>476</v>
      </c>
      <c r="F30" s="24" t="s">
        <v>477</v>
      </c>
      <c r="G30" s="25">
        <v>10</v>
      </c>
      <c r="H30" s="26">
        <v>0</v>
      </c>
      <c r="I30" s="26">
        <f>ROUND(ROUND(H30,2)*ROUND(G30,3),2)</f>
        <v>0</v>
      </c>
      <c r="J30" s="24"/>
      <c r="O30">
        <f>(I30*21)/100</f>
        <v>0</v>
      </c>
      <c r="P30" t="s">
        <v>23</v>
      </c>
    </row>
    <row r="31" spans="1:18" ht="38.25" x14ac:dyDescent="0.2">
      <c r="A31" s="27" t="s">
        <v>54</v>
      </c>
      <c r="E31" s="28" t="s">
        <v>478</v>
      </c>
    </row>
    <row r="32" spans="1:18" x14ac:dyDescent="0.2">
      <c r="A32" s="29" t="s">
        <v>55</v>
      </c>
      <c r="E32" s="30" t="s">
        <v>50</v>
      </c>
    </row>
    <row r="33" spans="1:16" x14ac:dyDescent="0.2">
      <c r="A33" t="s">
        <v>56</v>
      </c>
      <c r="E33" s="28" t="s">
        <v>50</v>
      </c>
    </row>
    <row r="34" spans="1:16" x14ac:dyDescent="0.2">
      <c r="A34" s="18" t="s">
        <v>48</v>
      </c>
      <c r="B34" s="22" t="s">
        <v>46</v>
      </c>
      <c r="C34" s="22" t="s">
        <v>479</v>
      </c>
      <c r="D34" s="18" t="s">
        <v>50</v>
      </c>
      <c r="E34" s="23" t="s">
        <v>480</v>
      </c>
      <c r="F34" s="24" t="s">
        <v>144</v>
      </c>
      <c r="G34" s="25">
        <v>0</v>
      </c>
      <c r="H34" s="26">
        <v>0</v>
      </c>
      <c r="I34" s="26">
        <f>ROUND(ROUND(H34,2)*ROUND(G34,3),2)</f>
        <v>0</v>
      </c>
      <c r="J34" s="24"/>
      <c r="O34">
        <f>(I34*21)/100</f>
        <v>0</v>
      </c>
      <c r="P34" t="s">
        <v>23</v>
      </c>
    </row>
    <row r="35" spans="1:16" x14ac:dyDescent="0.2">
      <c r="A35" s="27" t="s">
        <v>54</v>
      </c>
      <c r="E35" s="28" t="s">
        <v>50</v>
      </c>
    </row>
    <row r="36" spans="1:16" x14ac:dyDescent="0.2">
      <c r="A36" s="29" t="s">
        <v>55</v>
      </c>
      <c r="E36" s="30" t="s">
        <v>458</v>
      </c>
    </row>
    <row r="37" spans="1:16" x14ac:dyDescent="0.2">
      <c r="A37" t="s">
        <v>56</v>
      </c>
      <c r="E37" s="28" t="s">
        <v>50</v>
      </c>
    </row>
    <row r="38" spans="1:16" x14ac:dyDescent="0.2">
      <c r="A38" s="18" t="s">
        <v>48</v>
      </c>
      <c r="B38" s="22" t="s">
        <v>74</v>
      </c>
      <c r="C38" s="22" t="s">
        <v>481</v>
      </c>
      <c r="D38" s="18" t="s">
        <v>50</v>
      </c>
      <c r="E38" s="23" t="s">
        <v>482</v>
      </c>
      <c r="F38" s="24" t="s">
        <v>144</v>
      </c>
      <c r="G38" s="25">
        <v>1</v>
      </c>
      <c r="H38" s="26">
        <v>0</v>
      </c>
      <c r="I38" s="26">
        <f>ROUND(ROUND(H38,2)*ROUND(G38,3),2)</f>
        <v>0</v>
      </c>
      <c r="J38" s="24"/>
      <c r="O38">
        <f>(I38*21)/100</f>
        <v>0</v>
      </c>
      <c r="P38" t="s">
        <v>23</v>
      </c>
    </row>
    <row r="39" spans="1:16" x14ac:dyDescent="0.2">
      <c r="A39" s="27" t="s">
        <v>54</v>
      </c>
      <c r="E39" s="28" t="s">
        <v>483</v>
      </c>
    </row>
    <row r="40" spans="1:16" x14ac:dyDescent="0.2">
      <c r="A40" s="29" t="s">
        <v>55</v>
      </c>
      <c r="E40" s="30" t="s">
        <v>458</v>
      </c>
    </row>
    <row r="41" spans="1:16" ht="76.5" x14ac:dyDescent="0.2">
      <c r="A41" t="s">
        <v>56</v>
      </c>
      <c r="E41" s="28" t="s">
        <v>484</v>
      </c>
    </row>
  </sheetData>
  <mergeCells count="11">
    <mergeCell ref="E5:E6"/>
    <mergeCell ref="F5:F6"/>
    <mergeCell ref="G5:G6"/>
    <mergeCell ref="H5:I5"/>
    <mergeCell ref="J5:J6"/>
    <mergeCell ref="C3:D3"/>
    <mergeCell ref="C4:D4"/>
    <mergeCell ref="A5:A6"/>
    <mergeCell ref="B5:B6"/>
    <mergeCell ref="C5:C6"/>
    <mergeCell ref="D5:D6"/>
  </mergeCells>
  <pageMargins left="0.75" right="0.75" top="1" bottom="1" header="0.5" footer="0.5"/>
  <pageSetup paperSize="9" fitToHeight="0" orientation="portrait" horizontalDpi="300" verticalDpi="300"/>
  <headerFooter>
    <oddHeader>&amp;C&amp;"Verdana"&amp;7&amp;K000000 SŽ: Interní&amp;1#_x000D_</oddHeader>
  </headerFooter>
  <drawing r:id="rId1"/>
</worksheet>
</file>

<file path=docMetadata/LabelInfo.xml><?xml version="1.0" encoding="utf-8"?>
<clbl:labelList xmlns:clbl="http://schemas.microsoft.com/office/2020/mipLabelMetadata">
  <clbl:label id="{65334bdb-ef60-40ad-ad10-aebc1eeffaa2}" enabled="1" method="Standard" siteId="{f0ab7d6a-64b0-4696-9f4d-d69909c6e895}" contentBits="1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7</vt:i4>
      </vt:variant>
    </vt:vector>
  </HeadingPairs>
  <TitlesOfParts>
    <vt:vector size="7" baseType="lpstr">
      <vt:lpstr>Rekapitulace</vt:lpstr>
      <vt:lpstr>PS 01</vt:lpstr>
      <vt:lpstr>SO 01</vt:lpstr>
      <vt:lpstr>SO 02</vt:lpstr>
      <vt:lpstr>SO 03</vt:lpstr>
      <vt:lpstr>SO 90-90</vt:lpstr>
      <vt:lpstr>SO 98-98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Charvát Martin, Ing.</cp:lastModifiedBy>
  <dcterms:created xsi:type="dcterms:W3CDTF">2025-10-23T10:37:41Z</dcterms:created>
  <dcterms:modified xsi:type="dcterms:W3CDTF">2026-03-13T12:52:40Z</dcterms:modified>
  <cp:category/>
  <cp:contentStatus/>
</cp:coreProperties>
</file>