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Č11 - Železniční svršek _..." sheetId="2" r:id="rId2"/>
    <sheet name="Č12 - Železniční spodek _..." sheetId="3" r:id="rId3"/>
    <sheet name="Č21 - VRN" sheetId="4" r:id="rId4"/>
    <sheet name="Pokyny pro vyplnění" sheetId="5" r:id="rId5"/>
  </sheets>
  <definedNames>
    <definedName name="_xlnm.Print_Area" localSheetId="0">'Rekapitulace zakázky'!$D$4:$AO$36,'Rekapitulace zakázky'!$C$42:$AQ$60</definedName>
    <definedName name="_xlnm._FilterDatabase" localSheetId="1" hidden="1">'Č11 - Železniční svršek _...'!$C$89:$L$245</definedName>
    <definedName name="_xlnm.Print_Area" localSheetId="1">'Č11 - Železniční svršek _...'!$C$4:$K$43,'Č11 - Železniční svršek _...'!$C$49:$K$69,'Č11 - Železniční svršek _...'!$C$75:$Y$245</definedName>
    <definedName name="_xlnm._FilterDatabase" localSheetId="2" hidden="1">'Č12 - Železniční spodek _...'!$C$89:$L$246</definedName>
    <definedName name="_xlnm.Print_Area" localSheetId="2">'Č12 - Železniční spodek _...'!$C$4:$K$43,'Č12 - Železniční spodek _...'!$C$49:$K$69,'Č12 - Železniční spodek _...'!$C$75:$Y$246</definedName>
    <definedName name="_xlnm._FilterDatabase" localSheetId="3" hidden="1">'Č21 - VRN'!$C$87:$L$113</definedName>
    <definedName name="_xlnm.Print_Area" localSheetId="3">'Č21 - VRN'!$C$4:$K$43,'Č21 - VRN'!$C$49:$K$67,'Č21 - VRN'!$C$73:$Y$113</definedName>
    <definedName name="_xlnm.Print_Titles" localSheetId="0">'Rekapitulace zakázky'!$52:$52</definedName>
    <definedName name="_xlnm.Print_Titles" localSheetId="1">'Č11 - Železniční svršek _...'!$89:$89</definedName>
    <definedName name="_xlnm.Print_Titles" localSheetId="2">'Č12 - Železniční spodek _...'!$89:$89</definedName>
    <definedName name="_xlnm.Print_Titles" localSheetId="3">'Č21 - VRN'!$87:$87</definedName>
  </definedNames>
  <calcPr fullCalcOnLoad="1"/>
</workbook>
</file>

<file path=xl/sharedStrings.xml><?xml version="1.0" encoding="utf-8"?>
<sst xmlns="http://schemas.openxmlformats.org/spreadsheetml/2006/main" count="4034" uniqueCount="824">
  <si>
    <t>Export Komplet</t>
  </si>
  <si>
    <t>VZ</t>
  </si>
  <si>
    <t>2.0</t>
  </si>
  <si>
    <t>ZAMOK</t>
  </si>
  <si>
    <t>False</t>
  </si>
  <si>
    <t>True</t>
  </si>
  <si>
    <t>{b3ecae38-1735-442e-bf63-d054f681537f}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</si>
  <si>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</si>
  <si>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</si>
  <si>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</si>
  <si>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</si>
  <si>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</si>
  <si>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</si>
  <si>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</si>
  <si>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</si>
  <si>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65019021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</si>
  <si>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</si>
  <si>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</si>
  <si>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Oprava traťového úseku v km 8,0 - 10,174 (Herkules - Louka u Litvínova) _změna č_1</t>
  </si>
  <si>
    <t>KSO:</t>
  </si>
  <si>
    <t>824 26</t>
  </si>
  <si>
    <t>CC-CZ:</t>
  </si>
  <si>
    <t>21212</t>
  </si>
  <si>
    <t>Místo:</t>
  </si>
  <si>
    <t>železniční trať Herkules - Louka u Litvínova</t>
  </si>
  <si>
    <t>Datum:</t>
  </si>
  <si>
    <t>1. 2. 2019</t>
  </si>
  <si>
    <t>CZ-CPV:</t>
  </si>
  <si>
    <t>44212000-9</t>
  </si>
  <si>
    <t>CZ-CPA:</t>
  </si>
  <si>
    <t>42.12.10</t>
  </si>
  <si>
    <t>Zadavatel:</t>
  </si>
  <si>
    <t>IČ:</t>
  </si>
  <si>
    <t>70994234</t>
  </si>
  <si>
    <t>SŽDC s.o., OŘ UNL, ST Most</t>
  </si>
  <si>
    <t>DIČ:</t>
  </si>
  <si>
    <t>CZ70994234</t>
  </si>
  <si>
    <t>Uchazeč:</t>
  </si>
  <si>
    <t>Vyplň údaj</t>
  </si>
  <si>
    <t>Projektant:</t>
  </si>
  <si>
    <t/>
  </si>
  <si>
    <t xml:space="preserve"> </t>
  </si>
  <si>
    <t>Zpracovatel:</t>
  </si>
  <si>
    <t>Ing. Horák Jiří, horak@szdc.cz, 602155923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</si>
  <si>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</si>
  <si>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</si>
  <si>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</si>
  <si>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</si>
  <si>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</si>
  <si>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</si>
  <si>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</si>
  <si>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</si>
  <si>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</si>
  <si>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</si>
  <si>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</si>
  <si>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</si>
  <si>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</si>
  <si>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</si>
  <si>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</si>
  <si>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</si>
  <si>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</si>
  <si>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</si>
  <si>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</si>
  <si>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</si>
  <si>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</si>
  <si>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</si>
  <si>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</si>
  <si>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</si>
  <si>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</si>
  <si>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</si>
  <si>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</si>
  <si>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</si>
  <si>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</si>
  <si>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</si>
  <si>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</si>
  <si>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</si>
  <si>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</si>
  <si>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</si>
  <si>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</si>
  <si>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</si>
  <si>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</si>
  <si>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</si>
  <si>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</si>
  <si>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</si>
  <si>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</si>
  <si>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</si>
  <si>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O1</t>
  </si>
  <si>
    <t>Oprava Herkules - Louka _změna č_1</t>
  </si>
  <si>
    <t>STA</t>
  </si>
  <si>
    <t>1</t>
  </si>
  <si>
    <t>{290b10eb-734e-4ec2-90d3-b467b333f2d9}</t>
  </si>
  <si>
    <t>2</t>
  </si>
  <si>
    <t>/</t>
  </si>
  <si>
    <t>Č11</t>
  </si>
  <si>
    <t>Železniční svršek _změna č_1</t>
  </si>
  <si>
    <t>Soupis</t>
  </si>
  <si>
    <t>{5397c92d-c54d-4ebe-be75-fe25653be26f}</t>
  </si>
  <si>
    <t>Č12</t>
  </si>
  <si>
    <t>Železniční spodek _změna č_1</t>
  </si>
  <si>
    <t>{ebe3e40d-9a0b-420e-8613-599625c73231}</t>
  </si>
  <si>
    <t>O2</t>
  </si>
  <si>
    <t>Vedlejší rozpočtové náklady</t>
  </si>
  <si>
    <t>{764ee913-01fe-411c-be6b-b66ef9352371}</t>
  </si>
  <si>
    <t>Č21</t>
  </si>
  <si>
    <t>VRN</t>
  </si>
  <si>
    <t>{9e75b709-3b3d-4e1b-8142-eb0439d340cf}</t>
  </si>
  <si>
    <t>B91S2</t>
  </si>
  <si>
    <t>Pražce B91S/2 nové dodané SŽDC</t>
  </si>
  <si>
    <t>ks</t>
  </si>
  <si>
    <t>500</t>
  </si>
  <si>
    <t>DemontážBeton</t>
  </si>
  <si>
    <t>Demontáž pražců SB6 ( na užitých zůstane namontovaná podkladnice</t>
  </si>
  <si>
    <t>174</t>
  </si>
  <si>
    <t>KRYCÍ LIST SOUPISU PRACÍ</t>
  </si>
  <si>
    <t>DemontážDřevo</t>
  </si>
  <si>
    <t>Pražce dřevěné</t>
  </si>
  <si>
    <t>326</t>
  </si>
  <si>
    <t>DoplněníKL</t>
  </si>
  <si>
    <t>Doplnění kolejového lože</t>
  </si>
  <si>
    <t>m3</t>
  </si>
  <si>
    <t>165</t>
  </si>
  <si>
    <t>GPK</t>
  </si>
  <si>
    <t>Úprava GPK v celém úseku Herkules - Louka</t>
  </si>
  <si>
    <t>km</t>
  </si>
  <si>
    <t>3,392</t>
  </si>
  <si>
    <t>SB6výměna</t>
  </si>
  <si>
    <t>Výměna pražců vadných nebo dřevěných užitými SB6</t>
  </si>
  <si>
    <t>100</t>
  </si>
  <si>
    <t>Objekt:</t>
  </si>
  <si>
    <t>Ukolejnění</t>
  </si>
  <si>
    <t>Montáž a demontáž před kolejovým pluhem</t>
  </si>
  <si>
    <t>85</t>
  </si>
  <si>
    <t>O1 - Oprava Herkules - Louka _změna č_1</t>
  </si>
  <si>
    <t>VýměnaKL</t>
  </si>
  <si>
    <t>Výměna kolejového lže</t>
  </si>
  <si>
    <t>0,306</t>
  </si>
  <si>
    <t>Soupis:</t>
  </si>
  <si>
    <t>ZZ</t>
  </si>
  <si>
    <t>Zajišťovací značky</t>
  </si>
  <si>
    <t>60</t>
  </si>
  <si>
    <t>Č11 - Železniční svršek _změna č_1</t>
  </si>
  <si>
    <t>Odpad_KL_11</t>
  </si>
  <si>
    <t>Odpad po výměně kolejového lože</t>
  </si>
  <si>
    <t>t</t>
  </si>
  <si>
    <t>1469,259</t>
  </si>
  <si>
    <t>OdpadBeton_11</t>
  </si>
  <si>
    <t>Pražce betonové do odpadu</t>
  </si>
  <si>
    <t>40,2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</si>
  <si>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</si>
  <si>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</si>
  <si>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</si>
  <si>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</si>
  <si>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</si>
  <si>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</si>
  <si>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</si>
  <si>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</si>
  <si>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</si>
  <si>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5 - Komunikace pozemní</t>
  </si>
  <si>
    <t>OST - Ostatní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</si>
  <si>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</si>
  <si>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</si>
  <si>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</si>
  <si>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</si>
  <si>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</si>
  <si>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</si>
  <si>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</si>
  <si>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</si>
  <si>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</si>
  <si>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</si>
  <si>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</si>
  <si>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</si>
  <si>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</si>
  <si>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</si>
  <si>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</si>
  <si>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</si>
  <si>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</si>
  <si>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</si>
  <si>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</si>
  <si>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</si>
  <si>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</si>
  <si>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</si>
  <si>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</si>
  <si>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</si>
  <si>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5905105030</t>
  </si>
  <si>
    <t>Doplnění KL kamenivem souvisle strojně v koleji</t>
  </si>
  <si>
    <t>Sborník UOŽI 01 2018</t>
  </si>
  <si>
    <t>4</t>
  </si>
  <si>
    <t>-955555853</t>
  </si>
  <si>
    <t>PP</t>
  </si>
  <si>
    <t>Doplnění KL kamenivem souvisle strojně v koleji. Poznámka: 1. V cenách jsou započteny náklady na doplnění kameniva ojediněle ručně vidlemi a/nebo souvisle strojně z výsypných vozů případně nakladačem.2. V cenách nejsou obsaženy náklady na dodávku kameniva.</t>
  </si>
  <si>
    <t>PSC</t>
  </si>
  <si>
    <t>Poznámka k souboru cen:
1. V cenách jsou započteny náklady na doplnění kameniva ojediněle ručně vidlemi a/nebo souvisle strojně z výsypných vozů případně nakladačem.
2. V cenách nejsou obsaženy náklady na dodávku kameniva.</t>
  </si>
  <si>
    <t>VV</t>
  </si>
  <si>
    <t>"Doplnění mimo úsek s výměnou KL              "5*33</t>
  </si>
  <si>
    <t>5905110010</t>
  </si>
  <si>
    <t>Snížení KL pod patou kolejnice v koleji</t>
  </si>
  <si>
    <t>520034604</t>
  </si>
  <si>
    <t>Snížení KL pod patou kolejnice v koleji. Poznámka: 1. V cenách jsou započteny náklady na snížení KL pod patrou kolejnice ručně vidlemi.2. V cenách nejsou obsaženy náklady na doplnění a dodávku kameniva.</t>
  </si>
  <si>
    <t>P</t>
  </si>
  <si>
    <t>Poznámka k položce:
Kilometr koleje=km</t>
  </si>
  <si>
    <t>3</t>
  </si>
  <si>
    <t>5905050020</t>
  </si>
  <si>
    <t>Souvislá výměna KL se snesením KR koleje pražce dřevěné rozdělení "d"</t>
  </si>
  <si>
    <t>11151456</t>
  </si>
  <si>
    <t>Souvislá výměna KL se snesením KR koleje pražce dřevěné rozdělení "d". Poznámka: 1. V cenách jsou započteny náklady na odtěžení KL, úpravu sklonu a zhutnění pláně, případné uložení geosyntetika, rozprostření a zhutnění vrstvy kameniva, zdvih KR, úpravu směrového a výškového uspořádání včetně měření mezních stavebních odchylek dle ČSN a technologických veličin a předání tištěných výstupů, úpravu KL do profilu, uložení výzisku na terén nebo jeho naložení na dopravní prostředek. 2. V cenách nejsou obsaženy náklady na vyjmutí a vložení KR, dodávku a doplnění kameniva, následnou úpravu směrového a výškového uspořádání, snížení KL pod patou kolejnice a dopravu výzisku na skládku a skládkovné.</t>
  </si>
  <si>
    <t>Poznámka k souboru cen:
1. V cenách jsou započteny náklady na odtěžení KL, úpravu sklonu a zhutnění pláně, případné uložení geosyntetika, rozprostření a zhutnění vrstvy kameniva, zdvih KR, úpravu směrového a výškového uspořádání včetně měření mezních stavebních odchylek dle ČSN a technologických veličin a předání tištěných výstupů, úpravu KL do profilu, uložení výzisku na terén nebo jeho naložení na dopravní prostředek. 
2. V cenách nejsou obsaženy náklady na vyjmutí a vložení KR, dodávku a doplnění kameniva, následnou úpravu směrového a výškového uspořádání, snížení KL pod patou kolejnice a dopravu výzisku na skládku a skládkovné.</t>
  </si>
  <si>
    <t>(7,977-8,283)*-1</t>
  </si>
  <si>
    <t>Součet</t>
  </si>
  <si>
    <t>5905115010</t>
  </si>
  <si>
    <t>Příplatek za úpravu nadvýšení KL v oblouku o malém poloměru</t>
  </si>
  <si>
    <t>m</t>
  </si>
  <si>
    <t>1137478209</t>
  </si>
  <si>
    <t>Příplatek za úpravu nadvýšení KL v oblouku o malém poloměru. Poznámka: 1. V cenách jsou započteny náklady na úpravu nadvýšení KL ručně.2. V cenách nejsou obsaženy náklady na doplnění a zřízení nadvýšení z vozů a na dodávku kameniva.</t>
  </si>
  <si>
    <t>Poznámka k souboru cen:
1. V cenách jsou započteny náklady na úpravu nadvýšení KL ručně.
2. V cenách nejsou obsaženy náklady na doplnění a zřízení nadvýšení z vozů a na dodávku kameniva.</t>
  </si>
  <si>
    <t>VýměnaKL*1000</t>
  </si>
  <si>
    <t>5906030120</t>
  </si>
  <si>
    <t>Ojedinělá výměna pražce současně s výměnou nebo čištěním KL pražec betonový příčný vystrojený</t>
  </si>
  <si>
    <t>kus</t>
  </si>
  <si>
    <t>1059785364</t>
  </si>
  <si>
    <t>Ojedinělá výměna pražce současně s výměnou nebo čištěním KL pražec betonový příčný vystrojený. Poznámka: 1. V cenách jsou započteny náklady na demontáž upevňovadel, výměnu a podbití pražce, montáž upevňovadel a ošetření součástí mazivem. U nevystrojených a výhybkových pražců dřevěných vrtání otvorů pro vrtule.2. V cenách nejsou obsaženy náklady na odstranění KL, rozrušení lavičky, úpravu KL do profilu, snížení KL pod patou kolejnice, doplnění kameniva, dodávku materiálu, dopravu výzisku na skládku a skládkovné.</t>
  </si>
  <si>
    <t>Poznámka k souboru cen:
1. V cenách jsou započteny náklady na demontáž upevňovadel, výměnu a podbití pražce, montáž upevňovadel a ošetření součástí mazivem. U nevystrojených a výhybkových pražců dřevěných vrtání otvorů pro vrtule.
2. V cenách nejsou obsaženy náklady na odstranění KL, rozrušení lavičky, úpravu KL do profilu, snížení KL pod patou kolejnice, doplnění kameniva, dodávku materiálu, dopravu výzisku na skládku a skládkovné.</t>
  </si>
  <si>
    <t>"Vadné na trati                                                 "60</t>
  </si>
  <si>
    <t>"Okolo přejezdu P2167 km 10,705            "40</t>
  </si>
  <si>
    <t>6</t>
  </si>
  <si>
    <t>5906105010</t>
  </si>
  <si>
    <t>Demontáž pražce dřevěný</t>
  </si>
  <si>
    <t>-983519942</t>
  </si>
  <si>
    <t>Demontáž pražce dřevěný. Poznámka: 1. V cenách jsou započteny náklady na manipulaci, demontáž, odstrojení do součástí a uložení pražců.</t>
  </si>
  <si>
    <t>(7,977-7,980)+ (8,017-8,216)/0,611*-1000+0,307</t>
  </si>
  <si>
    <t>"  Poznámka : Likvidací zdemontovaných dřevěných pražců si zajistí zadavatel   "</t>
  </si>
  <si>
    <t>7</t>
  </si>
  <si>
    <t>5906105020</t>
  </si>
  <si>
    <t>Demontáž pražce betonový</t>
  </si>
  <si>
    <t>178168750</t>
  </si>
  <si>
    <t>Demontáž pražce betonový. Poznámka: 1. V cenách jsou započteny náklady na manipulaci, demontáž, odstrojení do součástí a uložení pražců.</t>
  </si>
  <si>
    <t>Poznámka k souboru cen:
1. V cenách jsou započteny náklady na manipulaci, demontáž, odstrojení do součástí a uložení pražců.</t>
  </si>
  <si>
    <t>B91S2-DemontážDřevo</t>
  </si>
  <si>
    <t>8</t>
  </si>
  <si>
    <t>5906130390</t>
  </si>
  <si>
    <t>Montáž kolejového roštu v ose koleje pražce betonové vystrojené tv. S49 rozdělení "d"</t>
  </si>
  <si>
    <t>656671180</t>
  </si>
  <si>
    <t>Montáž kolejového roštu v ose koleje pražce betonové vystrojené tv. S49 rozdělení "d". Poznámka: 1. V cenách jsou započteny náklady na vrtání pražců dřevěných nevystrojených, manipulaci a montáž KR.2. V cenách nejsou obsaženy náklady na dodávku materiálu.</t>
  </si>
  <si>
    <t>Poznámka k souboru cen:
1. V cenách jsou započteny náklady na vrtání pražců dřevěných nevystrojených, manipulaci a montáž KR.
2. V cenách nejsou obsaženy náklady na dodávku materiálu.</t>
  </si>
  <si>
    <t>9</t>
  </si>
  <si>
    <t>5906140080</t>
  </si>
  <si>
    <t>Demontáž kolejového roštu koleje v ose koleje pražce dřevěné tv. S49 rozdělení "d"</t>
  </si>
  <si>
    <t>-1972246306</t>
  </si>
  <si>
    <t>Demontáž kolejového roštu koleje v ose koleje pražce dřevěné tv. S49 rozdělení "d". Poznámka: 1. V cenách jsou započteny náklady na případné odstranění kameniva, rozebrání roštu do součástí, manipulaci, naložení výzisku na dopravní prostředek a uložení na úložišti.2. V cenách nejsou obsaženy náklady na dopravu a vytřídění.</t>
  </si>
  <si>
    <t>Poznámka k souboru cen:
1. V cenách jsou započteny náklady na případné odstranění kameniva, rozebrání roštu do součástí, manipulaci, naložení výzisku na dopravní prostředek a uložení na úložišti.
2. V cenách nejsou obsaženy náklady na dopravu a vytřídění.</t>
  </si>
  <si>
    <t>10</t>
  </si>
  <si>
    <t>5907015120</t>
  </si>
  <si>
    <t>Ojedinělá výměna kolejnic současně s výměnou pražců tv. S49 rozdělení "u"</t>
  </si>
  <si>
    <t>1808656338</t>
  </si>
  <si>
    <t>Ojedinělá výměna kolejnic současně s výměnou pražců tv. S49 rozdělení "u". Poznámka: 1. V cenách jsou započteny náklady na demontáž upevňovadel, výměnu kolejnic, dílů a součástí, úpravu dilatačních spár, pryžových podložek, montáž upevňovadel, zřízení nebo demontáž prozatímních styků a ošetření součástí mazivem.2. V cenách nejsou započteny náklady na dělení kolejnic, zřízení svaru, demontáž nebo montáž styků.</t>
  </si>
  <si>
    <t>Poznámka k položce:
Metr kolejnice=m
vložky po výřezech styků, použít kolejnice z úseku 507-511</t>
  </si>
  <si>
    <t>"Def 7,990 7,990 kolej 1 Defektoskopická vada kolejnice (221.1D, L,)          "5</t>
  </si>
  <si>
    <t>"Def 7,990 7,990 kolej 1 Defektoskopická vada kolejnice (221.1D, L, u svaru)          "5</t>
  </si>
  <si>
    <t>"Def 8,210 8,210 kolej 1 Defektoskopická vada kolejnice (2223 D, P, +svar +221,1D)          "5</t>
  </si>
  <si>
    <t>"Def 9,215 9,215 kolej 1 Defektoskopická vada kolejnice (2251 D, L,)          "5</t>
  </si>
  <si>
    <t>"Def 11,070 11,070 kolej 1 Defektoskopická vada kolejnice (221.1D, L,)          "5</t>
  </si>
  <si>
    <t>"Def 11,080 11,080 kolej 1 Defektoskopická vada kolejnice (221.1D, L,)          "5</t>
  </si>
  <si>
    <t>"Def 11,080 11,080 kolej 1 Defektoskopická vada kolejnice (221.1D, P, svar)          "5</t>
  </si>
  <si>
    <t xml:space="preserve">"Def 11,080 11,080 kolej 1 Defektoskopická vada kolejnice (402 C, P,)          "5 </t>
  </si>
  <si>
    <t>"Def 11,150 11,150 kolej 1 Defektoskopická vada kolejnice (221.1D, L,)          "5</t>
  </si>
  <si>
    <t>"Def 11,160 11,160 kolej 1 Defektoskopická vada kolejnice (221.1D, L,)          "5</t>
  </si>
  <si>
    <t>11</t>
  </si>
  <si>
    <t>5907050120</t>
  </si>
  <si>
    <t>Dělení kolejnic kyslíkem tv. S49</t>
  </si>
  <si>
    <t>-426921210</t>
  </si>
  <si>
    <t>Dělení kolejnic kyslíkem tv. S49. Poznámka: 1. V cenách jsou započteny náklady na manipulaci podložení, označení a provedení řezu kolejnice.</t>
  </si>
  <si>
    <t>Poznámka k položce:
Řez=kus</t>
  </si>
  <si>
    <t>30</t>
  </si>
  <si>
    <t>12</t>
  </si>
  <si>
    <t>5909030020</t>
  </si>
  <si>
    <t>Následná úprava GPK koleje směrové a výškové uspořádání pražce betonové</t>
  </si>
  <si>
    <t>-1876080934</t>
  </si>
  <si>
    <t>Následná úprava GPK koleje směrové a výškové uspořádání pražce betonové. Poznámka: 1. V cenách jsou započteny náklady na úpravu směrového a výškového uspořádání strojní linkou ASP s přesným zaměřením její prostorové polohy po konsolidaci KL, úpravu KL pluhem a měření mezních stavebních odchylek dle ČSN, měření techologických veličin a předání tištěných výstupů objednateli.2. V cenách nejsou obsaženy náklady na zaměření APK, doplnění a dodávku kameniva a snížení KL pod patou kolejnice.</t>
  </si>
  <si>
    <t>Poznámka k souboru cen:
1. V cenách jsou započteny náklady na úpravu směrového a výškového uspořádání strojní linkou ASP s přesným zaměřením její prostorové polohy po konsolidaci KL, úpravu KL pluhem a měření mezních stavebních odchylek dle ČSN, měření techologických veličin a předání tištěných výstupů objednateli.
2. V cenách nejsou obsaženy náklady na zaměření APK, doplnění a dodávku kameniva a snížení KL pod patou kolejnice.</t>
  </si>
  <si>
    <t>(6,782-10,174)*-1</t>
  </si>
  <si>
    <t>13</t>
  </si>
  <si>
    <t>5909050020</t>
  </si>
  <si>
    <t>Stabilizace kolejového lože koleje stávajícího</t>
  </si>
  <si>
    <t>-939119266</t>
  </si>
  <si>
    <t>Stabilizace kolejového lože koleje stávajícího. Poznámka: 1. V cenách jsou započteny náklady na stabilizaci v režimu s řízeným (konstantním) poklesem včetně měření a předání tištěných výstupů.</t>
  </si>
  <si>
    <t>Poznámka k souboru cen:
1. V cenách jsou započteny náklady na stabilizaci v režimu s řízeným (konstantním) poklesem včetně měření a předání tištěných výstupů.</t>
  </si>
  <si>
    <t>Poznámka k položce:
S3/1, Kilometr koleje=km</t>
  </si>
  <si>
    <t>14</t>
  </si>
  <si>
    <t>5910020030</t>
  </si>
  <si>
    <t>Svařování kolejnic termitem plný předehřev standardní spára svar sériový tv. S49</t>
  </si>
  <si>
    <t>svar</t>
  </si>
  <si>
    <t>1090559339</t>
  </si>
  <si>
    <t>Svařování kolejnic termitem plný předehřev standardní spára svar sériový tv. S49. Poznámka: 1. V cenách jsou započteny náklady na vybrání kameniva z mezipražcového prostoru, demontáž upevňovadel, směrové a výškové vyrovnání kolejnic, provedení svaru, montáž upevňovadel, vizuální kontrola, měření geometrie svaru.2. V cenách nejsou obsaženy náklady na kontrolu svaru ultrazvukem, podbití pražců a demontáž styku.</t>
  </si>
  <si>
    <t>11*2+6</t>
  </si>
  <si>
    <t>5910035030</t>
  </si>
  <si>
    <t>Dosažení dovolené upínací teploty v BK prodloužením kolejnicového pásu v koleji tv. S49</t>
  </si>
  <si>
    <t>-272467074</t>
  </si>
  <si>
    <t>Dosažení dovolené upínací teploty v BK prodloužením kolejnicového pásu v koleji tv. S49.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</si>
  <si>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16</t>
  </si>
  <si>
    <t>5910040230</t>
  </si>
  <si>
    <t>Umožnění volné dilatace kolejnice bez demontáže nebo montáže upevňovadel s osazením a odstraněním kluzných podložek rozdělení pražců "u"</t>
  </si>
  <si>
    <t>-1580803437</t>
  </si>
  <si>
    <t>Umožnění volné dilatace kolejnice bez demontáže nebo montáže upevňovadel s osazením a odstraněním kluzných podložek rozdělení pražců "u". Poznámka: 1. V cenách jsou započteny náklady na uvolnění, demontáž a rovnoměrné prodloužení nebo zkrácení kolejnice, vyznačení značek a vedení dokumentace.2. V cenách nejsou obsaženy náklady na demontáž kolejnicových spojek.</t>
  </si>
  <si>
    <t>Poznámka k položce:
Metr kolejnice=m</t>
  </si>
  <si>
    <t>(7,977-8,283)*-2000+4*50</t>
  </si>
  <si>
    <t>17</t>
  </si>
  <si>
    <t>5910135010</t>
  </si>
  <si>
    <t>Demontáž pražcové kotvy v koleji</t>
  </si>
  <si>
    <t>-1520063009</t>
  </si>
  <si>
    <t>Demontáž pražcové kotvy v koleji. Poznámka: 1. V cenách jsou započteny náklady na odstranění kameniva, demontáž, dohození a úpravu kameniva a naložení výzisku na dopravní prostředek.</t>
  </si>
  <si>
    <t>Poznámka k souboru cen:
1. V cenách jsou započteny náklady na odstranění kameniva, demontáž, dohození a úpravu kameniva a naložení výzisku na dopravní prostředek.</t>
  </si>
  <si>
    <t>18</t>
  </si>
  <si>
    <t>5910136010</t>
  </si>
  <si>
    <t>Montáž pražcové kotvy v koleji</t>
  </si>
  <si>
    <t>1788252688</t>
  </si>
  <si>
    <t>Montáž pražcové kotvy v koleji. Poznámka: 1. V cenách jsou započteny náklady na odstranění kameniva, montáž, ošetření součásti mazivem a úpravu kameniva.2. V cenách nejsou obsaženy náklady na dodávku materiálu.</t>
  </si>
  <si>
    <t>"přechodnice 7,977-8,021 a 8,230-8,283 bez kotev              "</t>
  </si>
  <si>
    <t>"přechodnice 8,021-8,033 a  8,218-8,230 každý 3.pražec   "(8,021-8,033+ 8,218-8,230)/0,611*-1000/3-0,093</t>
  </si>
  <si>
    <t>" přechodnice a oblouk 8,033-8,218 každý 2.pražec           "(8,033-8,218)/0,611*-1000/2+0,609</t>
  </si>
  <si>
    <t>Kotvy_B91S</t>
  </si>
  <si>
    <t>19</t>
  </si>
  <si>
    <t>5912065010</t>
  </si>
  <si>
    <t>Montáž zajišťovací značky samostatné konzolové</t>
  </si>
  <si>
    <t>-1470174066</t>
  </si>
  <si>
    <t>Montáž zajišťovací značky samostatné konzolové. Poznámka: 1. V cenách jsou započteny náklady na montáž součástí značky včetně zemních prací a úpravy terénu.2. V cenách nejsou obsaženy náklady na dodávku materiálu.</t>
  </si>
  <si>
    <t>Poznámka k položce:
Značka=kus</t>
  </si>
  <si>
    <t>20</t>
  </si>
  <si>
    <t>M</t>
  </si>
  <si>
    <t>5958158005</t>
  </si>
  <si>
    <t>Podložka pryžová pod patu kolejnice S49  183/126/6</t>
  </si>
  <si>
    <t>461130050</t>
  </si>
  <si>
    <t>SB6výměna*2</t>
  </si>
  <si>
    <t>PryžovkyS49</t>
  </si>
  <si>
    <t>5955101005</t>
  </si>
  <si>
    <t>Kamenivo drcené štěrk frakce 31,5/63 třídy min. BII</t>
  </si>
  <si>
    <t>1146336873</t>
  </si>
  <si>
    <t>VýměnaKL*2910*1,65</t>
  </si>
  <si>
    <t>DoplněníKL*1,65</t>
  </si>
  <si>
    <t>22</t>
  </si>
  <si>
    <t>5962119010</t>
  </si>
  <si>
    <t>Zajištění PPK konzolová značka</t>
  </si>
  <si>
    <t>-1139235945</t>
  </si>
  <si>
    <t>23</t>
  </si>
  <si>
    <t>5962119020</t>
  </si>
  <si>
    <t>Zajištění PPK štítek konzolové a hřebové značky</t>
  </si>
  <si>
    <t>895107736</t>
  </si>
  <si>
    <t>OST</t>
  </si>
  <si>
    <t>Ostatní</t>
  </si>
  <si>
    <t>24</t>
  </si>
  <si>
    <t>7497351560</t>
  </si>
  <si>
    <t>Montáž přímého ukolejnění na elektrizovaných tratích nebo v kolejových obvodech</t>
  </si>
  <si>
    <t>512</t>
  </si>
  <si>
    <t>-792321224</t>
  </si>
  <si>
    <t>GPK/0,040+0,2</t>
  </si>
  <si>
    <t>25</t>
  </si>
  <si>
    <t>7497371630</t>
  </si>
  <si>
    <t>Demontáže zařízení trakčního vedení svodu propojení nebo ukolejnění na elektrizovaných tratích nebo v kolejových obvodech</t>
  </si>
  <si>
    <t>-1835534105</t>
  </si>
  <si>
    <t>Demontáže zařízení trakčního vedení svodu propojení nebo ukolejnění na elektrizovaných tratích nebo v kolejových obvodech - demontáž stávajícího zařízení se všemi pomocnými doplňujícími úpravami</t>
  </si>
  <si>
    <t>26</t>
  </si>
  <si>
    <t>9901000100</t>
  </si>
  <si>
    <t>Doprava dodávek zhotovitele, dodávek objednatele nebo výzisku mechanizací o nosnosti do 3,5 t do 10 km</t>
  </si>
  <si>
    <t>-1658375467</t>
  </si>
  <si>
    <t>Doprava dodávek zhotovitele, dodávek objednatele nebo výzisku mechanizací o nosnosti do 3,5 t do 10 km Poznámka: V cenách jsou započteny náklady přepravu materiálu ze skladů nebo skládek výrobce nebo dodavatele nebo z vlastních zásob objednatele na místo technologické manipulace včetně složení a poplatku za použití dopravní cesty. 
Ceny jsou určeny i pro dopravu výzisku do skladu, úložiště nebo na skládku včetně vyložení.
Ceny jsou určeny pro dopravu silničními i kolejovými vozidly.
V ceně jsou započteny i náklady na zpáteční cestu dopravního prostředku. V případě, že vozidlo jede jednosměrně (okružně), uvažuje se poloviční vzdálenost z celkově ujeté trasy.
 Měrnou jednotkou je kus stroje.</t>
  </si>
  <si>
    <t>Poznámka k souboru cen:
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</t>
  </si>
  <si>
    <t>Poznámka k položce:
odvoz pryž a PE podložek na skládku</t>
  </si>
  <si>
    <t>27</t>
  </si>
  <si>
    <t>9902100100</t>
  </si>
  <si>
    <t>Doprava dodávek zhotovitele, dodávek objednatele nebo výzisku mechanizací přes 3,5 t sypanin  do 10 km</t>
  </si>
  <si>
    <t>1860749743</t>
  </si>
  <si>
    <t>Doprava dodávek zhotovitele, dodávek objednatele nebo výzisku mechanizací přes 3,5 t sypanin do 10 km Poznámka: V cenách jsou započteny náklady přepravu materiálu ze skladů nebo skládek výrobce nebo dodavatele nebo z vlastních zásob objednatele na místo technologické manipulace včetně složení a poplatku za použití dopravní cesty. 
Ceny jsou určeny i pro dopravu výzisku do skladu, úložiště nebo na skládku včetně vyložení.
Ceny jsou určeny pro dopravu silničními i kolejovými vozidly.
V ceně jsou započteny i náklady na zpáteční cestu dopravního prostředku. V případě, že vozidlo jede jednosměrně (okružně), uvažuje se poloviční vzdálenost z celkově ujeté trasy.
 Měrnou jednotkou je t přepravovaného materiálu.</t>
  </si>
  <si>
    <t>Odpad_KL_11 "  na skládku odpadů"</t>
  </si>
  <si>
    <t>28</t>
  </si>
  <si>
    <t>9902200100</t>
  </si>
  <si>
    <t>Doprava dodávek zhotovitele, dodávek objednatele nebo výzisku mechanizací přes 3,5 t objemnějšího kusového materiálu do 10 km</t>
  </si>
  <si>
    <t>-386747956</t>
  </si>
  <si>
    <t>Doprava dodávek zhotovitele, dodávek objednatele nebo výzisku mechanizací přes 3,5 t objemnějšího kusového materiálu do 10 km Poznámka: V cenách jsou započteny náklady přepravu materiálu ze skladů nebo skládek výrobce nebo dodavatele nebo z vlastních zásob objednatele na místo technologické manipulace včetně složení a poplatku za použití dopravní cesty. 
Ceny jsou určeny i pro dopravu výzisku do skladu, úložiště nebo na skládku včetně vyložení.
Ceny jsou určeny pro dopravu silničními i kolejovými vozidly.
V ceně jsou započteny i náklady na zpáteční cestu dopravního prostředku. V případě, že vozidlo jede jednosměrně (okružně), uvažuje se poloviční vzdálenost z celkově ujeté trasy.
 Měrnou jednotkou je t přepravovaného materiálu.</t>
  </si>
  <si>
    <t>"Pražce a kotvy dodávané zadavatelem             "Mat_zadavatele_11</t>
  </si>
  <si>
    <t>Mezisoučet</t>
  </si>
  <si>
    <t>OdpadBeton_11 "  na skládku odpadů"</t>
  </si>
  <si>
    <t>29</t>
  </si>
  <si>
    <t>9902900200</t>
  </si>
  <si>
    <t>Naložení  objemnějšího kusového materiálu, vybouraných hmot</t>
  </si>
  <si>
    <t>Sborník UOŽI 01 2019</t>
  </si>
  <si>
    <t>-2059776754</t>
  </si>
  <si>
    <t>Naložení objemnějšího kusového materiálu, vybouraných hmot Poznámka: Ceny jsou určeny pro nakládání materiálu v případech, kdy není naložení součástí dodávky materiálu nebo není uvedeno v popisu cen a pro nakládání z meziskládky. Ceny se použijí i pro nakládání materiálu z vlastních zásob objednatele.</t>
  </si>
  <si>
    <t>Poznámka k souboru cen:
Ceny jsou určeny pro nakládání materiálu v případech, kdy není naložení součástí dodávky materiálu nebo není uvedeno v popisu cen a pro nakládání z meziskládky. Ceny se použijí i pro nakládání materiálu z vlastních zásob objednatele.</t>
  </si>
  <si>
    <t>"Složení pražců B91 z oběhových vozů                  "B91S2*0,327</t>
  </si>
  <si>
    <t>"Složení kotev z dopravního prostředku               "Kotvy_B91S*0,01004</t>
  </si>
  <si>
    <t>Mat_zadavatele_11</t>
  </si>
  <si>
    <t>9909000100</t>
  </si>
  <si>
    <t>Poplatek za uložení suti nebo hmot na oficiální skládku</t>
  </si>
  <si>
    <t>-1566218021</t>
  </si>
  <si>
    <t>Poplatek za uložení suti nebo hmot na oficiální skládku Poznámka: V cenách jsou započteny náklady na uložení stavebního odpadu na oficiální skládku.</t>
  </si>
  <si>
    <t>Poznámka k souboru cen:
V cenách jsou započteny náklady na uložení stavebního odpadu na oficiální skládku.</t>
  </si>
  <si>
    <t>31</t>
  </si>
  <si>
    <t>9909000400</t>
  </si>
  <si>
    <t>Poplatek za likvidaci plastových součástí</t>
  </si>
  <si>
    <t>-1961302852</t>
  </si>
  <si>
    <t>Poplatek za likvidaci plastových součástí Poznámka: V cenách jsou započteny náklady na uložení stavebního odpadu na oficiální skládku.</t>
  </si>
  <si>
    <t>" pryžové podložky              "(DemontážBeton+DemontážDřevo)*2*0,000163</t>
  </si>
  <si>
    <t>"PE položky                             "DemontážDřevo*0,00008</t>
  </si>
  <si>
    <t>32</t>
  </si>
  <si>
    <t>9909000500</t>
  </si>
  <si>
    <t>Poplatek uložení odpadu betonových prefabrikátů</t>
  </si>
  <si>
    <t>1683672070</t>
  </si>
  <si>
    <t>Poplatek uložení odpadu betonových prefabrikátů Poznámka: V cenách jsou započteny náklady na uložení stavebního odpadu na oficiální skládku.</t>
  </si>
  <si>
    <t>(DemontážBeton-40)*0,3</t>
  </si>
  <si>
    <t>Šachty_výkop</t>
  </si>
  <si>
    <t>Výkop zeminy při zřizování betonových šachet</t>
  </si>
  <si>
    <t>21,195</t>
  </si>
  <si>
    <t>Čištění_příkopu</t>
  </si>
  <si>
    <t>Odpad z čištění příkopů</t>
  </si>
  <si>
    <t>1050</t>
  </si>
  <si>
    <t>Čištění_lapač</t>
  </si>
  <si>
    <t>Čištění lapačů</t>
  </si>
  <si>
    <t>49</t>
  </si>
  <si>
    <t>Čištění_šachet_svodu</t>
  </si>
  <si>
    <t>Čištění šachet svodu</t>
  </si>
  <si>
    <t>Svahování</t>
  </si>
  <si>
    <t>Svahování 8,0-8,720</t>
  </si>
  <si>
    <t>m2</t>
  </si>
  <si>
    <t>2400</t>
  </si>
  <si>
    <t>Beton_skládka</t>
  </si>
  <si>
    <t>Beton na skládku</t>
  </si>
  <si>
    <t>180,9</t>
  </si>
  <si>
    <t>Šachta_pruchozíi</t>
  </si>
  <si>
    <t>Šachta DN 400 průchozí 2xDN400</t>
  </si>
  <si>
    <t>Svod_potrubí</t>
  </si>
  <si>
    <t>Potrubí svodné</t>
  </si>
  <si>
    <t>905,5</t>
  </si>
  <si>
    <t>Svodné_šachty_12</t>
  </si>
  <si>
    <t>Zřízení nových svodných šachet na potrubí DN 400, odbočka DN250</t>
  </si>
  <si>
    <t>Č12 - Železniční spodek _změna č_1</t>
  </si>
  <si>
    <t>Šachty_odbočná</t>
  </si>
  <si>
    <t>Šachty 2xDN 400 + 1x DN250</t>
  </si>
  <si>
    <t>Obsyp_potrubí</t>
  </si>
  <si>
    <t>Obsypání potrubí pískem nebo šotolinou</t>
  </si>
  <si>
    <t>838,421</t>
  </si>
  <si>
    <t>Zemina_skládka</t>
  </si>
  <si>
    <t>Zemina na skládku</t>
  </si>
  <si>
    <t>2881,616</t>
  </si>
  <si>
    <t>Oprava_příkopu</t>
  </si>
  <si>
    <t>Oprava příkopu výměnou příkopových tvárnic</t>
  </si>
  <si>
    <t>5914015010</t>
  </si>
  <si>
    <t>Čištění odvodňovacích zařízení ručně příkop zpevněný</t>
  </si>
  <si>
    <t>-1874921002</t>
  </si>
  <si>
    <t>Čištění odvodňovacích zařízení ručně příkop zpevněný. Poznámka: 1. V cenách jsou započteny náklady na vyčištění od nánosu a nečistot a rozprostření výzisku na terén nebo naložení na dopravní prostředek. 2. V cenách nejsou obsaženy náklady na dopravu a skládkovné.</t>
  </si>
  <si>
    <t>Poznámka k souboru cen:
1. V cenách jsou započteny náklady na vyčištění od nánosu a nečistot a rozprostření výzisku na terén nebo naložení na dopravní prostředek.
2. V cenách nejsou obsaženy náklady na dopravu a skládkovné.</t>
  </si>
  <si>
    <t>"Vpravo km odhad 0,5 m3/m                " (8,000-10,100)*-500</t>
  </si>
  <si>
    <t>5914015060</t>
  </si>
  <si>
    <t>Čištění odvodňovacích zařízení ručně lapač splavenin</t>
  </si>
  <si>
    <t>-1202198799</t>
  </si>
  <si>
    <t>Čištění odvodňovacích zařízení ručně lapač splavenin. Poznámka: 1. V cenách jsou započteny náklady na vyčištění od nánosu a nečistot a rozprostření výzisku na terén nebo naložení na dopravní prostředek. 2. V cenách nejsou obsaženy náklady na dopravu a skládkovné.</t>
  </si>
  <si>
    <t>"Vpravo km odhad 0,7 m3/lapač ( nebo šachta ) na trativodu   " (8,000-10,100)/-0,030*0,7</t>
  </si>
  <si>
    <t>5914025010</t>
  </si>
  <si>
    <t>Výměna dílů otevřeného odvodnění příkopové tvárnice</t>
  </si>
  <si>
    <t>236994362</t>
  </si>
  <si>
    <t>Výměna dílů otevřeného odvodnění příkopové tvárnice. Poznámka: 1. V cenách jsou započteny náklady na demontáž, výměnu, montáž dílů, včetně obsypání a zasypání zařízení propustným materiálem podle vzorového listu a rozprostření výzisku na terén nebo naložení na dopravní prostředek. 2. V cenách nejsou obsaženy náklady na provedení výkopku, ruční dočištění a dodávku materiálu.</t>
  </si>
  <si>
    <t>Poznámka k souboru cen:
1. V cenách jsou započteny náklady na demontáž, výměnu, montáž dílů, včetně obsypání a zasypání zařízení propustným materiálem podle vzorového listu a rozprostření výzisku na terén nebo naložení na dopravní prostředek.
2. V cenách nejsou obsaženy náklady na provedení výkopku, ruční dočištění a dodávku materiálu.</t>
  </si>
  <si>
    <t>"Oprava příkopu vpravo v místech poškození - odhad                "18</t>
  </si>
  <si>
    <t>5914025020</t>
  </si>
  <si>
    <t>Výměna dílů otevřeného odvodnění příkopové desky</t>
  </si>
  <si>
    <t>1049389003</t>
  </si>
  <si>
    <t>Výměna dílů otevřeného odvodnění příkopové desky. Poznámka: 1. V cenách jsou započteny náklady na demontáž, výměnu, montáž dílů, včetně obsypání a zasypání zařízení propustným materiálem podle vzorového listu a rozprostření výzisku na terén nebo naložení na dopravní prostředek.2. V cenách nejsou obsaženy náklady na provedení výkopku, ruční dočištění a dodávku materiálu.</t>
  </si>
  <si>
    <t>Poznámka k souboru cen:
1. V cenách jsou započteny náklady na demontáž, výměnu, montáž dílů, včetně obsypání a zasypání zařízení propustným materiálem podle vzorového listu a rozprostření výzisku na terén nebo naložení na dopravní prostředek.
2. V cenách nejsou obsaženy náklady na provedení výkopku, ruční dočištění a dodávku materiálu.</t>
  </si>
  <si>
    <t>Příkop_desky</t>
  </si>
  <si>
    <t>"Vpravo km" (9,570-9,597)*-1000</t>
  </si>
  <si>
    <t>5914040010</t>
  </si>
  <si>
    <t>Čištění krytých odvodňovacích zařízení ručně potrubí trativodu</t>
  </si>
  <si>
    <t>1918717661</t>
  </si>
  <si>
    <t>Čištění krytých odvodňovacích zařízení ručně potrubí trativodu. Poznámka: 1. V cenách jsou započteny náklady na pročištění nebo propláchnutí, odstranění usazenin a naložení výzisku na dopravní prostředek.2. V cenách nejsou obsaženy náklady na dopravu výzisku a skládkovné.</t>
  </si>
  <si>
    <t>Poznámka k souboru cen:
1. V cenách jsou započteny náklady na pročištění nebo propláchnutí, odstranění usazenin a naložení výzisku na dopravní prostředek.
2. V cenách nejsou obsaženy náklady na dopravu výzisku a skládkovné.</t>
  </si>
  <si>
    <t>"Vpravo km         " (8,000-10,100)*-1000</t>
  </si>
  <si>
    <t>Čištění_trativod</t>
  </si>
  <si>
    <t>5914040040</t>
  </si>
  <si>
    <t>Čištění krytých odvodňovacích zařízení ručně svodné šachty</t>
  </si>
  <si>
    <t>881227340</t>
  </si>
  <si>
    <t>Čištění krytých odvodňovacích zařízení ručně svodné šachty. Poznámka: 1. V cenách jsou započteny náklady na pročištění nebo propláchnutí, odstranění usazenin a naložení výzisku na dopravní prostředek. 2. V cenách nejsou obsaženy náklady na dopravu výzisku a skládkovné.</t>
  </si>
  <si>
    <t>Poznámka k souboru cen:
1. V cenách jsou započteny náklady na pročištění nebo propláchnutí, odstranění usazenin a naložení výzisku na dopravní prostředek.
2. V cenách nejsou obsaženy náklady na dopravu výzisku a skládkovné.</t>
  </si>
  <si>
    <t>"Svodné potrubí RŠ32 km 8,905, RŠ33 km 8,935 a RŠ34 km  8,965 - odhad 0,3 m3/šachtu  " 3</t>
  </si>
  <si>
    <t>5914040030</t>
  </si>
  <si>
    <t>Čištění krytých odvodňovacích zařízení ručně svodného potrubí</t>
  </si>
  <si>
    <t>1995688789</t>
  </si>
  <si>
    <t>Čištění krytých odvodňovacích zařízení ručně svodného potrubí. Poznámka: 1. V cenách jsou započteny náklady na pročištění nebo propláchnutí, odstranění usazenin a naložení výzisku na dopravní prostředek.2. V cenách nejsou obsaženy náklady na dopravu výzisku a skládkovné.</t>
  </si>
  <si>
    <t>"Svodné potrubí RŠ31 až RŠ34 km"   (8,905-8,965)*-1000</t>
  </si>
  <si>
    <t>5914050030</t>
  </si>
  <si>
    <t>Demontáž krytých odvodňovacích zařízení svodného potrubí</t>
  </si>
  <si>
    <t>-1788741324</t>
  </si>
  <si>
    <t>Demontáž krytých odvodňovacích zařízení svodného potrubí. Poznámka: 1. V cenách jsou započteny náklady na demontáž dílů, zához, urovnání a úpravu terénu nebo naložení výzisku na dopravní prostředek. 2. V cenách nejsou obsaženy náklady na dopravu a skládkovné.</t>
  </si>
  <si>
    <t>Poznámka k souboru cen:
1. V cenách jsou započteny náklady na demontáž dílů, zához, urovnání a úpravu terénu nebo naložení výzisku na dopravní prostředek.
2. V cenách nejsou obsaženy náklady na dopravu a skládkovné.</t>
  </si>
  <si>
    <t>"Km 8,0-8,090 - bude upřesněno PD           "90</t>
  </si>
  <si>
    <t>5914050040</t>
  </si>
  <si>
    <t>Demontáž krytých odvodňovacích zařízení svodné šachty</t>
  </si>
  <si>
    <t>2037773714</t>
  </si>
  <si>
    <t>Demontáž krytých odvodňovacích zařízení svodné šachty. Poznámka: 1. V cenách jsou započteny náklady na demontáž dílů, zához, urovnání a úpravu terénu nebo naložení výzisku na dopravní prostředek. 2. V cenách nejsou obsaženy náklady na dopravu a skládkovné.</t>
  </si>
  <si>
    <t>" VŠ3, čtvercová bez čísla, RŠ3-RŠ31                   "Šachty_odbočná+Šachta_pruchozíi</t>
  </si>
  <si>
    <t>5914055030</t>
  </si>
  <si>
    <t>Zřízení krytých odvodňovacích zařízení svodného potrubí</t>
  </si>
  <si>
    <t>-1118063177</t>
  </si>
  <si>
    <t>Zřízení krytých odvodňovacích zařízení svodného potrubí. Poznámka: 1. V cenách jsou započteny náklady na zřízení podkladní vrstvy, uložení, obsypání a zásyp zařízení podle vzorového listu a rozprostření výzisku na terén nebo naložení na dopravní prostředek. 2. V cenách nejsou obsaženy náklady na provedení výkopku, ruční dočištění a dodávku materiálu.</t>
  </si>
  <si>
    <t>Poznámka k souboru cen:
1. V cenách jsou započteny náklady na zřízení podkladní vrstvy, uložení, obsypání a zásyp zařízení podle vzorového listu a rozprostření výzisku na terén nebo naložení na dopravní prostředek.
2. V cenách nejsou obsaženy náklady na provedení výkopku, ruční dočištění a dodávku materiálu.</t>
  </si>
  <si>
    <t>"Náhrada km 8,0-8,905 svodného potrubí uprostřed "(8,905-8,0)*1000-Svodné_šachty_12*0,5                "  = odpočet za šachty"</t>
  </si>
  <si>
    <t>" Příčný přechod k VŠ1                                                                                                              "15</t>
  </si>
  <si>
    <t>5914055040</t>
  </si>
  <si>
    <t>Zřízení krytých odvodňovacích zařízení svodné šachty</t>
  </si>
  <si>
    <t>-1123948181</t>
  </si>
  <si>
    <t>Zřízení krytých odvodňovacích zařízení svodné šachty. Poznámka: 1. V cenách jsou započteny náklady na zřízení podkladní vrstvy, uložení, obsypání a zásyp zařízení podle vzorového listu a rozprostření výzisku na terén nebo naložení na dopravní prostředek. 2. V cenách nejsou obsaženy náklady na provedení výkopku, ruční dočištění a dodávku materiálu.</t>
  </si>
  <si>
    <t>5914055050</t>
  </si>
  <si>
    <t>Zřízení krytých odvodňovacích zařízení vsakovací šachty</t>
  </si>
  <si>
    <t>-1833304324</t>
  </si>
  <si>
    <t>Zřízení krytých odvodňovacích zařízení vsakovací šachty. Poznámka: 1. V cenách jsou započteny náklady na zřízení podkladní vrstvy, uložení, obsypání a zásyp zařízení podle vzorového listu a rozprostření výzisku na terén nebo naložení na dopravní prostředek.2. V cenách nejsou obsaženy náklady na provedení výkopku, ruční dočištění a dodávku materiálu.</t>
  </si>
  <si>
    <t>Poznámka k souboru cen:
1. V cenách jsou započteny náklady na zřízení podkladní vrstvy, uložení, obsypání a zásyp zařízení podle vzorového listu a rozprostření výzisku na terén nebo naložení na dopravní prostředek.
2. V cenách nejsou obsaženy náklady na provedení výkopku, ruční dočištění a dodávku materiálu.</t>
  </si>
  <si>
    <t xml:space="preserve">"Nová VŠ1 = první šachta kanalizace - bude upřesněno PD        "1*3    </t>
  </si>
  <si>
    <t>5964104045</t>
  </si>
  <si>
    <t>Kanalizační díly plastové trubka s kompaktní stěnou DN 400</t>
  </si>
  <si>
    <t>-2136616110</t>
  </si>
  <si>
    <t>5964119015</t>
  </si>
  <si>
    <t>Příkopová tvárnice TZZ 4b</t>
  </si>
  <si>
    <t>851233806</t>
  </si>
  <si>
    <t>Oprava_příkopu/0,3</t>
  </si>
  <si>
    <t>5964103120R1</t>
  </si>
  <si>
    <t>Drenážní plastové díly šachta průchozí DN 600 - 1 vtok a 1 odtok - oba  DN 400 mm</t>
  </si>
  <si>
    <t>268218403</t>
  </si>
  <si>
    <t>"RŠ5-6,8-9,11-12,14-15,17-18,20-21,23-24,26-27,29-30                                "18</t>
  </si>
  <si>
    <t>5964103125R2</t>
  </si>
  <si>
    <t>Drenážní plastové díly šachta odbočná DN 600 - 1 vtok a 1 odtok - oba  DN 400 mm + 1 vtok z boku  DN 250 mm</t>
  </si>
  <si>
    <t>1068363258</t>
  </si>
  <si>
    <t>"Šachty s napojením v podélném směru DN400, odbočka vpravo DN250 ( napojení na trativodní trubky z betonu ), min.SN8</t>
  </si>
  <si>
    <t>"DN 250 VŠ3,RŠ4,7,10,13,16,19,22,25,28,31                                "11</t>
  </si>
  <si>
    <t>5964103130</t>
  </si>
  <si>
    <t>Drenážní plastové díly prodlužovací nástavec šachty D 400, délka 3 m</t>
  </si>
  <si>
    <t>-1684525771</t>
  </si>
  <si>
    <t>"Nástavce délky 1,5 m             "( Šachta_pruchozíi+Šachty_odbočná)/2</t>
  </si>
  <si>
    <t>5964103135</t>
  </si>
  <si>
    <t>Drenážní plastové díly krytka šachty plastová D 400</t>
  </si>
  <si>
    <t>-1191463459</t>
  </si>
  <si>
    <t>5915005020</t>
  </si>
  <si>
    <t>Hloubení rýh nebo jam na železničním spodku II. třídy</t>
  </si>
  <si>
    <t>1467134754</t>
  </si>
  <si>
    <t>Hloubení rýh nebo jam na železničním spodku II. třídy. Poznámka: 1. V cenách jsou započteny náklady na hloubení a uložení výzisku na terén nebo naložení na dopravní prostředek a uložení na úložišti.</t>
  </si>
  <si>
    <t>Poznámka k souboru cen:
1. V cenách jsou započteny náklady na hloubení a uložení výzisku na terén nebo naložení na dopravní prostředek a uložení na úložišti.</t>
  </si>
  <si>
    <t>" Pro svodná potrubí HxŠxD           "1,5*0,80*Svod_potrubí</t>
  </si>
  <si>
    <t>" Pro šachty svodu HxŠxD                "1,2*1,0*Svodné_šachty_12</t>
  </si>
  <si>
    <t>Rýha_pro_potrubí</t>
  </si>
  <si>
    <t>5915010020</t>
  </si>
  <si>
    <t>Těžení zeminy nebo horniny železničního spodku II. třídy</t>
  </si>
  <si>
    <t>600120732</t>
  </si>
  <si>
    <t>Těžení zeminy nebo horniny železničního spodku II. třídy. Poznámka: 1. V cenách jsou započteny náklady na těžení a uložení výzisku na terén nebo naložení na dopravní prostředek a uložení na úložišti.</t>
  </si>
  <si>
    <t>Poznámka k souboru cen:
1. V cenách jsou započteny náklady na těžení a uložení výzisku na terén nebo naložení na dopravní prostředek a uložení na úložišti.</t>
  </si>
  <si>
    <t>" Pro nové betové šachty PočetxHlubkaxPlocha         " 1*3*3,14*1,5^2</t>
  </si>
  <si>
    <t>5915015020</t>
  </si>
  <si>
    <t>Svahování zemního tělesa železničního spodku v zářezu</t>
  </si>
  <si>
    <t>-143986856</t>
  </si>
  <si>
    <t>Svahování zemního tělesa železničního spodku v zářezu. Poznámka: 1. V cenách jsou započteny náklady na svahování železničního tělesa a uložení výzisku na terén nebo naložení na dopravní prostředek.</t>
  </si>
  <si>
    <t>Poznámka k souboru cen:
1. V cenách jsou započteny náklady na svahování železničního tělesa a uložení výzisku na terén nebo naložení na dopravní prostředek.</t>
  </si>
  <si>
    <t>(8,0-8,8)*-3000</t>
  </si>
  <si>
    <t>5964161000</t>
  </si>
  <si>
    <t>Beton lehce zhutnitelný C 12/15;X0 F5 2 080 2 517</t>
  </si>
  <si>
    <t>-879033202</t>
  </si>
  <si>
    <t>"Pod šachty "1*0,5</t>
  </si>
  <si>
    <t>5955101013</t>
  </si>
  <si>
    <t>Kamenivo drcené štěrkodrť frakce 0/4</t>
  </si>
  <si>
    <t>628440350</t>
  </si>
  <si>
    <t>Svod_potrubí*(0,8*0,8-3,14*0,2*0,2)*1,8</t>
  </si>
  <si>
    <t>5964105010</t>
  </si>
  <si>
    <t>Díly pro odvodnění betonové skruž šachtová 1000x1000</t>
  </si>
  <si>
    <t>-673655147</t>
  </si>
  <si>
    <t>"VŠ1             "3*1</t>
  </si>
  <si>
    <t>5964105020</t>
  </si>
  <si>
    <t>Díly pro odvodnění betonové zákrytová deska skruže 1000/625x200</t>
  </si>
  <si>
    <t>-936597979</t>
  </si>
  <si>
    <t>"VŠ1             "1</t>
  </si>
  <si>
    <t>5964105015</t>
  </si>
  <si>
    <t>Díly pro odvodnění betonové skruž přechodová 1000/625 x 600</t>
  </si>
  <si>
    <t>-1912122108</t>
  </si>
  <si>
    <t>5964105025</t>
  </si>
  <si>
    <t>Díly pro odvodnění betonové poklop na šachtu 1100/80</t>
  </si>
  <si>
    <t>476992940</t>
  </si>
  <si>
    <t>5964105040</t>
  </si>
  <si>
    <t>Díly pro odvodnění betonové šachtové dno 1000x1000</t>
  </si>
  <si>
    <t>485719098</t>
  </si>
  <si>
    <t>337716365</t>
  </si>
  <si>
    <t>Doprava dodávek zhotovitele, dodávek objednatele nebo výzisku mechanizací přes 3,5 t sypanin do 10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</si>
  <si>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Poznámka k souboru cen:
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 Ceny jsou určeny pro dopravu silničními i kolejovými vozidly. V ceně jsou započteny i náklady na zpáteční cestu dopravního prostředku. Pokud bude realizována jednosměrná přeprava z bodu A do bodu B (např. pro společnost Cargo, a.s.), uvažuje se poloviční vzdálenost z celkově ujeté trasy.</t>
  </si>
  <si>
    <t>Obsyp_potrubí  "                  - ostatní materiál se vrátí do rýhy"</t>
  </si>
  <si>
    <t>Svahování*0,3</t>
  </si>
  <si>
    <t>"Odpad  kolem trati - odhad"200</t>
  </si>
  <si>
    <t>191591181</t>
  </si>
  <si>
    <t>Doprava dodávek zhotovitele, dodávek objednatele nebo výzisku mechanizací přes 3,5 t objemnějšího kusového materiálu do 10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</si>
  <si>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"Betonové prefabrikáty"</t>
  </si>
  <si>
    <t>"Odvoz starých pražců RS na skládku a další prafabrikátů kolem trati  ( bude upřesněno ) podle skutečně nalezeného    " 300*0,280</t>
  </si>
  <si>
    <t>"Betonové šachty       "5*3*1,5+31*2*1,2</t>
  </si>
  <si>
    <t>9902900100</t>
  </si>
  <si>
    <t>Naložení  sypanin, drobného kusového materiálu, suti</t>
  </si>
  <si>
    <t>-1048773749</t>
  </si>
  <si>
    <t>Naložení sypanin, drobného kusového materiálu, suti Poznámka: Ceny jsou určeny pro nakládání materiálu v případech, kdy není naložení součástí dodávky materiálu nebo není uvedeno v popisu cen a pro nakládání z meziskládky. Ceny se použijí i pro nakládání materiálu z vlastních zásob objednatele.</t>
  </si>
  <si>
    <t>1742910225</t>
  </si>
  <si>
    <t>33</t>
  </si>
  <si>
    <t>-469491542</t>
  </si>
  <si>
    <t>34</t>
  </si>
  <si>
    <t>-1005335051</t>
  </si>
  <si>
    <t>O2 - Vedlejší rozpočtové náklady</t>
  </si>
  <si>
    <t>Č21 - VRN</t>
  </si>
  <si>
    <t>VRN - Vedlejší rozpočtové náklady</t>
  </si>
  <si>
    <t>021102001</t>
  </si>
  <si>
    <t>Průzkumné práce pro opravy Geotechnický průzkum železničního spodku - zemního tělesa</t>
  </si>
  <si>
    <t>-1854983802</t>
  </si>
  <si>
    <t>Průzkumné práce pro opravy Geotechnický průzkum železničního spodku - zemního tělesa - V ceně jsou započteny náklady na posouzení stavu a zjištění složení, stavu a únosnosti konstrukčních vrstev tělesa železničního spodku a pro objasnění příčin jejich poruch a deformací.</t>
  </si>
  <si>
    <t>Poznámka k souboru cen:
V ceně jsou započteny náklady na posouzení stavu a zjištění složení, stavu a únosnosti konstrukčních vrstev tělesa železničního spodku a pro objasnění příčin jejich poruch a deformací.</t>
  </si>
  <si>
    <t>8,720-8,0</t>
  </si>
  <si>
    <t>021201001</t>
  </si>
  <si>
    <t>Průzkumné práce pro opravy Průzkum výskytu škodlivin kontaminace kameniva ropnými látkami</t>
  </si>
  <si>
    <t>%</t>
  </si>
  <si>
    <t>2013399070</t>
  </si>
  <si>
    <t>021211001</t>
  </si>
  <si>
    <t>Průzkumné práce pro opravy Doplňující laboratorní rozbor kontaminace zeminy nebo kol. lože</t>
  </si>
  <si>
    <t>-1215704580</t>
  </si>
  <si>
    <t>Průzkumné práce pro opravy Doplňující laboratorní rozbor kontaminace zeminy nebo kol. lože - V ceně jsou započteny náklady na doplňující rozbor kameniva nebo KL pro objasnění kontaminace ropnými látkami akreditovanou laboratoří včetně vyhodnocení a předání zprávy o výsledku.</t>
  </si>
  <si>
    <t>Poznámka k souboru cen:
V ceně jsou započteny náklady na doplňující rozbor kameniva nebo KL pro objasnění kontaminace ropnými látkami akreditovanou laboratoří včetně vyhodnocení a předání zprávy o výsledku.</t>
  </si>
  <si>
    <t>023101031</t>
  </si>
  <si>
    <t>Projektové práce Projektové práce v rozsahu ZRN (vyjma dále jmenované práce) přes 5 do 20 mil. Kč</t>
  </si>
  <si>
    <t>468407079</t>
  </si>
  <si>
    <t>051002000</t>
  </si>
  <si>
    <t xml:space="preserve">Finanční náklady - pojistné </t>
  </si>
  <si>
    <t>-55324344</t>
  </si>
  <si>
    <t>RV315003</t>
  </si>
  <si>
    <t>Zařízení staveniště</t>
  </si>
  <si>
    <t>5876326</t>
  </si>
  <si>
    <t>RV317003</t>
  </si>
  <si>
    <t>Vybavení staveniště</t>
  </si>
  <si>
    <t>390045545</t>
  </si>
  <si>
    <t>RV324001</t>
  </si>
  <si>
    <t>Diagnostika technické infrastruktury kabelové</t>
  </si>
  <si>
    <t>-1084849604</t>
  </si>
  <si>
    <t>RV342</t>
  </si>
  <si>
    <t>Organizační zajištění prací při zřizování a udržování BK</t>
  </si>
  <si>
    <t>-1507561506</t>
  </si>
  <si>
    <t>Poznámka k položce:
Organizační zajištění prací při zřizování a udržování koleje. Činnosti podle př. S3/2, zejména technologická příprava pořízení schématu a projednání postupu s ST, kontrola stavební připravenosti a řízení postupu prací, předání prací a dokladů objednateli.</t>
  </si>
  <si>
    <t>RV350001</t>
  </si>
  <si>
    <t>Dokumentace skutečného provedení opravy železničního svršku a spodku</t>
  </si>
  <si>
    <t>-1064628053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</si>
  <si>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</si>
  <si>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</si>
  <si>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</si>
  <si>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</si>
  <si>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rekonstrukce </t>
    </r>
    <r>
      <rPr>
        <sz val="9"/>
        <rFont val="Trebuchet MS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</si>
  <si>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9"/>
        <rFont val="Trebuchet MS"/>
        <family val="2"/>
      </rPr>
      <t>Rekapitulace rekonstrukce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</si>
  <si>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</si>
  <si>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</si>
  <si>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rekonstrukce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</si>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</sst>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horizontal="right" vertical="center"/>
      <protection/>
    </xf>
    <xf numFmtId="4" fontId="29" fillId="0" borderId="0" xfId="0" applyNumberFormat="1" applyFont="1" applyBorder="1" applyAlignment="1" applyProtection="1">
      <alignment horizontal="right"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4" fontId="35" fillId="0" borderId="12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2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ht="36.95" customHeight="1"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pans="2:7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7</v>
      </c>
    </row>
    <row r="7" spans="2:7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22</v>
      </c>
      <c r="AO7" s="23"/>
      <c r="AP7" s="23"/>
      <c r="AQ7" s="23"/>
      <c r="AR7" s="21"/>
      <c r="BG7" s="32"/>
      <c r="BS7" s="18" t="s">
        <v>7</v>
      </c>
    </row>
    <row r="8" spans="2:71" ht="12" customHeight="1">
      <c r="B8" s="22"/>
      <c r="C8" s="23"/>
      <c r="D8" s="33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25</v>
      </c>
      <c r="AL8" s="23"/>
      <c r="AM8" s="23"/>
      <c r="AN8" s="34" t="s">
        <v>26</v>
      </c>
      <c r="AO8" s="23"/>
      <c r="AP8" s="23"/>
      <c r="AQ8" s="23"/>
      <c r="AR8" s="21"/>
      <c r="BG8" s="32"/>
      <c r="BS8" s="18" t="s">
        <v>7</v>
      </c>
    </row>
    <row r="9" spans="2:71" ht="29.25" customHeight="1">
      <c r="B9" s="22"/>
      <c r="C9" s="23"/>
      <c r="D9" s="27" t="s">
        <v>27</v>
      </c>
      <c r="E9" s="23"/>
      <c r="F9" s="23"/>
      <c r="G9" s="23"/>
      <c r="H9" s="23"/>
      <c r="I9" s="23"/>
      <c r="J9" s="23"/>
      <c r="K9" s="35" t="s">
        <v>28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29</v>
      </c>
      <c r="AL9" s="23"/>
      <c r="AM9" s="23"/>
      <c r="AN9" s="35" t="s">
        <v>30</v>
      </c>
      <c r="AO9" s="23"/>
      <c r="AP9" s="23"/>
      <c r="AQ9" s="23"/>
      <c r="AR9" s="21"/>
      <c r="BG9" s="32"/>
      <c r="BS9" s="18" t="s">
        <v>7</v>
      </c>
    </row>
    <row r="10" spans="2:71" ht="12" customHeight="1">
      <c r="B10" s="22"/>
      <c r="C10" s="23"/>
      <c r="D10" s="33" t="s">
        <v>31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32</v>
      </c>
      <c r="AL10" s="23"/>
      <c r="AM10" s="23"/>
      <c r="AN10" s="28" t="s">
        <v>33</v>
      </c>
      <c r="AO10" s="23"/>
      <c r="AP10" s="23"/>
      <c r="AQ10" s="23"/>
      <c r="AR10" s="21"/>
      <c r="BG10" s="32"/>
      <c r="BS10" s="18" t="s">
        <v>7</v>
      </c>
    </row>
    <row r="11" spans="2:71" ht="18.45" customHeight="1">
      <c r="B11" s="22"/>
      <c r="C11" s="23"/>
      <c r="D11" s="23"/>
      <c r="E11" s="28" t="s">
        <v>34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35</v>
      </c>
      <c r="AL11" s="23"/>
      <c r="AM11" s="23"/>
      <c r="AN11" s="28" t="s">
        <v>36</v>
      </c>
      <c r="AO11" s="23"/>
      <c r="AP11" s="23"/>
      <c r="AQ11" s="23"/>
      <c r="AR11" s="21"/>
      <c r="BG11" s="32"/>
      <c r="BS11" s="18" t="s">
        <v>7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7</v>
      </c>
    </row>
    <row r="13" spans="2:71" ht="12" customHeight="1">
      <c r="B13" s="22"/>
      <c r="C13" s="23"/>
      <c r="D13" s="33" t="s">
        <v>37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32</v>
      </c>
      <c r="AL13" s="23"/>
      <c r="AM13" s="23"/>
      <c r="AN13" s="36" t="s">
        <v>38</v>
      </c>
      <c r="AO13" s="23"/>
      <c r="AP13" s="23"/>
      <c r="AQ13" s="23"/>
      <c r="AR13" s="21"/>
      <c r="BG13" s="32"/>
      <c r="BS13" s="18" t="s">
        <v>7</v>
      </c>
    </row>
    <row r="14" spans="2:71" ht="12">
      <c r="B14" s="22"/>
      <c r="C14" s="23"/>
      <c r="D14" s="23"/>
      <c r="E14" s="36" t="s">
        <v>38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35</v>
      </c>
      <c r="AL14" s="23"/>
      <c r="AM14" s="23"/>
      <c r="AN14" s="36" t="s">
        <v>38</v>
      </c>
      <c r="AO14" s="23"/>
      <c r="AP14" s="23"/>
      <c r="AQ14" s="23"/>
      <c r="AR14" s="21"/>
      <c r="BG14" s="32"/>
      <c r="BS14" s="18" t="s">
        <v>7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pans="2:71" ht="12" customHeight="1">
      <c r="B16" s="22"/>
      <c r="C16" s="23"/>
      <c r="D16" s="33" t="s">
        <v>39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32</v>
      </c>
      <c r="AL16" s="23"/>
      <c r="AM16" s="23"/>
      <c r="AN16" s="28" t="s">
        <v>40</v>
      </c>
      <c r="AO16" s="23"/>
      <c r="AP16" s="23"/>
      <c r="AQ16" s="23"/>
      <c r="AR16" s="21"/>
      <c r="BG16" s="32"/>
      <c r="BS16" s="18" t="s">
        <v>4</v>
      </c>
    </row>
    <row r="17" spans="2:71" ht="18.45" customHeight="1">
      <c r="B17" s="22"/>
      <c r="C17" s="23"/>
      <c r="D17" s="23"/>
      <c r="E17" s="28" t="s">
        <v>41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35</v>
      </c>
      <c r="AL17" s="23"/>
      <c r="AM17" s="23"/>
      <c r="AN17" s="28" t="s">
        <v>40</v>
      </c>
      <c r="AO17" s="23"/>
      <c r="AP17" s="23"/>
      <c r="AQ17" s="23"/>
      <c r="AR17" s="21"/>
      <c r="BG17" s="32"/>
      <c r="BS17" s="18" t="s">
        <v>5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pans="2:71" ht="12" customHeight="1">
      <c r="B19" s="22"/>
      <c r="C19" s="23"/>
      <c r="D19" s="33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32</v>
      </c>
      <c r="AL19" s="23"/>
      <c r="AM19" s="23"/>
      <c r="AN19" s="28" t="s">
        <v>40</v>
      </c>
      <c r="AO19" s="23"/>
      <c r="AP19" s="23"/>
      <c r="AQ19" s="23"/>
      <c r="AR19" s="21"/>
      <c r="BG19" s="32"/>
      <c r="BS19" s="18" t="s">
        <v>7</v>
      </c>
    </row>
    <row r="20" spans="2:71" ht="18.45" customHeight="1">
      <c r="B20" s="22"/>
      <c r="C20" s="23"/>
      <c r="D20" s="23"/>
      <c r="E20" s="28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35</v>
      </c>
      <c r="AL20" s="23"/>
      <c r="AM20" s="23"/>
      <c r="AN20" s="28" t="s">
        <v>40</v>
      </c>
      <c r="AO20" s="23"/>
      <c r="AP20" s="23"/>
      <c r="AQ20" s="23"/>
      <c r="AR20" s="21"/>
      <c r="BG20" s="32"/>
      <c r="BS20" s="18" t="s">
        <v>5</v>
      </c>
    </row>
    <row r="21" spans="2:59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pans="2:59" ht="12" customHeight="1">
      <c r="B22" s="22"/>
      <c r="C22" s="23"/>
      <c r="D22" s="33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pans="2:59" ht="45" customHeight="1">
      <c r="B23" s="22"/>
      <c r="C23" s="23"/>
      <c r="D23" s="23"/>
      <c r="E23" s="38" t="s">
        <v>45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G23" s="32"/>
    </row>
    <row r="24" spans="2:59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pans="2:59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G25" s="32"/>
    </row>
    <row r="26" spans="2:59" s="1" customFormat="1" ht="25.9" customHeight="1">
      <c r="B26" s="40"/>
      <c r="C26" s="41"/>
      <c r="D26" s="42" t="s">
        <v>46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pans="2:59" s="1" customFormat="1" ht="6.95" customHeight="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pans="2:59" s="1" customFormat="1" ht="12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49</v>
      </c>
      <c r="AL28" s="46"/>
      <c r="AM28" s="46"/>
      <c r="AN28" s="46"/>
      <c r="AO28" s="46"/>
      <c r="AP28" s="41"/>
      <c r="AQ28" s="41"/>
      <c r="AR28" s="45"/>
      <c r="BG28" s="32"/>
    </row>
    <row r="29" spans="2:59" s="2" customFormat="1" ht="14.4" customHeight="1" hidden="1">
      <c r="B29" s="47"/>
      <c r="C29" s="48"/>
      <c r="D29" s="33" t="s">
        <v>50</v>
      </c>
      <c r="E29" s="48"/>
      <c r="F29" s="33" t="s">
        <v>51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ROUND(AX54,2)</f>
        <v>0</v>
      </c>
      <c r="AL29" s="48"/>
      <c r="AM29" s="48"/>
      <c r="AN29" s="48"/>
      <c r="AO29" s="48"/>
      <c r="AP29" s="48"/>
      <c r="AQ29" s="48"/>
      <c r="AR29" s="51"/>
      <c r="BG29" s="32"/>
    </row>
    <row r="30" spans="2:59" s="2" customFormat="1" ht="14.4" customHeight="1" hidden="1">
      <c r="B30" s="47"/>
      <c r="C30" s="48"/>
      <c r="D30" s="48"/>
      <c r="E30" s="48"/>
      <c r="F30" s="33" t="s">
        <v>52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ROUND(AY54,2)</f>
        <v>0</v>
      </c>
      <c r="AL30" s="48"/>
      <c r="AM30" s="48"/>
      <c r="AN30" s="48"/>
      <c r="AO30" s="48"/>
      <c r="AP30" s="48"/>
      <c r="AQ30" s="48"/>
      <c r="AR30" s="51"/>
      <c r="BG30" s="32"/>
    </row>
    <row r="31" spans="2:59" s="2" customFormat="1" ht="14.4" customHeight="1">
      <c r="B31" s="47"/>
      <c r="C31" s="48"/>
      <c r="D31" s="33" t="s">
        <v>50</v>
      </c>
      <c r="E31" s="48"/>
      <c r="F31" s="33" t="s">
        <v>53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32"/>
    </row>
    <row r="32" spans="2:59" s="2" customFormat="1" ht="14.4" customHeight="1">
      <c r="B32" s="47"/>
      <c r="C32" s="48"/>
      <c r="D32" s="48"/>
      <c r="E32" s="48"/>
      <c r="F32" s="33" t="s">
        <v>54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32"/>
    </row>
    <row r="33" spans="2:44" s="2" customFormat="1" ht="14.4" customHeight="1" hidden="1">
      <c r="B33" s="47"/>
      <c r="C33" s="48"/>
      <c r="D33" s="48"/>
      <c r="E33" s="48"/>
      <c r="F33" s="33" t="s">
        <v>55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</row>
    <row r="34" spans="2:44" s="1" customFormat="1" ht="6.95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pans="2:44" s="1" customFormat="1" ht="25.9" customHeight="1">
      <c r="B35" s="40"/>
      <c r="C35" s="52"/>
      <c r="D35" s="53" t="s">
        <v>56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57</v>
      </c>
      <c r="U35" s="54"/>
      <c r="V35" s="54"/>
      <c r="W35" s="54"/>
      <c r="X35" s="56" t="s">
        <v>58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5"/>
    </row>
    <row r="36" spans="2:44" s="1" customFormat="1" ht="6.95" customHeight="1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2:44" s="1" customFormat="1" ht="6.95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5"/>
    </row>
    <row r="41" spans="2:44" s="1" customFormat="1" ht="6.95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5"/>
    </row>
    <row r="42" spans="2:44" s="1" customFormat="1" ht="24.95" customHeight="1">
      <c r="B42" s="40"/>
      <c r="C42" s="24" t="s">
        <v>59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2:44" s="1" customFormat="1" ht="6.95" customHeight="1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2:44" s="1" customFormat="1" ht="12" customHeight="1">
      <c r="B44" s="40"/>
      <c r="C44" s="33" t="s">
        <v>14</v>
      </c>
      <c r="D44" s="41"/>
      <c r="E44" s="41"/>
      <c r="F44" s="41"/>
      <c r="G44" s="41"/>
      <c r="H44" s="41"/>
      <c r="I44" s="41"/>
      <c r="J44" s="41"/>
      <c r="K44" s="41"/>
      <c r="L44" s="41" t="str">
        <f>K5</f>
        <v>65019021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2:44" s="3" customFormat="1" ht="36.95" customHeight="1">
      <c r="B45" s="63"/>
      <c r="C45" s="64" t="s">
        <v>17</v>
      </c>
      <c r="D45" s="65"/>
      <c r="E45" s="65"/>
      <c r="F45" s="65"/>
      <c r="G45" s="65"/>
      <c r="H45" s="65"/>
      <c r="I45" s="65"/>
      <c r="J45" s="65"/>
      <c r="K45" s="65"/>
      <c r="L45" s="66" t="str">
        <f>K6</f>
        <v>Oprava traťového úseku v km 8,0 - 10,174 (Herkules - Louka u Litvínova) _změna č_1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7"/>
    </row>
    <row r="46" spans="2:44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2:44" s="1" customFormat="1" ht="12" customHeight="1">
      <c r="B47" s="40"/>
      <c r="C47" s="33" t="s">
        <v>23</v>
      </c>
      <c r="D47" s="41"/>
      <c r="E47" s="41"/>
      <c r="F47" s="41"/>
      <c r="G47" s="41"/>
      <c r="H47" s="41"/>
      <c r="I47" s="41"/>
      <c r="J47" s="41"/>
      <c r="K47" s="41"/>
      <c r="L47" s="68" t="str">
        <f>IF(K8="","",K8)</f>
        <v>železniční trať Herkules - Louka u Litvínova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25</v>
      </c>
      <c r="AJ47" s="41"/>
      <c r="AK47" s="41"/>
      <c r="AL47" s="41"/>
      <c r="AM47" s="69" t="str">
        <f>IF(AN8="","",AN8)</f>
        <v>1. 2. 2019</v>
      </c>
      <c r="AN47" s="69"/>
      <c r="AO47" s="41"/>
      <c r="AP47" s="41"/>
      <c r="AQ47" s="41"/>
      <c r="AR47" s="45"/>
    </row>
    <row r="48" spans="2:44" s="1" customFormat="1" ht="6.95" customHeigh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2:58" s="1" customFormat="1" ht="13.65" customHeight="1">
      <c r="B49" s="40"/>
      <c r="C49" s="33" t="s">
        <v>31</v>
      </c>
      <c r="D49" s="41"/>
      <c r="E49" s="41"/>
      <c r="F49" s="41"/>
      <c r="G49" s="41"/>
      <c r="H49" s="41"/>
      <c r="I49" s="41"/>
      <c r="J49" s="41"/>
      <c r="K49" s="41"/>
      <c r="L49" s="41" t="str">
        <f>IF(E11="","",E11)</f>
        <v>SŽDC s.o., OŘ UNL, ST Most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39</v>
      </c>
      <c r="AJ49" s="41"/>
      <c r="AK49" s="41"/>
      <c r="AL49" s="41"/>
      <c r="AM49" s="70" t="str">
        <f>IF(E17="","",E17)</f>
        <v xml:space="preserve"> </v>
      </c>
      <c r="AN49" s="41"/>
      <c r="AO49" s="41"/>
      <c r="AP49" s="41"/>
      <c r="AQ49" s="41"/>
      <c r="AR49" s="45"/>
      <c r="AS49" s="71" t="s">
        <v>60</v>
      </c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4"/>
    </row>
    <row r="50" spans="2:58" s="1" customFormat="1" ht="24.9" customHeight="1">
      <c r="B50" s="40"/>
      <c r="C50" s="33" t="s">
        <v>37</v>
      </c>
      <c r="D50" s="41"/>
      <c r="E50" s="41"/>
      <c r="F50" s="41"/>
      <c r="G50" s="41"/>
      <c r="H50" s="41"/>
      <c r="I50" s="41"/>
      <c r="J50" s="41"/>
      <c r="K50" s="41"/>
      <c r="L50" s="41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42</v>
      </c>
      <c r="AJ50" s="41"/>
      <c r="AK50" s="41"/>
      <c r="AL50" s="41"/>
      <c r="AM50" s="70" t="str">
        <f>IF(E20="","",E20)</f>
        <v>Ing. Horák Jiří, horak@szdc.cz, 602155923</v>
      </c>
      <c r="AN50" s="41"/>
      <c r="AO50" s="41"/>
      <c r="AP50" s="41"/>
      <c r="AQ50" s="41"/>
      <c r="AR50" s="45"/>
      <c r="AS50" s="75"/>
      <c r="AT50" s="76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8"/>
    </row>
    <row r="51" spans="2:58" s="1" customFormat="1" ht="10.8" customHeight="1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79"/>
      <c r="AT51" s="80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2"/>
    </row>
    <row r="52" spans="2:58" s="1" customFormat="1" ht="29.25" customHeight="1">
      <c r="B52" s="40"/>
      <c r="C52" s="83" t="s">
        <v>61</v>
      </c>
      <c r="D52" s="84"/>
      <c r="E52" s="84"/>
      <c r="F52" s="84"/>
      <c r="G52" s="84"/>
      <c r="H52" s="85"/>
      <c r="I52" s="86" t="s">
        <v>62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">
        <v>63</v>
      </c>
      <c r="AH52" s="84"/>
      <c r="AI52" s="84"/>
      <c r="AJ52" s="84"/>
      <c r="AK52" s="84"/>
      <c r="AL52" s="84"/>
      <c r="AM52" s="84"/>
      <c r="AN52" s="86" t="s">
        <v>64</v>
      </c>
      <c r="AO52" s="84"/>
      <c r="AP52" s="84"/>
      <c r="AQ52" s="88" t="s">
        <v>65</v>
      </c>
      <c r="AR52" s="45"/>
      <c r="AS52" s="89" t="s">
        <v>66</v>
      </c>
      <c r="AT52" s="90" t="s">
        <v>67</v>
      </c>
      <c r="AU52" s="90" t="s">
        <v>68</v>
      </c>
      <c r="AV52" s="90" t="s">
        <v>69</v>
      </c>
      <c r="AW52" s="90" t="s">
        <v>70</v>
      </c>
      <c r="AX52" s="90" t="s">
        <v>71</v>
      </c>
      <c r="AY52" s="90" t="s">
        <v>72</v>
      </c>
      <c r="AZ52" s="90" t="s">
        <v>73</v>
      </c>
      <c r="BA52" s="90" t="s">
        <v>74</v>
      </c>
      <c r="BB52" s="90" t="s">
        <v>75</v>
      </c>
      <c r="BC52" s="90" t="s">
        <v>76</v>
      </c>
      <c r="BD52" s="90" t="s">
        <v>77</v>
      </c>
      <c r="BE52" s="90" t="s">
        <v>78</v>
      </c>
      <c r="BF52" s="91" t="s">
        <v>79</v>
      </c>
    </row>
    <row r="53" spans="2:58" s="1" customFormat="1" ht="10.8" customHeight="1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4"/>
    </row>
    <row r="54" spans="2:90" s="4" customFormat="1" ht="32.4" customHeight="1">
      <c r="B54" s="95"/>
      <c r="C54" s="96" t="s">
        <v>80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>
        <f>ROUND(AG55+AG58,2)</f>
        <v>0</v>
      </c>
      <c r="AH54" s="98"/>
      <c r="AI54" s="98"/>
      <c r="AJ54" s="98"/>
      <c r="AK54" s="98"/>
      <c r="AL54" s="98"/>
      <c r="AM54" s="98"/>
      <c r="AN54" s="99">
        <f>SUM(AG54,AV54)</f>
        <v>0</v>
      </c>
      <c r="AO54" s="99"/>
      <c r="AP54" s="99"/>
      <c r="AQ54" s="100" t="s">
        <v>40</v>
      </c>
      <c r="AR54" s="101"/>
      <c r="AS54" s="102">
        <f>ROUND(AS55+AS58,2)</f>
        <v>0</v>
      </c>
      <c r="AT54" s="103">
        <f>ROUND(AT55+AT58,2)</f>
        <v>0</v>
      </c>
      <c r="AU54" s="104">
        <f>ROUND(AU55+AU58,2)</f>
        <v>0</v>
      </c>
      <c r="AV54" s="104">
        <f>ROUND(SUM(AX54:AY54),2)</f>
        <v>0</v>
      </c>
      <c r="AW54" s="105">
        <f>ROUND(AW55+AW58,5)</f>
        <v>0</v>
      </c>
      <c r="AX54" s="104">
        <f>ROUND(BB54*L29,2)</f>
        <v>0</v>
      </c>
      <c r="AY54" s="104">
        <f>ROUND(BC54*L30,2)</f>
        <v>0</v>
      </c>
      <c r="AZ54" s="104">
        <f>ROUND(BD54*L29,2)</f>
        <v>0</v>
      </c>
      <c r="BA54" s="104">
        <f>ROUND(BE54*L30,2)</f>
        <v>0</v>
      </c>
      <c r="BB54" s="104">
        <f>ROUND(BB55+BB58,2)</f>
        <v>0</v>
      </c>
      <c r="BC54" s="104">
        <f>ROUND(BC55+BC58,2)</f>
        <v>0</v>
      </c>
      <c r="BD54" s="104">
        <f>ROUND(BD55+BD58,2)</f>
        <v>0</v>
      </c>
      <c r="BE54" s="104">
        <f>ROUND(BE55+BE58,2)</f>
        <v>0</v>
      </c>
      <c r="BF54" s="106">
        <f>ROUND(BF55+BF58,2)</f>
        <v>0</v>
      </c>
      <c r="BS54" s="107" t="s">
        <v>81</v>
      </c>
      <c r="BT54" s="107" t="s">
        <v>82</v>
      </c>
      <c r="BU54" s="108" t="s">
        <v>83</v>
      </c>
      <c r="BV54" s="107" t="s">
        <v>84</v>
      </c>
      <c r="BW54" s="107" t="s">
        <v>6</v>
      </c>
      <c r="BX54" s="107" t="s">
        <v>85</v>
      </c>
      <c r="CL54" s="107" t="s">
        <v>20</v>
      </c>
    </row>
    <row r="55" spans="2:91" s="5" customFormat="1" ht="16.5" customHeight="1">
      <c r="B55" s="109"/>
      <c r="C55" s="110"/>
      <c r="D55" s="111" t="s">
        <v>86</v>
      </c>
      <c r="E55" s="111"/>
      <c r="F55" s="111"/>
      <c r="G55" s="111"/>
      <c r="H55" s="111"/>
      <c r="I55" s="112"/>
      <c r="J55" s="111" t="s">
        <v>87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ROUND(SUM(AG56:AG57),2)</f>
        <v>0</v>
      </c>
      <c r="AH55" s="112"/>
      <c r="AI55" s="112"/>
      <c r="AJ55" s="112"/>
      <c r="AK55" s="112"/>
      <c r="AL55" s="112"/>
      <c r="AM55" s="112"/>
      <c r="AN55" s="114">
        <f>SUM(AG55,AV55)</f>
        <v>0</v>
      </c>
      <c r="AO55" s="112"/>
      <c r="AP55" s="112"/>
      <c r="AQ55" s="115" t="s">
        <v>88</v>
      </c>
      <c r="AR55" s="116"/>
      <c r="AS55" s="117">
        <f>ROUND(SUM(AS56:AS57),2)</f>
        <v>0</v>
      </c>
      <c r="AT55" s="118">
        <f>ROUND(SUM(AT56:AT57),2)</f>
        <v>0</v>
      </c>
      <c r="AU55" s="119">
        <f>ROUND(SUM(AU56:AU57),2)</f>
        <v>0</v>
      </c>
      <c r="AV55" s="119">
        <f>ROUND(SUM(AX55:AY55),2)</f>
        <v>0</v>
      </c>
      <c r="AW55" s="120">
        <f>ROUND(SUM(AW56:AW57),5)</f>
        <v>0</v>
      </c>
      <c r="AX55" s="119">
        <f>ROUND(BB55*L29,2)</f>
        <v>0</v>
      </c>
      <c r="AY55" s="119">
        <f>ROUND(BC55*L30,2)</f>
        <v>0</v>
      </c>
      <c r="AZ55" s="119">
        <f>ROUND(BD55*L29,2)</f>
        <v>0</v>
      </c>
      <c r="BA55" s="119">
        <f>ROUND(BE55*L30,2)</f>
        <v>0</v>
      </c>
      <c r="BB55" s="119">
        <f>ROUND(SUM(BB56:BB57),2)</f>
        <v>0</v>
      </c>
      <c r="BC55" s="119">
        <f>ROUND(SUM(BC56:BC57),2)</f>
        <v>0</v>
      </c>
      <c r="BD55" s="119">
        <f>ROUND(SUM(BD56:BD57),2)</f>
        <v>0</v>
      </c>
      <c r="BE55" s="119">
        <f>ROUND(SUM(BE56:BE57),2)</f>
        <v>0</v>
      </c>
      <c r="BF55" s="121">
        <f>ROUND(SUM(BF56:BF57),2)</f>
        <v>0</v>
      </c>
      <c r="BS55" s="122" t="s">
        <v>81</v>
      </c>
      <c r="BT55" s="122" t="s">
        <v>89</v>
      </c>
      <c r="BU55" s="122" t="s">
        <v>83</v>
      </c>
      <c r="BV55" s="122" t="s">
        <v>84</v>
      </c>
      <c r="BW55" s="122" t="s">
        <v>90</v>
      </c>
      <c r="BX55" s="122" t="s">
        <v>6</v>
      </c>
      <c r="CL55" s="122" t="s">
        <v>40</v>
      </c>
      <c r="CM55" s="122" t="s">
        <v>91</v>
      </c>
    </row>
    <row r="56" spans="1:90" s="6" customFormat="1" ht="16.5" customHeight="1">
      <c r="A56" s="123" t="s">
        <v>92</v>
      </c>
      <c r="B56" s="124"/>
      <c r="C56" s="125"/>
      <c r="D56" s="125"/>
      <c r="E56" s="126" t="s">
        <v>93</v>
      </c>
      <c r="F56" s="126"/>
      <c r="G56" s="126"/>
      <c r="H56" s="126"/>
      <c r="I56" s="126"/>
      <c r="J56" s="125"/>
      <c r="K56" s="126" t="s">
        <v>94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'Č11 - Železniční svršek _...'!K34</f>
        <v>0</v>
      </c>
      <c r="AH56" s="125"/>
      <c r="AI56" s="125"/>
      <c r="AJ56" s="125"/>
      <c r="AK56" s="125"/>
      <c r="AL56" s="125"/>
      <c r="AM56" s="125"/>
      <c r="AN56" s="127">
        <f>SUM(AG56,AV56)</f>
        <v>0</v>
      </c>
      <c r="AO56" s="125"/>
      <c r="AP56" s="125"/>
      <c r="AQ56" s="128" t="s">
        <v>95</v>
      </c>
      <c r="AR56" s="129"/>
      <c r="AS56" s="130">
        <f>'Č11 - Železniční svršek _...'!K32</f>
        <v>0</v>
      </c>
      <c r="AT56" s="131">
        <f>'Č11 - Železniční svršek _...'!K33</f>
        <v>0</v>
      </c>
      <c r="AU56" s="131">
        <v>0</v>
      </c>
      <c r="AV56" s="131">
        <f>ROUND(SUM(AX56:AY56),2)</f>
        <v>0</v>
      </c>
      <c r="AW56" s="132">
        <f>'Č11 - Železniční svršek _...'!T90</f>
        <v>0</v>
      </c>
      <c r="AX56" s="131">
        <f>'Č11 - Železniční svršek _...'!K37</f>
        <v>0</v>
      </c>
      <c r="AY56" s="131">
        <f>'Č11 - Železniční svršek _...'!K38</f>
        <v>0</v>
      </c>
      <c r="AZ56" s="131">
        <f>'Č11 - Železniční svršek _...'!K39</f>
        <v>0</v>
      </c>
      <c r="BA56" s="131">
        <f>'Č11 - Železniční svršek _...'!K40</f>
        <v>0</v>
      </c>
      <c r="BB56" s="131">
        <f>'Č11 - Železniční svršek _...'!F37</f>
        <v>0</v>
      </c>
      <c r="BC56" s="131">
        <f>'Č11 - Železniční svršek _...'!F38</f>
        <v>0</v>
      </c>
      <c r="BD56" s="131">
        <f>'Č11 - Železniční svršek _...'!F39</f>
        <v>0</v>
      </c>
      <c r="BE56" s="131">
        <f>'Č11 - Železniční svršek _...'!F40</f>
        <v>0</v>
      </c>
      <c r="BF56" s="133">
        <f>'Č11 - Železniční svršek _...'!F41</f>
        <v>0</v>
      </c>
      <c r="BT56" s="134" t="s">
        <v>91</v>
      </c>
      <c r="BV56" s="134" t="s">
        <v>84</v>
      </c>
      <c r="BW56" s="134" t="s">
        <v>96</v>
      </c>
      <c r="BX56" s="134" t="s">
        <v>90</v>
      </c>
      <c r="CL56" s="134" t="s">
        <v>40</v>
      </c>
    </row>
    <row r="57" spans="1:90" s="6" customFormat="1" ht="16.5" customHeight="1">
      <c r="A57" s="123" t="s">
        <v>92</v>
      </c>
      <c r="B57" s="124"/>
      <c r="C57" s="125"/>
      <c r="D57" s="125"/>
      <c r="E57" s="126" t="s">
        <v>97</v>
      </c>
      <c r="F57" s="126"/>
      <c r="G57" s="126"/>
      <c r="H57" s="126"/>
      <c r="I57" s="126"/>
      <c r="J57" s="125"/>
      <c r="K57" s="126" t="s">
        <v>98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'Č12 - Železniční spodek _...'!K34</f>
        <v>0</v>
      </c>
      <c r="AH57" s="125"/>
      <c r="AI57" s="125"/>
      <c r="AJ57" s="125"/>
      <c r="AK57" s="125"/>
      <c r="AL57" s="125"/>
      <c r="AM57" s="125"/>
      <c r="AN57" s="127">
        <f>SUM(AG57,AV57)</f>
        <v>0</v>
      </c>
      <c r="AO57" s="125"/>
      <c r="AP57" s="125"/>
      <c r="AQ57" s="128" t="s">
        <v>95</v>
      </c>
      <c r="AR57" s="129"/>
      <c r="AS57" s="130">
        <f>'Č12 - Železniční spodek _...'!K32</f>
        <v>0</v>
      </c>
      <c r="AT57" s="131">
        <f>'Č12 - Železniční spodek _...'!K33</f>
        <v>0</v>
      </c>
      <c r="AU57" s="131">
        <v>0</v>
      </c>
      <c r="AV57" s="131">
        <f>ROUND(SUM(AX57:AY57),2)</f>
        <v>0</v>
      </c>
      <c r="AW57" s="132">
        <f>'Č12 - Železniční spodek _...'!T90</f>
        <v>0</v>
      </c>
      <c r="AX57" s="131">
        <f>'Č12 - Železniční spodek _...'!K37</f>
        <v>0</v>
      </c>
      <c r="AY57" s="131">
        <f>'Č12 - Železniční spodek _...'!K38</f>
        <v>0</v>
      </c>
      <c r="AZ57" s="131">
        <f>'Č12 - Železniční spodek _...'!K39</f>
        <v>0</v>
      </c>
      <c r="BA57" s="131">
        <f>'Č12 - Železniční spodek _...'!K40</f>
        <v>0</v>
      </c>
      <c r="BB57" s="131">
        <f>'Č12 - Železniční spodek _...'!F37</f>
        <v>0</v>
      </c>
      <c r="BC57" s="131">
        <f>'Č12 - Železniční spodek _...'!F38</f>
        <v>0</v>
      </c>
      <c r="BD57" s="131">
        <f>'Č12 - Železniční spodek _...'!F39</f>
        <v>0</v>
      </c>
      <c r="BE57" s="131">
        <f>'Č12 - Železniční spodek _...'!F40</f>
        <v>0</v>
      </c>
      <c r="BF57" s="133">
        <f>'Č12 - Železniční spodek _...'!F41</f>
        <v>0</v>
      </c>
      <c r="BT57" s="134" t="s">
        <v>91</v>
      </c>
      <c r="BV57" s="134" t="s">
        <v>84</v>
      </c>
      <c r="BW57" s="134" t="s">
        <v>99</v>
      </c>
      <c r="BX57" s="134" t="s">
        <v>90</v>
      </c>
      <c r="CL57" s="134" t="s">
        <v>40</v>
      </c>
    </row>
    <row r="58" spans="2:91" s="5" customFormat="1" ht="16.5" customHeight="1">
      <c r="B58" s="109"/>
      <c r="C58" s="110"/>
      <c r="D58" s="111" t="s">
        <v>100</v>
      </c>
      <c r="E58" s="111"/>
      <c r="F58" s="111"/>
      <c r="G58" s="111"/>
      <c r="H58" s="111"/>
      <c r="I58" s="112"/>
      <c r="J58" s="111" t="s">
        <v>101</v>
      </c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3">
        <f>ROUND(AG59,2)</f>
        <v>0</v>
      </c>
      <c r="AH58" s="112"/>
      <c r="AI58" s="112"/>
      <c r="AJ58" s="112"/>
      <c r="AK58" s="112"/>
      <c r="AL58" s="112"/>
      <c r="AM58" s="112"/>
      <c r="AN58" s="114">
        <f>SUM(AG58,AV58)</f>
        <v>0</v>
      </c>
      <c r="AO58" s="112"/>
      <c r="AP58" s="112"/>
      <c r="AQ58" s="115" t="s">
        <v>88</v>
      </c>
      <c r="AR58" s="116"/>
      <c r="AS58" s="117">
        <f>ROUND(AS59,2)</f>
        <v>0</v>
      </c>
      <c r="AT58" s="118">
        <f>ROUND(AT59,2)</f>
        <v>0</v>
      </c>
      <c r="AU58" s="119">
        <f>ROUND(AU59,2)</f>
        <v>0</v>
      </c>
      <c r="AV58" s="119">
        <f>ROUND(SUM(AX58:AY58),2)</f>
        <v>0</v>
      </c>
      <c r="AW58" s="120">
        <f>ROUND(AW59,5)</f>
        <v>0</v>
      </c>
      <c r="AX58" s="119">
        <f>ROUND(BB58*L29,2)</f>
        <v>0</v>
      </c>
      <c r="AY58" s="119">
        <f>ROUND(BC58*L30,2)</f>
        <v>0</v>
      </c>
      <c r="AZ58" s="119">
        <f>ROUND(BD58*L29,2)</f>
        <v>0</v>
      </c>
      <c r="BA58" s="119">
        <f>ROUND(BE58*L30,2)</f>
        <v>0</v>
      </c>
      <c r="BB58" s="119">
        <f>ROUND(BB59,2)</f>
        <v>0</v>
      </c>
      <c r="BC58" s="119">
        <f>ROUND(BC59,2)</f>
        <v>0</v>
      </c>
      <c r="BD58" s="119">
        <f>ROUND(BD59,2)</f>
        <v>0</v>
      </c>
      <c r="BE58" s="119">
        <f>ROUND(BE59,2)</f>
        <v>0</v>
      </c>
      <c r="BF58" s="121">
        <f>ROUND(BF59,2)</f>
        <v>0</v>
      </c>
      <c r="BS58" s="122" t="s">
        <v>81</v>
      </c>
      <c r="BT58" s="122" t="s">
        <v>89</v>
      </c>
      <c r="BU58" s="122" t="s">
        <v>83</v>
      </c>
      <c r="BV58" s="122" t="s">
        <v>84</v>
      </c>
      <c r="BW58" s="122" t="s">
        <v>102</v>
      </c>
      <c r="BX58" s="122" t="s">
        <v>6</v>
      </c>
      <c r="CL58" s="122" t="s">
        <v>40</v>
      </c>
      <c r="CM58" s="122" t="s">
        <v>91</v>
      </c>
    </row>
    <row r="59" spans="1:90" s="6" customFormat="1" ht="16.5" customHeight="1">
      <c r="A59" s="123" t="s">
        <v>92</v>
      </c>
      <c r="B59" s="124"/>
      <c r="C59" s="125"/>
      <c r="D59" s="125"/>
      <c r="E59" s="126" t="s">
        <v>103</v>
      </c>
      <c r="F59" s="126"/>
      <c r="G59" s="126"/>
      <c r="H59" s="126"/>
      <c r="I59" s="126"/>
      <c r="J59" s="125"/>
      <c r="K59" s="126" t="s">
        <v>104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'Č21 - VRN'!K34</f>
        <v>0</v>
      </c>
      <c r="AH59" s="125"/>
      <c r="AI59" s="125"/>
      <c r="AJ59" s="125"/>
      <c r="AK59" s="125"/>
      <c r="AL59" s="125"/>
      <c r="AM59" s="125"/>
      <c r="AN59" s="127">
        <f>SUM(AG59,AV59)</f>
        <v>0</v>
      </c>
      <c r="AO59" s="125"/>
      <c r="AP59" s="125"/>
      <c r="AQ59" s="128" t="s">
        <v>95</v>
      </c>
      <c r="AR59" s="129"/>
      <c r="AS59" s="135">
        <f>'Č21 - VRN'!K32</f>
        <v>0</v>
      </c>
      <c r="AT59" s="136">
        <f>'Č21 - VRN'!K33</f>
        <v>0</v>
      </c>
      <c r="AU59" s="136">
        <v>0</v>
      </c>
      <c r="AV59" s="136">
        <f>ROUND(SUM(AX59:AY59),2)</f>
        <v>0</v>
      </c>
      <c r="AW59" s="137">
        <f>'Č21 - VRN'!T88</f>
        <v>0</v>
      </c>
      <c r="AX59" s="136">
        <f>'Č21 - VRN'!K37</f>
        <v>0</v>
      </c>
      <c r="AY59" s="136">
        <f>'Č21 - VRN'!K38</f>
        <v>0</v>
      </c>
      <c r="AZ59" s="136">
        <f>'Č21 - VRN'!K39</f>
        <v>0</v>
      </c>
      <c r="BA59" s="136">
        <f>'Č21 - VRN'!K40</f>
        <v>0</v>
      </c>
      <c r="BB59" s="136">
        <f>'Č21 - VRN'!F37</f>
        <v>0</v>
      </c>
      <c r="BC59" s="136">
        <f>'Č21 - VRN'!F38</f>
        <v>0</v>
      </c>
      <c r="BD59" s="136">
        <f>'Č21 - VRN'!F39</f>
        <v>0</v>
      </c>
      <c r="BE59" s="136">
        <f>'Č21 - VRN'!F40</f>
        <v>0</v>
      </c>
      <c r="BF59" s="138">
        <f>'Č21 - VRN'!F41</f>
        <v>0</v>
      </c>
      <c r="BT59" s="134" t="s">
        <v>91</v>
      </c>
      <c r="BV59" s="134" t="s">
        <v>84</v>
      </c>
      <c r="BW59" s="134" t="s">
        <v>105</v>
      </c>
      <c r="BX59" s="134" t="s">
        <v>102</v>
      </c>
      <c r="CL59" s="134" t="s">
        <v>40</v>
      </c>
    </row>
    <row r="60" spans="2:44" s="1" customFormat="1" ht="30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2:44" s="1" customFormat="1" ht="6.95" customHeight="1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45"/>
    </row>
  </sheetData>
  <sheetProtection password="CDD6" sheet="1" objects="1" scenarios="1" formatColumns="0" formatRows="0"/>
  <mergeCells count="58">
    <mergeCell ref="W31:AE31"/>
    <mergeCell ref="BG5:BG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G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E56:I56"/>
    <mergeCell ref="K56:AF56"/>
    <mergeCell ref="E57:I57"/>
    <mergeCell ref="K57:AF57"/>
    <mergeCell ref="D58:H58"/>
    <mergeCell ref="J58:AF58"/>
    <mergeCell ref="E59:I59"/>
    <mergeCell ref="K59:AF59"/>
  </mergeCells>
  <hyperlinks>
    <hyperlink ref="A56" location="'Č11 - Železniční svršek _...'!C2" display="/"/>
    <hyperlink ref="A57" location="'Č12 - Železniční spodek _...'!C2" display="/"/>
    <hyperlink ref="A59" location="'Č21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39" customWidth="1"/>
    <col min="11" max="11" width="23.421875" style="0" customWidth="1"/>
    <col min="12" max="12" width="15.421875" style="0" customWidth="1"/>
    <col min="13" max="13" width="1.7109375" style="0" customWidth="1"/>
    <col min="14" max="14" width="10.8515625" style="0" customWidth="1"/>
    <col min="16" max="25" width="14.140625" style="0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56" ht="36.95" customHeight="1">
      <c r="AT2" s="18" t="s">
        <v>96</v>
      </c>
      <c r="AZ2" s="140" t="s">
        <v>106</v>
      </c>
      <c r="BA2" s="140" t="s">
        <v>107</v>
      </c>
      <c r="BB2" s="140" t="s">
        <v>108</v>
      </c>
      <c r="BC2" s="140" t="s">
        <v>109</v>
      </c>
      <c r="BD2" s="140" t="s">
        <v>91</v>
      </c>
    </row>
    <row r="3" spans="2:56" ht="6.95" customHeight="1">
      <c r="B3" s="141"/>
      <c r="C3" s="142"/>
      <c r="D3" s="142"/>
      <c r="E3" s="142"/>
      <c r="F3" s="142"/>
      <c r="G3" s="142"/>
      <c r="H3" s="142"/>
      <c r="I3" s="143"/>
      <c r="J3" s="143"/>
      <c r="K3" s="142"/>
      <c r="L3" s="142"/>
      <c r="M3" s="21"/>
      <c r="AT3" s="18" t="s">
        <v>91</v>
      </c>
      <c r="AZ3" s="140" t="s">
        <v>110</v>
      </c>
      <c r="BA3" s="140" t="s">
        <v>111</v>
      </c>
      <c r="BB3" s="140" t="s">
        <v>108</v>
      </c>
      <c r="BC3" s="140" t="s">
        <v>112</v>
      </c>
      <c r="BD3" s="140" t="s">
        <v>91</v>
      </c>
    </row>
    <row r="4" spans="2:56" ht="24.95" customHeight="1">
      <c r="B4" s="21"/>
      <c r="D4" s="144" t="s">
        <v>113</v>
      </c>
      <c r="M4" s="21"/>
      <c r="N4" s="25" t="s">
        <v>11</v>
      </c>
      <c r="AT4" s="18" t="s">
        <v>5</v>
      </c>
      <c r="AZ4" s="140" t="s">
        <v>114</v>
      </c>
      <c r="BA4" s="140" t="s">
        <v>115</v>
      </c>
      <c r="BB4" s="140" t="s">
        <v>108</v>
      </c>
      <c r="BC4" s="140" t="s">
        <v>116</v>
      </c>
      <c r="BD4" s="140" t="s">
        <v>91</v>
      </c>
    </row>
    <row r="5" spans="2:56" ht="6.95" customHeight="1">
      <c r="B5" s="21"/>
      <c r="M5" s="21"/>
      <c r="AZ5" s="140" t="s">
        <v>117</v>
      </c>
      <c r="BA5" s="140" t="s">
        <v>118</v>
      </c>
      <c r="BB5" s="140" t="s">
        <v>119</v>
      </c>
      <c r="BC5" s="140" t="s">
        <v>120</v>
      </c>
      <c r="BD5" s="140" t="s">
        <v>91</v>
      </c>
    </row>
    <row r="6" spans="2:56" ht="12" customHeight="1">
      <c r="B6" s="21"/>
      <c r="D6" s="145" t="s">
        <v>17</v>
      </c>
      <c r="M6" s="21"/>
      <c r="AZ6" s="140" t="s">
        <v>121</v>
      </c>
      <c r="BA6" s="140" t="s">
        <v>122</v>
      </c>
      <c r="BB6" s="140" t="s">
        <v>123</v>
      </c>
      <c r="BC6" s="140" t="s">
        <v>124</v>
      </c>
      <c r="BD6" s="140" t="s">
        <v>91</v>
      </c>
    </row>
    <row r="7" spans="2:56" ht="16.5" customHeight="1">
      <c r="B7" s="21"/>
      <c r="E7" s="146" t="str">
        <f>'Rekapitulace zakázky'!K6</f>
        <v>Oprava traťového úseku v km 8,0 - 10,174 (Herkules - Louka u Litvínova) _změna č_1</v>
      </c>
      <c r="F7" s="145"/>
      <c r="G7" s="145"/>
      <c r="H7" s="145"/>
      <c r="M7" s="21"/>
      <c r="AZ7" s="140" t="s">
        <v>125</v>
      </c>
      <c r="BA7" s="140" t="s">
        <v>126</v>
      </c>
      <c r="BB7" s="140" t="s">
        <v>108</v>
      </c>
      <c r="BC7" s="140" t="s">
        <v>127</v>
      </c>
      <c r="BD7" s="140" t="s">
        <v>91</v>
      </c>
    </row>
    <row r="8" spans="2:56" ht="12" customHeight="1">
      <c r="B8" s="21"/>
      <c r="D8" s="145" t="s">
        <v>128</v>
      </c>
      <c r="M8" s="21"/>
      <c r="AZ8" s="140" t="s">
        <v>129</v>
      </c>
      <c r="BA8" s="140" t="s">
        <v>130</v>
      </c>
      <c r="BB8" s="140" t="s">
        <v>108</v>
      </c>
      <c r="BC8" s="140" t="s">
        <v>131</v>
      </c>
      <c r="BD8" s="140" t="s">
        <v>91</v>
      </c>
    </row>
    <row r="9" spans="2:56" s="1" customFormat="1" ht="16.5" customHeight="1">
      <c r="B9" s="45"/>
      <c r="E9" s="146" t="s">
        <v>132</v>
      </c>
      <c r="F9" s="1"/>
      <c r="G9" s="1"/>
      <c r="H9" s="1"/>
      <c r="I9" s="147"/>
      <c r="J9" s="147"/>
      <c r="M9" s="45"/>
      <c r="AZ9" s="140" t="s">
        <v>133</v>
      </c>
      <c r="BA9" s="140" t="s">
        <v>134</v>
      </c>
      <c r="BB9" s="140" t="s">
        <v>123</v>
      </c>
      <c r="BC9" s="140" t="s">
        <v>135</v>
      </c>
      <c r="BD9" s="140" t="s">
        <v>91</v>
      </c>
    </row>
    <row r="10" spans="2:56" s="1" customFormat="1" ht="12" customHeight="1">
      <c r="B10" s="45"/>
      <c r="D10" s="145" t="s">
        <v>136</v>
      </c>
      <c r="I10" s="147"/>
      <c r="J10" s="147"/>
      <c r="M10" s="45"/>
      <c r="AZ10" s="140" t="s">
        <v>137</v>
      </c>
      <c r="BA10" s="140" t="s">
        <v>138</v>
      </c>
      <c r="BB10" s="140" t="s">
        <v>108</v>
      </c>
      <c r="BC10" s="140" t="s">
        <v>139</v>
      </c>
      <c r="BD10" s="140" t="s">
        <v>91</v>
      </c>
    </row>
    <row r="11" spans="2:56" s="1" customFormat="1" ht="36.95" customHeight="1">
      <c r="B11" s="45"/>
      <c r="E11" s="148" t="s">
        <v>140</v>
      </c>
      <c r="F11" s="1"/>
      <c r="G11" s="1"/>
      <c r="H11" s="1"/>
      <c r="I11" s="147"/>
      <c r="J11" s="147"/>
      <c r="M11" s="45"/>
      <c r="AZ11" s="140" t="s">
        <v>141</v>
      </c>
      <c r="BA11" s="140" t="s">
        <v>142</v>
      </c>
      <c r="BB11" s="140" t="s">
        <v>143</v>
      </c>
      <c r="BC11" s="140" t="s">
        <v>144</v>
      </c>
      <c r="BD11" s="140" t="s">
        <v>91</v>
      </c>
    </row>
    <row r="12" spans="2:56" s="1" customFormat="1" ht="12">
      <c r="B12" s="45"/>
      <c r="I12" s="147"/>
      <c r="J12" s="147"/>
      <c r="M12" s="45"/>
      <c r="AZ12" s="140" t="s">
        <v>145</v>
      </c>
      <c r="BA12" s="140" t="s">
        <v>146</v>
      </c>
      <c r="BB12" s="140" t="s">
        <v>143</v>
      </c>
      <c r="BC12" s="140" t="s">
        <v>147</v>
      </c>
      <c r="BD12" s="140" t="s">
        <v>91</v>
      </c>
    </row>
    <row r="13" spans="2:13" s="1" customFormat="1" ht="12" customHeight="1">
      <c r="B13" s="45"/>
      <c r="D13" s="145" t="s">
        <v>19</v>
      </c>
      <c r="F13" s="18" t="s">
        <v>40</v>
      </c>
      <c r="I13" s="149" t="s">
        <v>21</v>
      </c>
      <c r="J13" s="150" t="s">
        <v>40</v>
      </c>
      <c r="M13" s="45"/>
    </row>
    <row r="14" spans="2:13" s="1" customFormat="1" ht="12" customHeight="1">
      <c r="B14" s="45"/>
      <c r="D14" s="145" t="s">
        <v>23</v>
      </c>
      <c r="F14" s="18" t="s">
        <v>24</v>
      </c>
      <c r="I14" s="149" t="s">
        <v>25</v>
      </c>
      <c r="J14" s="151" t="str">
        <f>'Rekapitulace zakázky'!AN8</f>
        <v>1. 2. 2019</v>
      </c>
      <c r="M14" s="45"/>
    </row>
    <row r="15" spans="2:13" s="1" customFormat="1" ht="10.8" customHeight="1">
      <c r="B15" s="45"/>
      <c r="I15" s="147"/>
      <c r="J15" s="147"/>
      <c r="M15" s="45"/>
    </row>
    <row r="16" spans="2:13" s="1" customFormat="1" ht="12" customHeight="1">
      <c r="B16" s="45"/>
      <c r="D16" s="145" t="s">
        <v>31</v>
      </c>
      <c r="I16" s="149" t="s">
        <v>32</v>
      </c>
      <c r="J16" s="150" t="s">
        <v>33</v>
      </c>
      <c r="M16" s="45"/>
    </row>
    <row r="17" spans="2:13" s="1" customFormat="1" ht="18" customHeight="1">
      <c r="B17" s="45"/>
      <c r="E17" s="18" t="s">
        <v>34</v>
      </c>
      <c r="I17" s="149" t="s">
        <v>35</v>
      </c>
      <c r="J17" s="150" t="s">
        <v>36</v>
      </c>
      <c r="M17" s="45"/>
    </row>
    <row r="18" spans="2:13" s="1" customFormat="1" ht="6.95" customHeight="1">
      <c r="B18" s="45"/>
      <c r="I18" s="147"/>
      <c r="J18" s="147"/>
      <c r="M18" s="45"/>
    </row>
    <row r="19" spans="2:13" s="1" customFormat="1" ht="12" customHeight="1">
      <c r="B19" s="45"/>
      <c r="D19" s="145" t="s">
        <v>37</v>
      </c>
      <c r="I19" s="149" t="s">
        <v>32</v>
      </c>
      <c r="J19" s="34" t="str">
        <f>'Rekapitulace zakázky'!AN13</f>
        <v>Vyplň údaj</v>
      </c>
      <c r="M19" s="45"/>
    </row>
    <row r="20" spans="2:13" s="1" customFormat="1" ht="18" customHeight="1">
      <c r="B20" s="45"/>
      <c r="E20" s="34" t="str">
        <f>'Rekapitulace zakázky'!E14</f>
        <v>Vyplň údaj</v>
      </c>
      <c r="F20" s="18"/>
      <c r="G20" s="18"/>
      <c r="H20" s="18"/>
      <c r="I20" s="149" t="s">
        <v>35</v>
      </c>
      <c r="J20" s="34" t="str">
        <f>'Rekapitulace zakázky'!AN14</f>
        <v>Vyplň údaj</v>
      </c>
      <c r="M20" s="45"/>
    </row>
    <row r="21" spans="2:13" s="1" customFormat="1" ht="6.95" customHeight="1">
      <c r="B21" s="45"/>
      <c r="I21" s="147"/>
      <c r="J21" s="147"/>
      <c r="M21" s="45"/>
    </row>
    <row r="22" spans="2:13" s="1" customFormat="1" ht="12" customHeight="1">
      <c r="B22" s="45"/>
      <c r="D22" s="145" t="s">
        <v>39</v>
      </c>
      <c r="I22" s="149" t="s">
        <v>32</v>
      </c>
      <c r="J22" s="150" t="str">
        <f>IF('Rekapitulace zakázky'!AN16="","",'Rekapitulace zakázky'!AN16)</f>
        <v/>
      </c>
      <c r="M22" s="45"/>
    </row>
    <row r="23" spans="2:13" s="1" customFormat="1" ht="18" customHeight="1">
      <c r="B23" s="45"/>
      <c r="E23" s="18" t="str">
        <f>IF('Rekapitulace zakázky'!E17="","",'Rekapitulace zakázky'!E17)</f>
        <v xml:space="preserve"> </v>
      </c>
      <c r="I23" s="149" t="s">
        <v>35</v>
      </c>
      <c r="J23" s="150" t="str">
        <f>IF('Rekapitulace zakázky'!AN17="","",'Rekapitulace zakázky'!AN17)</f>
        <v/>
      </c>
      <c r="M23" s="45"/>
    </row>
    <row r="24" spans="2:13" s="1" customFormat="1" ht="6.95" customHeight="1">
      <c r="B24" s="45"/>
      <c r="I24" s="147"/>
      <c r="J24" s="147"/>
      <c r="M24" s="45"/>
    </row>
    <row r="25" spans="2:13" s="1" customFormat="1" ht="12" customHeight="1">
      <c r="B25" s="45"/>
      <c r="D25" s="145" t="s">
        <v>42</v>
      </c>
      <c r="I25" s="149" t="s">
        <v>32</v>
      </c>
      <c r="J25" s="150" t="s">
        <v>40</v>
      </c>
      <c r="M25" s="45"/>
    </row>
    <row r="26" spans="2:13" s="1" customFormat="1" ht="18" customHeight="1">
      <c r="B26" s="45"/>
      <c r="E26" s="18" t="s">
        <v>43</v>
      </c>
      <c r="I26" s="149" t="s">
        <v>35</v>
      </c>
      <c r="J26" s="150" t="s">
        <v>40</v>
      </c>
      <c r="M26" s="45"/>
    </row>
    <row r="27" spans="2:13" s="1" customFormat="1" ht="6.95" customHeight="1">
      <c r="B27" s="45"/>
      <c r="I27" s="147"/>
      <c r="J27" s="147"/>
      <c r="M27" s="45"/>
    </row>
    <row r="28" spans="2:13" s="1" customFormat="1" ht="12" customHeight="1">
      <c r="B28" s="45"/>
      <c r="D28" s="145" t="s">
        <v>44</v>
      </c>
      <c r="I28" s="147"/>
      <c r="J28" s="147"/>
      <c r="M28" s="45"/>
    </row>
    <row r="29" spans="2:13" s="7" customFormat="1" ht="45" customHeight="1">
      <c r="B29" s="152"/>
      <c r="E29" s="153" t="s">
        <v>45</v>
      </c>
      <c r="F29" s="153"/>
      <c r="G29" s="153"/>
      <c r="H29" s="153"/>
      <c r="I29" s="154"/>
      <c r="J29" s="154"/>
      <c r="M29" s="152"/>
    </row>
    <row r="30" spans="2:13" s="1" customFormat="1" ht="6.95" customHeight="1">
      <c r="B30" s="45"/>
      <c r="I30" s="147"/>
      <c r="J30" s="147"/>
      <c r="M30" s="45"/>
    </row>
    <row r="31" spans="2:13" s="1" customFormat="1" ht="6.95" customHeight="1">
      <c r="B31" s="45"/>
      <c r="D31" s="73"/>
      <c r="E31" s="73"/>
      <c r="F31" s="73"/>
      <c r="G31" s="73"/>
      <c r="H31" s="73"/>
      <c r="I31" s="155"/>
      <c r="J31" s="155"/>
      <c r="K31" s="73"/>
      <c r="L31" s="73"/>
      <c r="M31" s="45"/>
    </row>
    <row r="32" spans="2:13" s="1" customFormat="1" ht="12">
      <c r="B32" s="45"/>
      <c r="E32" s="145" t="s">
        <v>148</v>
      </c>
      <c r="I32" s="147"/>
      <c r="J32" s="147"/>
      <c r="K32" s="156">
        <f>I65</f>
        <v>0</v>
      </c>
      <c r="M32" s="45"/>
    </row>
    <row r="33" spans="2:13" s="1" customFormat="1" ht="12">
      <c r="B33" s="45"/>
      <c r="E33" s="145" t="s">
        <v>149</v>
      </c>
      <c r="I33" s="147"/>
      <c r="J33" s="147"/>
      <c r="K33" s="156">
        <f>J65</f>
        <v>0</v>
      </c>
      <c r="M33" s="45"/>
    </row>
    <row r="34" spans="2:13" s="1" customFormat="1" ht="25.4" customHeight="1">
      <c r="B34" s="45"/>
      <c r="D34" s="157" t="s">
        <v>46</v>
      </c>
      <c r="I34" s="147"/>
      <c r="J34" s="147"/>
      <c r="K34" s="158">
        <f>ROUND(K90,2)</f>
        <v>0</v>
      </c>
      <c r="M34" s="45"/>
    </row>
    <row r="35" spans="2:13" s="1" customFormat="1" ht="6.95" customHeight="1">
      <c r="B35" s="45"/>
      <c r="D35" s="73"/>
      <c r="E35" s="73"/>
      <c r="F35" s="73"/>
      <c r="G35" s="73"/>
      <c r="H35" s="73"/>
      <c r="I35" s="155"/>
      <c r="J35" s="155"/>
      <c r="K35" s="73"/>
      <c r="L35" s="73"/>
      <c r="M35" s="45"/>
    </row>
    <row r="36" spans="2:13" s="1" customFormat="1" ht="14.4" customHeight="1">
      <c r="B36" s="45"/>
      <c r="F36" s="159" t="s">
        <v>48</v>
      </c>
      <c r="I36" s="160" t="s">
        <v>47</v>
      </c>
      <c r="J36" s="147"/>
      <c r="K36" s="159" t="s">
        <v>49</v>
      </c>
      <c r="M36" s="45"/>
    </row>
    <row r="37" spans="2:13" s="1" customFormat="1" ht="14.4" customHeight="1" hidden="1">
      <c r="B37" s="45"/>
      <c r="D37" s="145" t="s">
        <v>50</v>
      </c>
      <c r="E37" s="145" t="s">
        <v>51</v>
      </c>
      <c r="F37" s="156">
        <f>ROUND((SUM(BE90:BE245)),2)</f>
        <v>0</v>
      </c>
      <c r="I37" s="161">
        <v>0.21</v>
      </c>
      <c r="J37" s="147"/>
      <c r="K37" s="156">
        <f>ROUND(((SUM(BE90:BE245))*I37),2)</f>
        <v>0</v>
      </c>
      <c r="M37" s="45"/>
    </row>
    <row r="38" spans="2:13" s="1" customFormat="1" ht="14.4" customHeight="1" hidden="1">
      <c r="B38" s="45"/>
      <c r="E38" s="145" t="s">
        <v>52</v>
      </c>
      <c r="F38" s="156">
        <f>ROUND((SUM(BF90:BF245)),2)</f>
        <v>0</v>
      </c>
      <c r="I38" s="161">
        <v>0.15</v>
      </c>
      <c r="J38" s="147"/>
      <c r="K38" s="156">
        <f>ROUND(((SUM(BF90:BF245))*I38),2)</f>
        <v>0</v>
      </c>
      <c r="M38" s="45"/>
    </row>
    <row r="39" spans="2:13" s="1" customFormat="1" ht="14.4" customHeight="1">
      <c r="B39" s="45"/>
      <c r="D39" s="145" t="s">
        <v>50</v>
      </c>
      <c r="E39" s="145" t="s">
        <v>53</v>
      </c>
      <c r="F39" s="156">
        <f>ROUND((SUM(BG90:BG245)),2)</f>
        <v>0</v>
      </c>
      <c r="I39" s="161">
        <v>0.21</v>
      </c>
      <c r="J39" s="147"/>
      <c r="K39" s="156">
        <f>0</f>
        <v>0</v>
      </c>
      <c r="M39" s="45"/>
    </row>
    <row r="40" spans="2:13" s="1" customFormat="1" ht="14.4" customHeight="1">
      <c r="B40" s="45"/>
      <c r="E40" s="145" t="s">
        <v>54</v>
      </c>
      <c r="F40" s="156">
        <f>ROUND((SUM(BH90:BH245)),2)</f>
        <v>0</v>
      </c>
      <c r="I40" s="161">
        <v>0.15</v>
      </c>
      <c r="J40" s="147"/>
      <c r="K40" s="156">
        <f>0</f>
        <v>0</v>
      </c>
      <c r="M40" s="45"/>
    </row>
    <row r="41" spans="2:13" s="1" customFormat="1" ht="14.4" customHeight="1" hidden="1">
      <c r="B41" s="45"/>
      <c r="E41" s="145" t="s">
        <v>55</v>
      </c>
      <c r="F41" s="156">
        <f>ROUND((SUM(BI90:BI245)),2)</f>
        <v>0</v>
      </c>
      <c r="I41" s="161">
        <v>0</v>
      </c>
      <c r="J41" s="147"/>
      <c r="K41" s="156">
        <f>0</f>
        <v>0</v>
      </c>
      <c r="M41" s="45"/>
    </row>
    <row r="42" spans="2:13" s="1" customFormat="1" ht="6.95" customHeight="1">
      <c r="B42" s="45"/>
      <c r="I42" s="147"/>
      <c r="J42" s="147"/>
      <c r="M42" s="45"/>
    </row>
    <row r="43" spans="2:13" s="1" customFormat="1" ht="25.4" customHeight="1">
      <c r="B43" s="45"/>
      <c r="C43" s="162"/>
      <c r="D43" s="163" t="s">
        <v>56</v>
      </c>
      <c r="E43" s="164"/>
      <c r="F43" s="164"/>
      <c r="G43" s="165" t="s">
        <v>57</v>
      </c>
      <c r="H43" s="166" t="s">
        <v>58</v>
      </c>
      <c r="I43" s="167"/>
      <c r="J43" s="167"/>
      <c r="K43" s="168">
        <f>SUM(K34:K41)</f>
        <v>0</v>
      </c>
      <c r="L43" s="169"/>
      <c r="M43" s="45"/>
    </row>
    <row r="44" spans="2:13" s="1" customFormat="1" ht="14.4" customHeight="1">
      <c r="B44" s="170"/>
      <c r="C44" s="171"/>
      <c r="D44" s="171"/>
      <c r="E44" s="171"/>
      <c r="F44" s="171"/>
      <c r="G44" s="171"/>
      <c r="H44" s="171"/>
      <c r="I44" s="172"/>
      <c r="J44" s="172"/>
      <c r="K44" s="171"/>
      <c r="L44" s="171"/>
      <c r="M44" s="45"/>
    </row>
    <row r="48" spans="2:13" s="1" customFormat="1" ht="6.95" customHeight="1">
      <c r="B48" s="173"/>
      <c r="C48" s="174"/>
      <c r="D48" s="174"/>
      <c r="E48" s="174"/>
      <c r="F48" s="174"/>
      <c r="G48" s="174"/>
      <c r="H48" s="174"/>
      <c r="I48" s="175"/>
      <c r="J48" s="175"/>
      <c r="K48" s="174"/>
      <c r="L48" s="174"/>
      <c r="M48" s="45"/>
    </row>
    <row r="49" spans="2:13" s="1" customFormat="1" ht="24.95" customHeight="1">
      <c r="B49" s="40"/>
      <c r="C49" s="24" t="s">
        <v>150</v>
      </c>
      <c r="D49" s="41"/>
      <c r="E49" s="41"/>
      <c r="F49" s="41"/>
      <c r="G49" s="41"/>
      <c r="H49" s="41"/>
      <c r="I49" s="147"/>
      <c r="J49" s="147"/>
      <c r="K49" s="41"/>
      <c r="L49" s="41"/>
      <c r="M49" s="45"/>
    </row>
    <row r="50" spans="2:13" s="1" customFormat="1" ht="6.95" customHeight="1">
      <c r="B50" s="40"/>
      <c r="C50" s="41"/>
      <c r="D50" s="41"/>
      <c r="E50" s="41"/>
      <c r="F50" s="41"/>
      <c r="G50" s="41"/>
      <c r="H50" s="41"/>
      <c r="I50" s="147"/>
      <c r="J50" s="147"/>
      <c r="K50" s="41"/>
      <c r="L50" s="41"/>
      <c r="M50" s="45"/>
    </row>
    <row r="51" spans="2:13" s="1" customFormat="1" ht="12" customHeight="1">
      <c r="B51" s="40"/>
      <c r="C51" s="33" t="s">
        <v>17</v>
      </c>
      <c r="D51" s="41"/>
      <c r="E51" s="41"/>
      <c r="F51" s="41"/>
      <c r="G51" s="41"/>
      <c r="H51" s="41"/>
      <c r="I51" s="147"/>
      <c r="J51" s="147"/>
      <c r="K51" s="41"/>
      <c r="L51" s="41"/>
      <c r="M51" s="45"/>
    </row>
    <row r="52" spans="2:13" s="1" customFormat="1" ht="16.5" customHeight="1">
      <c r="B52" s="40"/>
      <c r="C52" s="41"/>
      <c r="D52" s="41"/>
      <c r="E52" s="176" t="str">
        <f>E7</f>
        <v>Oprava traťového úseku v km 8,0 - 10,174 (Herkules - Louka u Litvínova) _změna č_1</v>
      </c>
      <c r="F52" s="33"/>
      <c r="G52" s="33"/>
      <c r="H52" s="33"/>
      <c r="I52" s="147"/>
      <c r="J52" s="147"/>
      <c r="K52" s="41"/>
      <c r="L52" s="41"/>
      <c r="M52" s="45"/>
    </row>
    <row r="53" spans="2:13" ht="12" customHeight="1">
      <c r="B53" s="22"/>
      <c r="C53" s="33" t="s">
        <v>128</v>
      </c>
      <c r="D53" s="23"/>
      <c r="E53" s="23"/>
      <c r="F53" s="23"/>
      <c r="G53" s="23"/>
      <c r="H53" s="23"/>
      <c r="I53" s="139"/>
      <c r="J53" s="139"/>
      <c r="K53" s="23"/>
      <c r="L53" s="23"/>
      <c r="M53" s="21"/>
    </row>
    <row r="54" spans="2:13" s="1" customFormat="1" ht="16.5" customHeight="1">
      <c r="B54" s="40"/>
      <c r="C54" s="41"/>
      <c r="D54" s="41"/>
      <c r="E54" s="176" t="s">
        <v>132</v>
      </c>
      <c r="F54" s="41"/>
      <c r="G54" s="41"/>
      <c r="H54" s="41"/>
      <c r="I54" s="147"/>
      <c r="J54" s="147"/>
      <c r="K54" s="41"/>
      <c r="L54" s="41"/>
      <c r="M54" s="45"/>
    </row>
    <row r="55" spans="2:13" s="1" customFormat="1" ht="12" customHeight="1">
      <c r="B55" s="40"/>
      <c r="C55" s="33" t="s">
        <v>136</v>
      </c>
      <c r="D55" s="41"/>
      <c r="E55" s="41"/>
      <c r="F55" s="41"/>
      <c r="G55" s="41"/>
      <c r="H55" s="41"/>
      <c r="I55" s="147"/>
      <c r="J55" s="147"/>
      <c r="K55" s="41"/>
      <c r="L55" s="41"/>
      <c r="M55" s="45"/>
    </row>
    <row r="56" spans="2:13" s="1" customFormat="1" ht="16.5" customHeight="1">
      <c r="B56" s="40"/>
      <c r="C56" s="41"/>
      <c r="D56" s="41"/>
      <c r="E56" s="66" t="str">
        <f>E11</f>
        <v>Č11 - Železniční svršek _změna č_1</v>
      </c>
      <c r="F56" s="41"/>
      <c r="G56" s="41"/>
      <c r="H56" s="41"/>
      <c r="I56" s="147"/>
      <c r="J56" s="147"/>
      <c r="K56" s="41"/>
      <c r="L56" s="41"/>
      <c r="M56" s="45"/>
    </row>
    <row r="57" spans="2:13" s="1" customFormat="1" ht="6.95" customHeight="1">
      <c r="B57" s="40"/>
      <c r="C57" s="41"/>
      <c r="D57" s="41"/>
      <c r="E57" s="41"/>
      <c r="F57" s="41"/>
      <c r="G57" s="41"/>
      <c r="H57" s="41"/>
      <c r="I57" s="147"/>
      <c r="J57" s="147"/>
      <c r="K57" s="41"/>
      <c r="L57" s="41"/>
      <c r="M57" s="45"/>
    </row>
    <row r="58" spans="2:13" s="1" customFormat="1" ht="12" customHeight="1">
      <c r="B58" s="40"/>
      <c r="C58" s="33" t="s">
        <v>23</v>
      </c>
      <c r="D58" s="41"/>
      <c r="E58" s="41"/>
      <c r="F58" s="28" t="str">
        <f>F14</f>
        <v>železniční trať Herkules - Louka u Litvínova</v>
      </c>
      <c r="G58" s="41"/>
      <c r="H58" s="41"/>
      <c r="I58" s="149" t="s">
        <v>25</v>
      </c>
      <c r="J58" s="151" t="str">
        <f>IF(J14="","",J14)</f>
        <v>1. 2. 2019</v>
      </c>
      <c r="K58" s="41"/>
      <c r="L58" s="41"/>
      <c r="M58" s="45"/>
    </row>
    <row r="59" spans="2:13" s="1" customFormat="1" ht="6.95" customHeight="1">
      <c r="B59" s="40"/>
      <c r="C59" s="41"/>
      <c r="D59" s="41"/>
      <c r="E59" s="41"/>
      <c r="F59" s="41"/>
      <c r="G59" s="41"/>
      <c r="H59" s="41"/>
      <c r="I59" s="147"/>
      <c r="J59" s="147"/>
      <c r="K59" s="41"/>
      <c r="L59" s="41"/>
      <c r="M59" s="45"/>
    </row>
    <row r="60" spans="2:13" s="1" customFormat="1" ht="13.65" customHeight="1">
      <c r="B60" s="40"/>
      <c r="C60" s="33" t="s">
        <v>31</v>
      </c>
      <c r="D60" s="41"/>
      <c r="E60" s="41"/>
      <c r="F60" s="28" t="str">
        <f>E17</f>
        <v>SŽDC s.o., OŘ UNL, ST Most</v>
      </c>
      <c r="G60" s="41"/>
      <c r="H60" s="41"/>
      <c r="I60" s="149" t="s">
        <v>39</v>
      </c>
      <c r="J60" s="177" t="str">
        <f>E23</f>
        <v xml:space="preserve"> </v>
      </c>
      <c r="K60" s="41"/>
      <c r="L60" s="41"/>
      <c r="M60" s="45"/>
    </row>
    <row r="61" spans="2:13" s="1" customFormat="1" ht="38.55" customHeight="1">
      <c r="B61" s="40"/>
      <c r="C61" s="33" t="s">
        <v>37</v>
      </c>
      <c r="D61" s="41"/>
      <c r="E61" s="41"/>
      <c r="F61" s="28" t="str">
        <f>IF(E20="","",E20)</f>
        <v>Vyplň údaj</v>
      </c>
      <c r="G61" s="41"/>
      <c r="H61" s="41"/>
      <c r="I61" s="149" t="s">
        <v>42</v>
      </c>
      <c r="J61" s="177" t="str">
        <f>E26</f>
        <v>Ing. Horák Jiří, horak@szdc.cz, 602155923</v>
      </c>
      <c r="K61" s="41"/>
      <c r="L61" s="41"/>
      <c r="M61" s="45"/>
    </row>
    <row r="62" spans="2:13" s="1" customFormat="1" ht="10.3" customHeight="1">
      <c r="B62" s="40"/>
      <c r="C62" s="41"/>
      <c r="D62" s="41"/>
      <c r="E62" s="41"/>
      <c r="F62" s="41"/>
      <c r="G62" s="41"/>
      <c r="H62" s="41"/>
      <c r="I62" s="147"/>
      <c r="J62" s="147"/>
      <c r="K62" s="41"/>
      <c r="L62" s="41"/>
      <c r="M62" s="45"/>
    </row>
    <row r="63" spans="2:13" s="1" customFormat="1" ht="29.25" customHeight="1">
      <c r="B63" s="40"/>
      <c r="C63" s="178" t="s">
        <v>151</v>
      </c>
      <c r="D63" s="179"/>
      <c r="E63" s="179"/>
      <c r="F63" s="179"/>
      <c r="G63" s="179"/>
      <c r="H63" s="179"/>
      <c r="I63" s="180" t="s">
        <v>152</v>
      </c>
      <c r="J63" s="180" t="s">
        <v>153</v>
      </c>
      <c r="K63" s="181" t="s">
        <v>154</v>
      </c>
      <c r="L63" s="179"/>
      <c r="M63" s="45"/>
    </row>
    <row r="64" spans="2:13" s="1" customFormat="1" ht="10.3" customHeight="1">
      <c r="B64" s="40"/>
      <c r="C64" s="41"/>
      <c r="D64" s="41"/>
      <c r="E64" s="41"/>
      <c r="F64" s="41"/>
      <c r="G64" s="41"/>
      <c r="H64" s="41"/>
      <c r="I64" s="147"/>
      <c r="J64" s="147"/>
      <c r="K64" s="41"/>
      <c r="L64" s="41"/>
      <c r="M64" s="45"/>
    </row>
    <row r="65" spans="2:47" s="1" customFormat="1" ht="22.8" customHeight="1">
      <c r="B65" s="40"/>
      <c r="C65" s="182" t="s">
        <v>80</v>
      </c>
      <c r="D65" s="41"/>
      <c r="E65" s="41"/>
      <c r="F65" s="41"/>
      <c r="G65" s="41"/>
      <c r="H65" s="41"/>
      <c r="I65" s="183">
        <f>Q90</f>
        <v>0</v>
      </c>
      <c r="J65" s="183">
        <f>R90</f>
        <v>0</v>
      </c>
      <c r="K65" s="99">
        <f>K90</f>
        <v>0</v>
      </c>
      <c r="L65" s="41"/>
      <c r="M65" s="45"/>
      <c r="AU65" s="18" t="s">
        <v>155</v>
      </c>
    </row>
    <row r="66" spans="2:13" s="8" customFormat="1" ht="24.95" customHeight="1">
      <c r="B66" s="184"/>
      <c r="C66" s="185"/>
      <c r="D66" s="186" t="s">
        <v>156</v>
      </c>
      <c r="E66" s="187"/>
      <c r="F66" s="187"/>
      <c r="G66" s="187"/>
      <c r="H66" s="187"/>
      <c r="I66" s="188">
        <f>Q91</f>
        <v>0</v>
      </c>
      <c r="J66" s="188">
        <f>R91</f>
        <v>0</v>
      </c>
      <c r="K66" s="189">
        <f>K91</f>
        <v>0</v>
      </c>
      <c r="L66" s="185"/>
      <c r="M66" s="190"/>
    </row>
    <row r="67" spans="2:13" s="9" customFormat="1" ht="19.9" customHeight="1">
      <c r="B67" s="191"/>
      <c r="C67" s="125"/>
      <c r="D67" s="192" t="s">
        <v>157</v>
      </c>
      <c r="E67" s="193"/>
      <c r="F67" s="193"/>
      <c r="G67" s="193"/>
      <c r="H67" s="193"/>
      <c r="I67" s="194">
        <f>Q92</f>
        <v>0</v>
      </c>
      <c r="J67" s="194">
        <f>R92</f>
        <v>0</v>
      </c>
      <c r="K67" s="195">
        <f>K92</f>
        <v>0</v>
      </c>
      <c r="L67" s="125"/>
      <c r="M67" s="196"/>
    </row>
    <row r="68" spans="2:13" s="8" customFormat="1" ht="24.95" customHeight="1">
      <c r="B68" s="184"/>
      <c r="C68" s="185"/>
      <c r="D68" s="186" t="s">
        <v>158</v>
      </c>
      <c r="E68" s="187"/>
      <c r="F68" s="187"/>
      <c r="G68" s="187"/>
      <c r="H68" s="187"/>
      <c r="I68" s="188">
        <f>Q202</f>
        <v>0</v>
      </c>
      <c r="J68" s="188">
        <f>R202</f>
        <v>0</v>
      </c>
      <c r="K68" s="189">
        <f>K202</f>
        <v>0</v>
      </c>
      <c r="L68" s="185"/>
      <c r="M68" s="190"/>
    </row>
    <row r="69" spans="2:13" s="1" customFormat="1" ht="21.8" customHeight="1">
      <c r="B69" s="40"/>
      <c r="C69" s="41"/>
      <c r="D69" s="41"/>
      <c r="E69" s="41"/>
      <c r="F69" s="41"/>
      <c r="G69" s="41"/>
      <c r="H69" s="41"/>
      <c r="I69" s="147"/>
      <c r="J69" s="147"/>
      <c r="K69" s="41"/>
      <c r="L69" s="41"/>
      <c r="M69" s="45"/>
    </row>
    <row r="70" spans="2:13" s="1" customFormat="1" ht="6.95" customHeight="1">
      <c r="B70" s="59"/>
      <c r="C70" s="60"/>
      <c r="D70" s="60"/>
      <c r="E70" s="60"/>
      <c r="F70" s="60"/>
      <c r="G70" s="60"/>
      <c r="H70" s="60"/>
      <c r="I70" s="172"/>
      <c r="J70" s="172"/>
      <c r="K70" s="60"/>
      <c r="L70" s="60"/>
      <c r="M70" s="45"/>
    </row>
    <row r="74" spans="2:13" s="1" customFormat="1" ht="6.95" customHeight="1">
      <c r="B74" s="61"/>
      <c r="C74" s="62"/>
      <c r="D74" s="62"/>
      <c r="E74" s="62"/>
      <c r="F74" s="62"/>
      <c r="G74" s="62"/>
      <c r="H74" s="62"/>
      <c r="I74" s="175"/>
      <c r="J74" s="175"/>
      <c r="K74" s="62"/>
      <c r="L74" s="62"/>
      <c r="M74" s="45"/>
    </row>
    <row r="75" spans="2:13" s="1" customFormat="1" ht="24.95" customHeight="1">
      <c r="B75" s="40"/>
      <c r="C75" s="24" t="s">
        <v>159</v>
      </c>
      <c r="D75" s="41"/>
      <c r="E75" s="41"/>
      <c r="F75" s="41"/>
      <c r="G75" s="41"/>
      <c r="H75" s="41"/>
      <c r="I75" s="147"/>
      <c r="J75" s="147"/>
      <c r="K75" s="41"/>
      <c r="L75" s="41"/>
      <c r="M75" s="45"/>
    </row>
    <row r="76" spans="2:13" s="1" customFormat="1" ht="6.95" customHeight="1">
      <c r="B76" s="40"/>
      <c r="C76" s="41"/>
      <c r="D76" s="41"/>
      <c r="E76" s="41"/>
      <c r="F76" s="41"/>
      <c r="G76" s="41"/>
      <c r="H76" s="41"/>
      <c r="I76" s="147"/>
      <c r="J76" s="147"/>
      <c r="K76" s="41"/>
      <c r="L76" s="41"/>
      <c r="M76" s="45"/>
    </row>
    <row r="77" spans="2:13" s="1" customFormat="1" ht="12" customHeight="1">
      <c r="B77" s="40"/>
      <c r="C77" s="33" t="s">
        <v>17</v>
      </c>
      <c r="D77" s="41"/>
      <c r="E77" s="41"/>
      <c r="F77" s="41"/>
      <c r="G77" s="41"/>
      <c r="H77" s="41"/>
      <c r="I77" s="147"/>
      <c r="J77" s="147"/>
      <c r="K77" s="41"/>
      <c r="L77" s="41"/>
      <c r="M77" s="45"/>
    </row>
    <row r="78" spans="2:13" s="1" customFormat="1" ht="16.5" customHeight="1">
      <c r="B78" s="40"/>
      <c r="C78" s="41"/>
      <c r="D78" s="41"/>
      <c r="E78" s="176" t="str">
        <f>E7</f>
        <v>Oprava traťového úseku v km 8,0 - 10,174 (Herkules - Louka u Litvínova) _změna č_1</v>
      </c>
      <c r="F78" s="33"/>
      <c r="G78" s="33"/>
      <c r="H78" s="33"/>
      <c r="I78" s="147"/>
      <c r="J78" s="147"/>
      <c r="K78" s="41"/>
      <c r="L78" s="41"/>
      <c r="M78" s="45"/>
    </row>
    <row r="79" spans="2:13" ht="12" customHeight="1">
      <c r="B79" s="22"/>
      <c r="C79" s="33" t="s">
        <v>128</v>
      </c>
      <c r="D79" s="23"/>
      <c r="E79" s="23"/>
      <c r="F79" s="23"/>
      <c r="G79" s="23"/>
      <c r="H79" s="23"/>
      <c r="I79" s="139"/>
      <c r="J79" s="139"/>
      <c r="K79" s="23"/>
      <c r="L79" s="23"/>
      <c r="M79" s="21"/>
    </row>
    <row r="80" spans="2:13" s="1" customFormat="1" ht="16.5" customHeight="1">
      <c r="B80" s="40"/>
      <c r="C80" s="41"/>
      <c r="D80" s="41"/>
      <c r="E80" s="176" t="s">
        <v>132</v>
      </c>
      <c r="F80" s="41"/>
      <c r="G80" s="41"/>
      <c r="H80" s="41"/>
      <c r="I80" s="147"/>
      <c r="J80" s="147"/>
      <c r="K80" s="41"/>
      <c r="L80" s="41"/>
      <c r="M80" s="45"/>
    </row>
    <row r="81" spans="2:13" s="1" customFormat="1" ht="12" customHeight="1">
      <c r="B81" s="40"/>
      <c r="C81" s="33" t="s">
        <v>136</v>
      </c>
      <c r="D81" s="41"/>
      <c r="E81" s="41"/>
      <c r="F81" s="41"/>
      <c r="G81" s="41"/>
      <c r="H81" s="41"/>
      <c r="I81" s="147"/>
      <c r="J81" s="147"/>
      <c r="K81" s="41"/>
      <c r="L81" s="41"/>
      <c r="M81" s="45"/>
    </row>
    <row r="82" spans="2:13" s="1" customFormat="1" ht="16.5" customHeight="1">
      <c r="B82" s="40"/>
      <c r="C82" s="41"/>
      <c r="D82" s="41"/>
      <c r="E82" s="66" t="str">
        <f>E11</f>
        <v>Č11 - Železniční svršek _změna č_1</v>
      </c>
      <c r="F82" s="41"/>
      <c r="G82" s="41"/>
      <c r="H82" s="41"/>
      <c r="I82" s="147"/>
      <c r="J82" s="147"/>
      <c r="K82" s="41"/>
      <c r="L82" s="41"/>
      <c r="M82" s="45"/>
    </row>
    <row r="83" spans="2:13" s="1" customFormat="1" ht="6.95" customHeight="1">
      <c r="B83" s="40"/>
      <c r="C83" s="41"/>
      <c r="D83" s="41"/>
      <c r="E83" s="41"/>
      <c r="F83" s="41"/>
      <c r="G83" s="41"/>
      <c r="H83" s="41"/>
      <c r="I83" s="147"/>
      <c r="J83" s="147"/>
      <c r="K83" s="41"/>
      <c r="L83" s="41"/>
      <c r="M83" s="45"/>
    </row>
    <row r="84" spans="2:13" s="1" customFormat="1" ht="12" customHeight="1">
      <c r="B84" s="40"/>
      <c r="C84" s="33" t="s">
        <v>23</v>
      </c>
      <c r="D84" s="41"/>
      <c r="E84" s="41"/>
      <c r="F84" s="28" t="str">
        <f>F14</f>
        <v>železniční trať Herkules - Louka u Litvínova</v>
      </c>
      <c r="G84" s="41"/>
      <c r="H84" s="41"/>
      <c r="I84" s="149" t="s">
        <v>25</v>
      </c>
      <c r="J84" s="151" t="str">
        <f>IF(J14="","",J14)</f>
        <v>1. 2. 2019</v>
      </c>
      <c r="K84" s="41"/>
      <c r="L84" s="41"/>
      <c r="M84" s="45"/>
    </row>
    <row r="85" spans="2:13" s="1" customFormat="1" ht="6.95" customHeight="1">
      <c r="B85" s="40"/>
      <c r="C85" s="41"/>
      <c r="D85" s="41"/>
      <c r="E85" s="41"/>
      <c r="F85" s="41"/>
      <c r="G85" s="41"/>
      <c r="H85" s="41"/>
      <c r="I85" s="147"/>
      <c r="J85" s="147"/>
      <c r="K85" s="41"/>
      <c r="L85" s="41"/>
      <c r="M85" s="45"/>
    </row>
    <row r="86" spans="2:13" s="1" customFormat="1" ht="13.65" customHeight="1">
      <c r="B86" s="40"/>
      <c r="C86" s="33" t="s">
        <v>31</v>
      </c>
      <c r="D86" s="41"/>
      <c r="E86" s="41"/>
      <c r="F86" s="28" t="str">
        <f>E17</f>
        <v>SŽDC s.o., OŘ UNL, ST Most</v>
      </c>
      <c r="G86" s="41"/>
      <c r="H86" s="41"/>
      <c r="I86" s="149" t="s">
        <v>39</v>
      </c>
      <c r="J86" s="177" t="str">
        <f>E23</f>
        <v xml:space="preserve"> </v>
      </c>
      <c r="K86" s="41"/>
      <c r="L86" s="41"/>
      <c r="M86" s="45"/>
    </row>
    <row r="87" spans="2:13" s="1" customFormat="1" ht="38.55" customHeight="1">
      <c r="B87" s="40"/>
      <c r="C87" s="33" t="s">
        <v>37</v>
      </c>
      <c r="D87" s="41"/>
      <c r="E87" s="41"/>
      <c r="F87" s="28" t="str">
        <f>IF(E20="","",E20)</f>
        <v>Vyplň údaj</v>
      </c>
      <c r="G87" s="41"/>
      <c r="H87" s="41"/>
      <c r="I87" s="149" t="s">
        <v>42</v>
      </c>
      <c r="J87" s="177" t="str">
        <f>E26</f>
        <v>Ing. Horák Jiří, horak@szdc.cz, 602155923</v>
      </c>
      <c r="K87" s="41"/>
      <c r="L87" s="41"/>
      <c r="M87" s="45"/>
    </row>
    <row r="88" spans="2:13" s="1" customFormat="1" ht="10.3" customHeight="1">
      <c r="B88" s="40"/>
      <c r="C88" s="41"/>
      <c r="D88" s="41"/>
      <c r="E88" s="41"/>
      <c r="F88" s="41"/>
      <c r="G88" s="41"/>
      <c r="H88" s="41"/>
      <c r="I88" s="147"/>
      <c r="J88" s="147"/>
      <c r="K88" s="41"/>
      <c r="L88" s="41"/>
      <c r="M88" s="45"/>
    </row>
    <row r="89" spans="2:25" s="10" customFormat="1" ht="29.25" customHeight="1">
      <c r="B89" s="197"/>
      <c r="C89" s="198" t="s">
        <v>160</v>
      </c>
      <c r="D89" s="199" t="s">
        <v>65</v>
      </c>
      <c r="E89" s="199" t="s">
        <v>61</v>
      </c>
      <c r="F89" s="199" t="s">
        <v>62</v>
      </c>
      <c r="G89" s="199" t="s">
        <v>161</v>
      </c>
      <c r="H89" s="199" t="s">
        <v>162</v>
      </c>
      <c r="I89" s="200" t="s">
        <v>163</v>
      </c>
      <c r="J89" s="200" t="s">
        <v>164</v>
      </c>
      <c r="K89" s="199" t="s">
        <v>154</v>
      </c>
      <c r="L89" s="201" t="s">
        <v>165</v>
      </c>
      <c r="M89" s="202"/>
      <c r="N89" s="89" t="s">
        <v>40</v>
      </c>
      <c r="O89" s="90" t="s">
        <v>50</v>
      </c>
      <c r="P89" s="90" t="s">
        <v>166</v>
      </c>
      <c r="Q89" s="90" t="s">
        <v>167</v>
      </c>
      <c r="R89" s="90" t="s">
        <v>168</v>
      </c>
      <c r="S89" s="90" t="s">
        <v>169</v>
      </c>
      <c r="T89" s="90" t="s">
        <v>170</v>
      </c>
      <c r="U89" s="90" t="s">
        <v>171</v>
      </c>
      <c r="V89" s="90" t="s">
        <v>172</v>
      </c>
      <c r="W89" s="90" t="s">
        <v>173</v>
      </c>
      <c r="X89" s="90" t="s">
        <v>174</v>
      </c>
      <c r="Y89" s="91" t="s">
        <v>175</v>
      </c>
    </row>
    <row r="90" spans="2:63" s="1" customFormat="1" ht="22.8" customHeight="1">
      <c r="B90" s="40"/>
      <c r="C90" s="96" t="s">
        <v>176</v>
      </c>
      <c r="D90" s="41"/>
      <c r="E90" s="41"/>
      <c r="F90" s="41"/>
      <c r="G90" s="41"/>
      <c r="H90" s="41"/>
      <c r="I90" s="147"/>
      <c r="J90" s="147"/>
      <c r="K90" s="203">
        <f>BK90</f>
        <v>0</v>
      </c>
      <c r="L90" s="41"/>
      <c r="M90" s="45"/>
      <c r="N90" s="92"/>
      <c r="O90" s="93"/>
      <c r="P90" s="93"/>
      <c r="Q90" s="204">
        <f>Q91+Q202</f>
        <v>0</v>
      </c>
      <c r="R90" s="204">
        <f>R91+R202</f>
        <v>0</v>
      </c>
      <c r="S90" s="93"/>
      <c r="T90" s="205">
        <f>T91+T202</f>
        <v>0</v>
      </c>
      <c r="U90" s="93"/>
      <c r="V90" s="205">
        <f>V91+V202</f>
        <v>25561.545</v>
      </c>
      <c r="W90" s="93"/>
      <c r="X90" s="205">
        <f>X91+X202</f>
        <v>0</v>
      </c>
      <c r="Y90" s="94"/>
      <c r="AT90" s="18" t="s">
        <v>81</v>
      </c>
      <c r="AU90" s="18" t="s">
        <v>155</v>
      </c>
      <c r="BK90" s="206">
        <f>BK91+BK202</f>
        <v>0</v>
      </c>
    </row>
    <row r="91" spans="2:63" s="11" customFormat="1" ht="25.9" customHeight="1">
      <c r="B91" s="207"/>
      <c r="C91" s="208"/>
      <c r="D91" s="209" t="s">
        <v>81</v>
      </c>
      <c r="E91" s="210" t="s">
        <v>177</v>
      </c>
      <c r="F91" s="210" t="s">
        <v>178</v>
      </c>
      <c r="G91" s="208"/>
      <c r="H91" s="208"/>
      <c r="I91" s="211"/>
      <c r="J91" s="211"/>
      <c r="K91" s="212">
        <f>BK91</f>
        <v>0</v>
      </c>
      <c r="L91" s="208"/>
      <c r="M91" s="213"/>
      <c r="N91" s="214"/>
      <c r="O91" s="215"/>
      <c r="P91" s="215"/>
      <c r="Q91" s="216">
        <f>Q92</f>
        <v>0</v>
      </c>
      <c r="R91" s="216">
        <f>R92</f>
        <v>0</v>
      </c>
      <c r="S91" s="215"/>
      <c r="T91" s="217">
        <f>T92</f>
        <v>0</v>
      </c>
      <c r="U91" s="215"/>
      <c r="V91" s="217">
        <f>V92</f>
        <v>25561.545</v>
      </c>
      <c r="W91" s="215"/>
      <c r="X91" s="217">
        <f>X92</f>
        <v>0</v>
      </c>
      <c r="Y91" s="218"/>
      <c r="AR91" s="219" t="s">
        <v>89</v>
      </c>
      <c r="AT91" s="220" t="s">
        <v>81</v>
      </c>
      <c r="AU91" s="220" t="s">
        <v>82</v>
      </c>
      <c r="AY91" s="219" t="s">
        <v>179</v>
      </c>
      <c r="BK91" s="221">
        <f>BK92</f>
        <v>0</v>
      </c>
    </row>
    <row r="92" spans="2:63" s="11" customFormat="1" ht="22.8" customHeight="1">
      <c r="B92" s="207"/>
      <c r="C92" s="208"/>
      <c r="D92" s="209" t="s">
        <v>81</v>
      </c>
      <c r="E92" s="222" t="s">
        <v>180</v>
      </c>
      <c r="F92" s="222" t="s">
        <v>181</v>
      </c>
      <c r="G92" s="208"/>
      <c r="H92" s="208"/>
      <c r="I92" s="211"/>
      <c r="J92" s="211"/>
      <c r="K92" s="223">
        <f>BK92</f>
        <v>0</v>
      </c>
      <c r="L92" s="208"/>
      <c r="M92" s="213"/>
      <c r="N92" s="214"/>
      <c r="O92" s="215"/>
      <c r="P92" s="215"/>
      <c r="Q92" s="216">
        <f>SUM(Q93:Q201)</f>
        <v>0</v>
      </c>
      <c r="R92" s="216">
        <f>SUM(R93:R201)</f>
        <v>0</v>
      </c>
      <c r="S92" s="215"/>
      <c r="T92" s="217">
        <f>SUM(T93:T201)</f>
        <v>0</v>
      </c>
      <c r="U92" s="215"/>
      <c r="V92" s="217">
        <f>SUM(V93:V201)</f>
        <v>25561.545</v>
      </c>
      <c r="W92" s="215"/>
      <c r="X92" s="217">
        <f>SUM(X93:X201)</f>
        <v>0</v>
      </c>
      <c r="Y92" s="218"/>
      <c r="AR92" s="219" t="s">
        <v>89</v>
      </c>
      <c r="AT92" s="220" t="s">
        <v>81</v>
      </c>
      <c r="AU92" s="220" t="s">
        <v>89</v>
      </c>
      <c r="AY92" s="219" t="s">
        <v>179</v>
      </c>
      <c r="BK92" s="221">
        <f>SUM(BK93:BK201)</f>
        <v>0</v>
      </c>
    </row>
    <row r="93" spans="2:65" s="1" customFormat="1" ht="22.5" customHeight="1">
      <c r="B93" s="40"/>
      <c r="C93" s="224" t="s">
        <v>89</v>
      </c>
      <c r="D93" s="224" t="s">
        <v>182</v>
      </c>
      <c r="E93" s="225" t="s">
        <v>183</v>
      </c>
      <c r="F93" s="226" t="s">
        <v>184</v>
      </c>
      <c r="G93" s="227" t="s">
        <v>119</v>
      </c>
      <c r="H93" s="228">
        <v>165</v>
      </c>
      <c r="I93" s="229"/>
      <c r="J93" s="229"/>
      <c r="K93" s="230">
        <f>ROUND(P93*H93,2)</f>
        <v>0</v>
      </c>
      <c r="L93" s="226" t="s">
        <v>185</v>
      </c>
      <c r="M93" s="45"/>
      <c r="N93" s="231" t="s">
        <v>40</v>
      </c>
      <c r="O93" s="232" t="s">
        <v>53</v>
      </c>
      <c r="P93" s="233">
        <f>I93+J93</f>
        <v>0</v>
      </c>
      <c r="Q93" s="233">
        <f>ROUND(I93*H93,2)</f>
        <v>0</v>
      </c>
      <c r="R93" s="233">
        <f>ROUND(J93*H93,2)</f>
        <v>0</v>
      </c>
      <c r="S93" s="81"/>
      <c r="T93" s="234">
        <f>S93*H93</f>
        <v>0</v>
      </c>
      <c r="U93" s="234">
        <v>0</v>
      </c>
      <c r="V93" s="234">
        <f>U93*H93</f>
        <v>0</v>
      </c>
      <c r="W93" s="234">
        <v>0</v>
      </c>
      <c r="X93" s="234">
        <f>W93*H93</f>
        <v>0</v>
      </c>
      <c r="Y93" s="235" t="s">
        <v>40</v>
      </c>
      <c r="AR93" s="18" t="s">
        <v>186</v>
      </c>
      <c r="AT93" s="18" t="s">
        <v>182</v>
      </c>
      <c r="AU93" s="18" t="s">
        <v>91</v>
      </c>
      <c r="AY93" s="18" t="s">
        <v>179</v>
      </c>
      <c r="BE93" s="236">
        <f>IF(O93="základní",K93,0)</f>
        <v>0</v>
      </c>
      <c r="BF93" s="236">
        <f>IF(O93="snížená",K93,0)</f>
        <v>0</v>
      </c>
      <c r="BG93" s="236">
        <f>IF(O93="zákl. přenesená",K93,0)</f>
        <v>0</v>
      </c>
      <c r="BH93" s="236">
        <f>IF(O93="sníž. přenesená",K93,0)</f>
        <v>0</v>
      </c>
      <c r="BI93" s="236">
        <f>IF(O93="nulová",K93,0)</f>
        <v>0</v>
      </c>
      <c r="BJ93" s="18" t="s">
        <v>186</v>
      </c>
      <c r="BK93" s="236">
        <f>ROUND(P93*H93,2)</f>
        <v>0</v>
      </c>
      <c r="BL93" s="18" t="s">
        <v>186</v>
      </c>
      <c r="BM93" s="18" t="s">
        <v>187</v>
      </c>
    </row>
    <row r="94" spans="2:47" s="1" customFormat="1" ht="12">
      <c r="B94" s="40"/>
      <c r="C94" s="41"/>
      <c r="D94" s="237" t="s">
        <v>188</v>
      </c>
      <c r="E94" s="41"/>
      <c r="F94" s="238" t="s">
        <v>189</v>
      </c>
      <c r="G94" s="41"/>
      <c r="H94" s="41"/>
      <c r="I94" s="147"/>
      <c r="J94" s="147"/>
      <c r="K94" s="41"/>
      <c r="L94" s="41"/>
      <c r="M94" s="45"/>
      <c r="N94" s="239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2"/>
      <c r="AT94" s="18" t="s">
        <v>188</v>
      </c>
      <c r="AU94" s="18" t="s">
        <v>91</v>
      </c>
    </row>
    <row r="95" spans="2:47" s="1" customFormat="1" ht="12">
      <c r="B95" s="40"/>
      <c r="C95" s="41"/>
      <c r="D95" s="237" t="s">
        <v>190</v>
      </c>
      <c r="E95" s="41"/>
      <c r="F95" s="240" t="s">
        <v>191</v>
      </c>
      <c r="G95" s="41"/>
      <c r="H95" s="41"/>
      <c r="I95" s="147"/>
      <c r="J95" s="147"/>
      <c r="K95" s="41"/>
      <c r="L95" s="41"/>
      <c r="M95" s="45"/>
      <c r="N95" s="239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2"/>
      <c r="AT95" s="18" t="s">
        <v>190</v>
      </c>
      <c r="AU95" s="18" t="s">
        <v>91</v>
      </c>
    </row>
    <row r="96" spans="2:51" s="12" customFormat="1" ht="12">
      <c r="B96" s="241"/>
      <c r="C96" s="242"/>
      <c r="D96" s="237" t="s">
        <v>192</v>
      </c>
      <c r="E96" s="243" t="s">
        <v>117</v>
      </c>
      <c r="F96" s="244" t="s">
        <v>193</v>
      </c>
      <c r="G96" s="242"/>
      <c r="H96" s="245">
        <v>165</v>
      </c>
      <c r="I96" s="246"/>
      <c r="J96" s="246"/>
      <c r="K96" s="242"/>
      <c r="L96" s="242"/>
      <c r="M96" s="247"/>
      <c r="N96" s="248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50"/>
      <c r="AT96" s="251" t="s">
        <v>192</v>
      </c>
      <c r="AU96" s="251" t="s">
        <v>91</v>
      </c>
      <c r="AV96" s="12" t="s">
        <v>91</v>
      </c>
      <c r="AW96" s="12" t="s">
        <v>5</v>
      </c>
      <c r="AX96" s="12" t="s">
        <v>89</v>
      </c>
      <c r="AY96" s="251" t="s">
        <v>179</v>
      </c>
    </row>
    <row r="97" spans="2:65" s="1" customFormat="1" ht="22.5" customHeight="1">
      <c r="B97" s="40"/>
      <c r="C97" s="224" t="s">
        <v>91</v>
      </c>
      <c r="D97" s="224" t="s">
        <v>182</v>
      </c>
      <c r="E97" s="225" t="s">
        <v>194</v>
      </c>
      <c r="F97" s="226" t="s">
        <v>195</v>
      </c>
      <c r="G97" s="227" t="s">
        <v>123</v>
      </c>
      <c r="H97" s="228">
        <v>0.306</v>
      </c>
      <c r="I97" s="229"/>
      <c r="J97" s="229"/>
      <c r="K97" s="230">
        <f>ROUND(P97*H97,2)</f>
        <v>0</v>
      </c>
      <c r="L97" s="226" t="s">
        <v>185</v>
      </c>
      <c r="M97" s="45"/>
      <c r="N97" s="231" t="s">
        <v>40</v>
      </c>
      <c r="O97" s="232" t="s">
        <v>53</v>
      </c>
      <c r="P97" s="233">
        <f>I97+J97</f>
        <v>0</v>
      </c>
      <c r="Q97" s="233">
        <f>ROUND(I97*H97,2)</f>
        <v>0</v>
      </c>
      <c r="R97" s="233">
        <f>ROUND(J97*H97,2)</f>
        <v>0</v>
      </c>
      <c r="S97" s="81"/>
      <c r="T97" s="234">
        <f>S97*H97</f>
        <v>0</v>
      </c>
      <c r="U97" s="234">
        <v>0</v>
      </c>
      <c r="V97" s="234">
        <f>U97*H97</f>
        <v>0</v>
      </c>
      <c r="W97" s="234">
        <v>0</v>
      </c>
      <c r="X97" s="234">
        <f>W97*H97</f>
        <v>0</v>
      </c>
      <c r="Y97" s="235" t="s">
        <v>40</v>
      </c>
      <c r="AR97" s="18" t="s">
        <v>186</v>
      </c>
      <c r="AT97" s="18" t="s">
        <v>182</v>
      </c>
      <c r="AU97" s="18" t="s">
        <v>91</v>
      </c>
      <c r="AY97" s="18" t="s">
        <v>179</v>
      </c>
      <c r="BE97" s="236">
        <f>IF(O97="základní",K97,0)</f>
        <v>0</v>
      </c>
      <c r="BF97" s="236">
        <f>IF(O97="snížená",K97,0)</f>
        <v>0</v>
      </c>
      <c r="BG97" s="236">
        <f>IF(O97="zákl. přenesená",K97,0)</f>
        <v>0</v>
      </c>
      <c r="BH97" s="236">
        <f>IF(O97="sníž. přenesená",K97,0)</f>
        <v>0</v>
      </c>
      <c r="BI97" s="236">
        <f>IF(O97="nulová",K97,0)</f>
        <v>0</v>
      </c>
      <c r="BJ97" s="18" t="s">
        <v>186</v>
      </c>
      <c r="BK97" s="236">
        <f>ROUND(P97*H97,2)</f>
        <v>0</v>
      </c>
      <c r="BL97" s="18" t="s">
        <v>186</v>
      </c>
      <c r="BM97" s="18" t="s">
        <v>196</v>
      </c>
    </row>
    <row r="98" spans="2:47" s="1" customFormat="1" ht="12">
      <c r="B98" s="40"/>
      <c r="C98" s="41"/>
      <c r="D98" s="237" t="s">
        <v>188</v>
      </c>
      <c r="E98" s="41"/>
      <c r="F98" s="238" t="s">
        <v>197</v>
      </c>
      <c r="G98" s="41"/>
      <c r="H98" s="41"/>
      <c r="I98" s="147"/>
      <c r="J98" s="147"/>
      <c r="K98" s="41"/>
      <c r="L98" s="41"/>
      <c r="M98" s="45"/>
      <c r="N98" s="239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2"/>
      <c r="AT98" s="18" t="s">
        <v>188</v>
      </c>
      <c r="AU98" s="18" t="s">
        <v>91</v>
      </c>
    </row>
    <row r="99" spans="2:47" s="1" customFormat="1" ht="12">
      <c r="B99" s="40"/>
      <c r="C99" s="41"/>
      <c r="D99" s="237" t="s">
        <v>198</v>
      </c>
      <c r="E99" s="41"/>
      <c r="F99" s="240" t="s">
        <v>199</v>
      </c>
      <c r="G99" s="41"/>
      <c r="H99" s="41"/>
      <c r="I99" s="147"/>
      <c r="J99" s="147"/>
      <c r="K99" s="41"/>
      <c r="L99" s="41"/>
      <c r="M99" s="45"/>
      <c r="N99" s="239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2"/>
      <c r="AT99" s="18" t="s">
        <v>198</v>
      </c>
      <c r="AU99" s="18" t="s">
        <v>91</v>
      </c>
    </row>
    <row r="100" spans="2:51" s="12" customFormat="1" ht="12">
      <c r="B100" s="241"/>
      <c r="C100" s="242"/>
      <c r="D100" s="237" t="s">
        <v>192</v>
      </c>
      <c r="E100" s="243" t="s">
        <v>40</v>
      </c>
      <c r="F100" s="244" t="s">
        <v>133</v>
      </c>
      <c r="G100" s="242"/>
      <c r="H100" s="245">
        <v>0.306</v>
      </c>
      <c r="I100" s="246"/>
      <c r="J100" s="246"/>
      <c r="K100" s="242"/>
      <c r="L100" s="242"/>
      <c r="M100" s="247"/>
      <c r="N100" s="248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50"/>
      <c r="AT100" s="251" t="s">
        <v>192</v>
      </c>
      <c r="AU100" s="251" t="s">
        <v>91</v>
      </c>
      <c r="AV100" s="12" t="s">
        <v>91</v>
      </c>
      <c r="AW100" s="12" t="s">
        <v>5</v>
      </c>
      <c r="AX100" s="12" t="s">
        <v>89</v>
      </c>
      <c r="AY100" s="251" t="s">
        <v>179</v>
      </c>
    </row>
    <row r="101" spans="2:65" s="1" customFormat="1" ht="22.5" customHeight="1">
      <c r="B101" s="40"/>
      <c r="C101" s="224" t="s">
        <v>200</v>
      </c>
      <c r="D101" s="224" t="s">
        <v>182</v>
      </c>
      <c r="E101" s="225" t="s">
        <v>201</v>
      </c>
      <c r="F101" s="226" t="s">
        <v>202</v>
      </c>
      <c r="G101" s="227" t="s">
        <v>123</v>
      </c>
      <c r="H101" s="228">
        <v>0.306</v>
      </c>
      <c r="I101" s="229"/>
      <c r="J101" s="229"/>
      <c r="K101" s="230">
        <f>ROUND(P101*H101,2)</f>
        <v>0</v>
      </c>
      <c r="L101" s="226" t="s">
        <v>185</v>
      </c>
      <c r="M101" s="45"/>
      <c r="N101" s="231" t="s">
        <v>40</v>
      </c>
      <c r="O101" s="232" t="s">
        <v>53</v>
      </c>
      <c r="P101" s="233">
        <f>I101+J101</f>
        <v>0</v>
      </c>
      <c r="Q101" s="233">
        <f>ROUND(I101*H101,2)</f>
        <v>0</v>
      </c>
      <c r="R101" s="233">
        <f>ROUND(J101*H101,2)</f>
        <v>0</v>
      </c>
      <c r="S101" s="81"/>
      <c r="T101" s="234">
        <f>S101*H101</f>
        <v>0</v>
      </c>
      <c r="U101" s="234">
        <v>0</v>
      </c>
      <c r="V101" s="234">
        <f>U101*H101</f>
        <v>0</v>
      </c>
      <c r="W101" s="234">
        <v>0</v>
      </c>
      <c r="X101" s="234">
        <f>W101*H101</f>
        <v>0</v>
      </c>
      <c r="Y101" s="235" t="s">
        <v>40</v>
      </c>
      <c r="AR101" s="18" t="s">
        <v>186</v>
      </c>
      <c r="AT101" s="18" t="s">
        <v>182</v>
      </c>
      <c r="AU101" s="18" t="s">
        <v>91</v>
      </c>
      <c r="AY101" s="18" t="s">
        <v>179</v>
      </c>
      <c r="BE101" s="236">
        <f>IF(O101="základní",K101,0)</f>
        <v>0</v>
      </c>
      <c r="BF101" s="236">
        <f>IF(O101="snížená",K101,0)</f>
        <v>0</v>
      </c>
      <c r="BG101" s="236">
        <f>IF(O101="zákl. přenesená",K101,0)</f>
        <v>0</v>
      </c>
      <c r="BH101" s="236">
        <f>IF(O101="sníž. přenesená",K101,0)</f>
        <v>0</v>
      </c>
      <c r="BI101" s="236">
        <f>IF(O101="nulová",K101,0)</f>
        <v>0</v>
      </c>
      <c r="BJ101" s="18" t="s">
        <v>186</v>
      </c>
      <c r="BK101" s="236">
        <f>ROUND(P101*H101,2)</f>
        <v>0</v>
      </c>
      <c r="BL101" s="18" t="s">
        <v>186</v>
      </c>
      <c r="BM101" s="18" t="s">
        <v>203</v>
      </c>
    </row>
    <row r="102" spans="2:47" s="1" customFormat="1" ht="12">
      <c r="B102" s="40"/>
      <c r="C102" s="41"/>
      <c r="D102" s="237" t="s">
        <v>188</v>
      </c>
      <c r="E102" s="41"/>
      <c r="F102" s="238" t="s">
        <v>204</v>
      </c>
      <c r="G102" s="41"/>
      <c r="H102" s="41"/>
      <c r="I102" s="147"/>
      <c r="J102" s="147"/>
      <c r="K102" s="41"/>
      <c r="L102" s="41"/>
      <c r="M102" s="45"/>
      <c r="N102" s="239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2"/>
      <c r="AT102" s="18" t="s">
        <v>188</v>
      </c>
      <c r="AU102" s="18" t="s">
        <v>91</v>
      </c>
    </row>
    <row r="103" spans="2:47" s="1" customFormat="1" ht="12">
      <c r="B103" s="40"/>
      <c r="C103" s="41"/>
      <c r="D103" s="237" t="s">
        <v>190</v>
      </c>
      <c r="E103" s="41"/>
      <c r="F103" s="240" t="s">
        <v>205</v>
      </c>
      <c r="G103" s="41"/>
      <c r="H103" s="41"/>
      <c r="I103" s="147"/>
      <c r="J103" s="147"/>
      <c r="K103" s="41"/>
      <c r="L103" s="41"/>
      <c r="M103" s="45"/>
      <c r="N103" s="239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2"/>
      <c r="AT103" s="18" t="s">
        <v>190</v>
      </c>
      <c r="AU103" s="18" t="s">
        <v>91</v>
      </c>
    </row>
    <row r="104" spans="2:51" s="12" customFormat="1" ht="12">
      <c r="B104" s="241"/>
      <c r="C104" s="242"/>
      <c r="D104" s="237" t="s">
        <v>192</v>
      </c>
      <c r="E104" s="243" t="s">
        <v>40</v>
      </c>
      <c r="F104" s="244" t="s">
        <v>206</v>
      </c>
      <c r="G104" s="242"/>
      <c r="H104" s="245">
        <v>0.306</v>
      </c>
      <c r="I104" s="246"/>
      <c r="J104" s="246"/>
      <c r="K104" s="242"/>
      <c r="L104" s="242"/>
      <c r="M104" s="247"/>
      <c r="N104" s="248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50"/>
      <c r="AT104" s="251" t="s">
        <v>192</v>
      </c>
      <c r="AU104" s="251" t="s">
        <v>91</v>
      </c>
      <c r="AV104" s="12" t="s">
        <v>91</v>
      </c>
      <c r="AW104" s="12" t="s">
        <v>5</v>
      </c>
      <c r="AX104" s="12" t="s">
        <v>82</v>
      </c>
      <c r="AY104" s="251" t="s">
        <v>179</v>
      </c>
    </row>
    <row r="105" spans="2:51" s="13" customFormat="1" ht="12">
      <c r="B105" s="252"/>
      <c r="C105" s="253"/>
      <c r="D105" s="237" t="s">
        <v>192</v>
      </c>
      <c r="E105" s="254" t="s">
        <v>133</v>
      </c>
      <c r="F105" s="255" t="s">
        <v>207</v>
      </c>
      <c r="G105" s="253"/>
      <c r="H105" s="256">
        <v>0.306</v>
      </c>
      <c r="I105" s="257"/>
      <c r="J105" s="257"/>
      <c r="K105" s="253"/>
      <c r="L105" s="253"/>
      <c r="M105" s="258"/>
      <c r="N105" s="259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1"/>
      <c r="AT105" s="262" t="s">
        <v>192</v>
      </c>
      <c r="AU105" s="262" t="s">
        <v>91</v>
      </c>
      <c r="AV105" s="13" t="s">
        <v>186</v>
      </c>
      <c r="AW105" s="13" t="s">
        <v>5</v>
      </c>
      <c r="AX105" s="13" t="s">
        <v>89</v>
      </c>
      <c r="AY105" s="262" t="s">
        <v>179</v>
      </c>
    </row>
    <row r="106" spans="2:65" s="1" customFormat="1" ht="22.5" customHeight="1">
      <c r="B106" s="40"/>
      <c r="C106" s="224" t="s">
        <v>186</v>
      </c>
      <c r="D106" s="224" t="s">
        <v>182</v>
      </c>
      <c r="E106" s="225" t="s">
        <v>208</v>
      </c>
      <c r="F106" s="226" t="s">
        <v>209</v>
      </c>
      <c r="G106" s="227" t="s">
        <v>210</v>
      </c>
      <c r="H106" s="228">
        <v>306</v>
      </c>
      <c r="I106" s="229"/>
      <c r="J106" s="229"/>
      <c r="K106" s="230">
        <f>ROUND(P106*H106,2)</f>
        <v>0</v>
      </c>
      <c r="L106" s="226" t="s">
        <v>185</v>
      </c>
      <c r="M106" s="45"/>
      <c r="N106" s="231" t="s">
        <v>40</v>
      </c>
      <c r="O106" s="232" t="s">
        <v>53</v>
      </c>
      <c r="P106" s="233">
        <f>I106+J106</f>
        <v>0</v>
      </c>
      <c r="Q106" s="233">
        <f>ROUND(I106*H106,2)</f>
        <v>0</v>
      </c>
      <c r="R106" s="233">
        <f>ROUND(J106*H106,2)</f>
        <v>0</v>
      </c>
      <c r="S106" s="81"/>
      <c r="T106" s="234">
        <f>S106*H106</f>
        <v>0</v>
      </c>
      <c r="U106" s="234">
        <v>0</v>
      </c>
      <c r="V106" s="234">
        <f>U106*H106</f>
        <v>0</v>
      </c>
      <c r="W106" s="234">
        <v>0</v>
      </c>
      <c r="X106" s="234">
        <f>W106*H106</f>
        <v>0</v>
      </c>
      <c r="Y106" s="235" t="s">
        <v>40</v>
      </c>
      <c r="AR106" s="18" t="s">
        <v>186</v>
      </c>
      <c r="AT106" s="18" t="s">
        <v>182</v>
      </c>
      <c r="AU106" s="18" t="s">
        <v>91</v>
      </c>
      <c r="AY106" s="18" t="s">
        <v>179</v>
      </c>
      <c r="BE106" s="236">
        <f>IF(O106="základní",K106,0)</f>
        <v>0</v>
      </c>
      <c r="BF106" s="236">
        <f>IF(O106="snížená",K106,0)</f>
        <v>0</v>
      </c>
      <c r="BG106" s="236">
        <f>IF(O106="zákl. přenesená",K106,0)</f>
        <v>0</v>
      </c>
      <c r="BH106" s="236">
        <f>IF(O106="sníž. přenesená",K106,0)</f>
        <v>0</v>
      </c>
      <c r="BI106" s="236">
        <f>IF(O106="nulová",K106,0)</f>
        <v>0</v>
      </c>
      <c r="BJ106" s="18" t="s">
        <v>186</v>
      </c>
      <c r="BK106" s="236">
        <f>ROUND(P106*H106,2)</f>
        <v>0</v>
      </c>
      <c r="BL106" s="18" t="s">
        <v>186</v>
      </c>
      <c r="BM106" s="18" t="s">
        <v>211</v>
      </c>
    </row>
    <row r="107" spans="2:47" s="1" customFormat="1" ht="12">
      <c r="B107" s="40"/>
      <c r="C107" s="41"/>
      <c r="D107" s="237" t="s">
        <v>188</v>
      </c>
      <c r="E107" s="41"/>
      <c r="F107" s="238" t="s">
        <v>212</v>
      </c>
      <c r="G107" s="41"/>
      <c r="H107" s="41"/>
      <c r="I107" s="147"/>
      <c r="J107" s="147"/>
      <c r="K107" s="41"/>
      <c r="L107" s="41"/>
      <c r="M107" s="45"/>
      <c r="N107" s="239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2"/>
      <c r="AT107" s="18" t="s">
        <v>188</v>
      </c>
      <c r="AU107" s="18" t="s">
        <v>91</v>
      </c>
    </row>
    <row r="108" spans="2:47" s="1" customFormat="1" ht="12">
      <c r="B108" s="40"/>
      <c r="C108" s="41"/>
      <c r="D108" s="237" t="s">
        <v>190</v>
      </c>
      <c r="E108" s="41"/>
      <c r="F108" s="240" t="s">
        <v>213</v>
      </c>
      <c r="G108" s="41"/>
      <c r="H108" s="41"/>
      <c r="I108" s="147"/>
      <c r="J108" s="147"/>
      <c r="K108" s="41"/>
      <c r="L108" s="41"/>
      <c r="M108" s="45"/>
      <c r="N108" s="239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2"/>
      <c r="AT108" s="18" t="s">
        <v>190</v>
      </c>
      <c r="AU108" s="18" t="s">
        <v>91</v>
      </c>
    </row>
    <row r="109" spans="2:51" s="12" customFormat="1" ht="12">
      <c r="B109" s="241"/>
      <c r="C109" s="242"/>
      <c r="D109" s="237" t="s">
        <v>192</v>
      </c>
      <c r="E109" s="243" t="s">
        <v>40</v>
      </c>
      <c r="F109" s="244" t="s">
        <v>214</v>
      </c>
      <c r="G109" s="242"/>
      <c r="H109" s="245">
        <v>306</v>
      </c>
      <c r="I109" s="246"/>
      <c r="J109" s="246"/>
      <c r="K109" s="242"/>
      <c r="L109" s="242"/>
      <c r="M109" s="247"/>
      <c r="N109" s="248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50"/>
      <c r="AT109" s="251" t="s">
        <v>192</v>
      </c>
      <c r="AU109" s="251" t="s">
        <v>91</v>
      </c>
      <c r="AV109" s="12" t="s">
        <v>91</v>
      </c>
      <c r="AW109" s="12" t="s">
        <v>5</v>
      </c>
      <c r="AX109" s="12" t="s">
        <v>89</v>
      </c>
      <c r="AY109" s="251" t="s">
        <v>179</v>
      </c>
    </row>
    <row r="110" spans="2:65" s="1" customFormat="1" ht="22.5" customHeight="1">
      <c r="B110" s="40"/>
      <c r="C110" s="224" t="s">
        <v>180</v>
      </c>
      <c r="D110" s="224" t="s">
        <v>182</v>
      </c>
      <c r="E110" s="225" t="s">
        <v>215</v>
      </c>
      <c r="F110" s="226" t="s">
        <v>216</v>
      </c>
      <c r="G110" s="227" t="s">
        <v>217</v>
      </c>
      <c r="H110" s="228">
        <v>100</v>
      </c>
      <c r="I110" s="229"/>
      <c r="J110" s="229"/>
      <c r="K110" s="230">
        <f>ROUND(P110*H110,2)</f>
        <v>0</v>
      </c>
      <c r="L110" s="226" t="s">
        <v>185</v>
      </c>
      <c r="M110" s="45"/>
      <c r="N110" s="231" t="s">
        <v>40</v>
      </c>
      <c r="O110" s="232" t="s">
        <v>53</v>
      </c>
      <c r="P110" s="233">
        <f>I110+J110</f>
        <v>0</v>
      </c>
      <c r="Q110" s="233">
        <f>ROUND(I110*H110,2)</f>
        <v>0</v>
      </c>
      <c r="R110" s="233">
        <f>ROUND(J110*H110,2)</f>
        <v>0</v>
      </c>
      <c r="S110" s="81"/>
      <c r="T110" s="234">
        <f>S110*H110</f>
        <v>0</v>
      </c>
      <c r="U110" s="234">
        <v>0</v>
      </c>
      <c r="V110" s="234">
        <f>U110*H110</f>
        <v>0</v>
      </c>
      <c r="W110" s="234">
        <v>0</v>
      </c>
      <c r="X110" s="234">
        <f>W110*H110</f>
        <v>0</v>
      </c>
      <c r="Y110" s="235" t="s">
        <v>40</v>
      </c>
      <c r="AR110" s="18" t="s">
        <v>186</v>
      </c>
      <c r="AT110" s="18" t="s">
        <v>182</v>
      </c>
      <c r="AU110" s="18" t="s">
        <v>91</v>
      </c>
      <c r="AY110" s="18" t="s">
        <v>179</v>
      </c>
      <c r="BE110" s="236">
        <f>IF(O110="základní",K110,0)</f>
        <v>0</v>
      </c>
      <c r="BF110" s="236">
        <f>IF(O110="snížená",K110,0)</f>
        <v>0</v>
      </c>
      <c r="BG110" s="236">
        <f>IF(O110="zákl. přenesená",K110,0)</f>
        <v>0</v>
      </c>
      <c r="BH110" s="236">
        <f>IF(O110="sníž. přenesená",K110,0)</f>
        <v>0</v>
      </c>
      <c r="BI110" s="236">
        <f>IF(O110="nulová",K110,0)</f>
        <v>0</v>
      </c>
      <c r="BJ110" s="18" t="s">
        <v>186</v>
      </c>
      <c r="BK110" s="236">
        <f>ROUND(P110*H110,2)</f>
        <v>0</v>
      </c>
      <c r="BL110" s="18" t="s">
        <v>186</v>
      </c>
      <c r="BM110" s="18" t="s">
        <v>218</v>
      </c>
    </row>
    <row r="111" spans="2:47" s="1" customFormat="1" ht="12">
      <c r="B111" s="40"/>
      <c r="C111" s="41"/>
      <c r="D111" s="237" t="s">
        <v>188</v>
      </c>
      <c r="E111" s="41"/>
      <c r="F111" s="238" t="s">
        <v>219</v>
      </c>
      <c r="G111" s="41"/>
      <c r="H111" s="41"/>
      <c r="I111" s="147"/>
      <c r="J111" s="147"/>
      <c r="K111" s="41"/>
      <c r="L111" s="41"/>
      <c r="M111" s="45"/>
      <c r="N111" s="239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2"/>
      <c r="AT111" s="18" t="s">
        <v>188</v>
      </c>
      <c r="AU111" s="18" t="s">
        <v>91</v>
      </c>
    </row>
    <row r="112" spans="2:47" s="1" customFormat="1" ht="12">
      <c r="B112" s="40"/>
      <c r="C112" s="41"/>
      <c r="D112" s="237" t="s">
        <v>190</v>
      </c>
      <c r="E112" s="41"/>
      <c r="F112" s="240" t="s">
        <v>220</v>
      </c>
      <c r="G112" s="41"/>
      <c r="H112" s="41"/>
      <c r="I112" s="147"/>
      <c r="J112" s="147"/>
      <c r="K112" s="41"/>
      <c r="L112" s="41"/>
      <c r="M112" s="45"/>
      <c r="N112" s="239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2"/>
      <c r="AT112" s="18" t="s">
        <v>190</v>
      </c>
      <c r="AU112" s="18" t="s">
        <v>91</v>
      </c>
    </row>
    <row r="113" spans="2:51" s="12" customFormat="1" ht="12">
      <c r="B113" s="241"/>
      <c r="C113" s="242"/>
      <c r="D113" s="237" t="s">
        <v>192</v>
      </c>
      <c r="E113" s="243" t="s">
        <v>40</v>
      </c>
      <c r="F113" s="244" t="s">
        <v>221</v>
      </c>
      <c r="G113" s="242"/>
      <c r="H113" s="245">
        <v>60</v>
      </c>
      <c r="I113" s="246"/>
      <c r="J113" s="246"/>
      <c r="K113" s="242"/>
      <c r="L113" s="242"/>
      <c r="M113" s="247"/>
      <c r="N113" s="248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50"/>
      <c r="AT113" s="251" t="s">
        <v>192</v>
      </c>
      <c r="AU113" s="251" t="s">
        <v>91</v>
      </c>
      <c r="AV113" s="12" t="s">
        <v>91</v>
      </c>
      <c r="AW113" s="12" t="s">
        <v>5</v>
      </c>
      <c r="AX113" s="12" t="s">
        <v>82</v>
      </c>
      <c r="AY113" s="251" t="s">
        <v>179</v>
      </c>
    </row>
    <row r="114" spans="2:51" s="12" customFormat="1" ht="12">
      <c r="B114" s="241"/>
      <c r="C114" s="242"/>
      <c r="D114" s="237" t="s">
        <v>192</v>
      </c>
      <c r="E114" s="243" t="s">
        <v>40</v>
      </c>
      <c r="F114" s="244" t="s">
        <v>222</v>
      </c>
      <c r="G114" s="242"/>
      <c r="H114" s="245">
        <v>40</v>
      </c>
      <c r="I114" s="246"/>
      <c r="J114" s="246"/>
      <c r="K114" s="242"/>
      <c r="L114" s="242"/>
      <c r="M114" s="247"/>
      <c r="N114" s="248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50"/>
      <c r="AT114" s="251" t="s">
        <v>192</v>
      </c>
      <c r="AU114" s="251" t="s">
        <v>91</v>
      </c>
      <c r="AV114" s="12" t="s">
        <v>91</v>
      </c>
      <c r="AW114" s="12" t="s">
        <v>5</v>
      </c>
      <c r="AX114" s="12" t="s">
        <v>82</v>
      </c>
      <c r="AY114" s="251" t="s">
        <v>179</v>
      </c>
    </row>
    <row r="115" spans="2:51" s="13" customFormat="1" ht="12">
      <c r="B115" s="252"/>
      <c r="C115" s="253"/>
      <c r="D115" s="237" t="s">
        <v>192</v>
      </c>
      <c r="E115" s="254" t="s">
        <v>125</v>
      </c>
      <c r="F115" s="255" t="s">
        <v>207</v>
      </c>
      <c r="G115" s="253"/>
      <c r="H115" s="256">
        <v>100</v>
      </c>
      <c r="I115" s="257"/>
      <c r="J115" s="257"/>
      <c r="K115" s="253"/>
      <c r="L115" s="253"/>
      <c r="M115" s="258"/>
      <c r="N115" s="259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1"/>
      <c r="AT115" s="262" t="s">
        <v>192</v>
      </c>
      <c r="AU115" s="262" t="s">
        <v>91</v>
      </c>
      <c r="AV115" s="13" t="s">
        <v>186</v>
      </c>
      <c r="AW115" s="13" t="s">
        <v>5</v>
      </c>
      <c r="AX115" s="13" t="s">
        <v>89</v>
      </c>
      <c r="AY115" s="262" t="s">
        <v>179</v>
      </c>
    </row>
    <row r="116" spans="2:65" s="1" customFormat="1" ht="22.5" customHeight="1">
      <c r="B116" s="40"/>
      <c r="C116" s="224" t="s">
        <v>223</v>
      </c>
      <c r="D116" s="224" t="s">
        <v>182</v>
      </c>
      <c r="E116" s="225" t="s">
        <v>224</v>
      </c>
      <c r="F116" s="226" t="s">
        <v>225</v>
      </c>
      <c r="G116" s="227" t="s">
        <v>217</v>
      </c>
      <c r="H116" s="228">
        <v>326</v>
      </c>
      <c r="I116" s="229"/>
      <c r="J116" s="229"/>
      <c r="K116" s="230">
        <f>ROUND(P116*H116,2)</f>
        <v>0</v>
      </c>
      <c r="L116" s="226" t="s">
        <v>185</v>
      </c>
      <c r="M116" s="45"/>
      <c r="N116" s="231" t="s">
        <v>40</v>
      </c>
      <c r="O116" s="232" t="s">
        <v>53</v>
      </c>
      <c r="P116" s="233">
        <f>I116+J116</f>
        <v>0</v>
      </c>
      <c r="Q116" s="233">
        <f>ROUND(I116*H116,2)</f>
        <v>0</v>
      </c>
      <c r="R116" s="233">
        <f>ROUND(J116*H116,2)</f>
        <v>0</v>
      </c>
      <c r="S116" s="81"/>
      <c r="T116" s="234">
        <f>S116*H116</f>
        <v>0</v>
      </c>
      <c r="U116" s="234">
        <v>0</v>
      </c>
      <c r="V116" s="234">
        <f>U116*H116</f>
        <v>0</v>
      </c>
      <c r="W116" s="234">
        <v>0</v>
      </c>
      <c r="X116" s="234">
        <f>W116*H116</f>
        <v>0</v>
      </c>
      <c r="Y116" s="235" t="s">
        <v>40</v>
      </c>
      <c r="AR116" s="18" t="s">
        <v>186</v>
      </c>
      <c r="AT116" s="18" t="s">
        <v>182</v>
      </c>
      <c r="AU116" s="18" t="s">
        <v>91</v>
      </c>
      <c r="AY116" s="18" t="s">
        <v>179</v>
      </c>
      <c r="BE116" s="236">
        <f>IF(O116="základní",K116,0)</f>
        <v>0</v>
      </c>
      <c r="BF116" s="236">
        <f>IF(O116="snížená",K116,0)</f>
        <v>0</v>
      </c>
      <c r="BG116" s="236">
        <f>IF(O116="zákl. přenesená",K116,0)</f>
        <v>0</v>
      </c>
      <c r="BH116" s="236">
        <f>IF(O116="sníž. přenesená",K116,0)</f>
        <v>0</v>
      </c>
      <c r="BI116" s="236">
        <f>IF(O116="nulová",K116,0)</f>
        <v>0</v>
      </c>
      <c r="BJ116" s="18" t="s">
        <v>186</v>
      </c>
      <c r="BK116" s="236">
        <f>ROUND(P116*H116,2)</f>
        <v>0</v>
      </c>
      <c r="BL116" s="18" t="s">
        <v>186</v>
      </c>
      <c r="BM116" s="18" t="s">
        <v>226</v>
      </c>
    </row>
    <row r="117" spans="2:47" s="1" customFormat="1" ht="12">
      <c r="B117" s="40"/>
      <c r="C117" s="41"/>
      <c r="D117" s="237" t="s">
        <v>188</v>
      </c>
      <c r="E117" s="41"/>
      <c r="F117" s="238" t="s">
        <v>227</v>
      </c>
      <c r="G117" s="41"/>
      <c r="H117" s="41"/>
      <c r="I117" s="147"/>
      <c r="J117" s="147"/>
      <c r="K117" s="41"/>
      <c r="L117" s="41"/>
      <c r="M117" s="45"/>
      <c r="N117" s="239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2"/>
      <c r="AT117" s="18" t="s">
        <v>188</v>
      </c>
      <c r="AU117" s="18" t="s">
        <v>91</v>
      </c>
    </row>
    <row r="118" spans="2:51" s="12" customFormat="1" ht="12">
      <c r="B118" s="241"/>
      <c r="C118" s="242"/>
      <c r="D118" s="237" t="s">
        <v>192</v>
      </c>
      <c r="E118" s="243" t="s">
        <v>114</v>
      </c>
      <c r="F118" s="244" t="s">
        <v>228</v>
      </c>
      <c r="G118" s="242"/>
      <c r="H118" s="245">
        <v>326</v>
      </c>
      <c r="I118" s="246"/>
      <c r="J118" s="246"/>
      <c r="K118" s="242"/>
      <c r="L118" s="242"/>
      <c r="M118" s="247"/>
      <c r="N118" s="248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50"/>
      <c r="AT118" s="251" t="s">
        <v>192</v>
      </c>
      <c r="AU118" s="251" t="s">
        <v>91</v>
      </c>
      <c r="AV118" s="12" t="s">
        <v>91</v>
      </c>
      <c r="AW118" s="12" t="s">
        <v>5</v>
      </c>
      <c r="AX118" s="12" t="s">
        <v>82</v>
      </c>
      <c r="AY118" s="251" t="s">
        <v>179</v>
      </c>
    </row>
    <row r="119" spans="2:51" s="14" customFormat="1" ht="12">
      <c r="B119" s="263"/>
      <c r="C119" s="264"/>
      <c r="D119" s="237" t="s">
        <v>192</v>
      </c>
      <c r="E119" s="265" t="s">
        <v>40</v>
      </c>
      <c r="F119" s="266" t="s">
        <v>229</v>
      </c>
      <c r="G119" s="264"/>
      <c r="H119" s="265" t="s">
        <v>40</v>
      </c>
      <c r="I119" s="267"/>
      <c r="J119" s="267"/>
      <c r="K119" s="264"/>
      <c r="L119" s="264"/>
      <c r="M119" s="268"/>
      <c r="N119" s="269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1"/>
      <c r="AT119" s="272" t="s">
        <v>192</v>
      </c>
      <c r="AU119" s="272" t="s">
        <v>91</v>
      </c>
      <c r="AV119" s="14" t="s">
        <v>89</v>
      </c>
      <c r="AW119" s="14" t="s">
        <v>5</v>
      </c>
      <c r="AX119" s="14" t="s">
        <v>82</v>
      </c>
      <c r="AY119" s="272" t="s">
        <v>179</v>
      </c>
    </row>
    <row r="120" spans="2:51" s="13" customFormat="1" ht="12">
      <c r="B120" s="252"/>
      <c r="C120" s="253"/>
      <c r="D120" s="237" t="s">
        <v>192</v>
      </c>
      <c r="E120" s="254" t="s">
        <v>40</v>
      </c>
      <c r="F120" s="255" t="s">
        <v>207</v>
      </c>
      <c r="G120" s="253"/>
      <c r="H120" s="256">
        <v>326</v>
      </c>
      <c r="I120" s="257"/>
      <c r="J120" s="257"/>
      <c r="K120" s="253"/>
      <c r="L120" s="253"/>
      <c r="M120" s="258"/>
      <c r="N120" s="259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1"/>
      <c r="AT120" s="262" t="s">
        <v>192</v>
      </c>
      <c r="AU120" s="262" t="s">
        <v>91</v>
      </c>
      <c r="AV120" s="13" t="s">
        <v>186</v>
      </c>
      <c r="AW120" s="13" t="s">
        <v>5</v>
      </c>
      <c r="AX120" s="13" t="s">
        <v>89</v>
      </c>
      <c r="AY120" s="262" t="s">
        <v>179</v>
      </c>
    </row>
    <row r="121" spans="2:65" s="1" customFormat="1" ht="22.5" customHeight="1">
      <c r="B121" s="40"/>
      <c r="C121" s="224" t="s">
        <v>230</v>
      </c>
      <c r="D121" s="224" t="s">
        <v>182</v>
      </c>
      <c r="E121" s="225" t="s">
        <v>231</v>
      </c>
      <c r="F121" s="226" t="s">
        <v>232</v>
      </c>
      <c r="G121" s="227" t="s">
        <v>217</v>
      </c>
      <c r="H121" s="228">
        <v>174</v>
      </c>
      <c r="I121" s="229"/>
      <c r="J121" s="229"/>
      <c r="K121" s="230">
        <f>ROUND(P121*H121,2)</f>
        <v>0</v>
      </c>
      <c r="L121" s="226" t="s">
        <v>185</v>
      </c>
      <c r="M121" s="45"/>
      <c r="N121" s="231" t="s">
        <v>40</v>
      </c>
      <c r="O121" s="232" t="s">
        <v>53</v>
      </c>
      <c r="P121" s="233">
        <f>I121+J121</f>
        <v>0</v>
      </c>
      <c r="Q121" s="233">
        <f>ROUND(I121*H121,2)</f>
        <v>0</v>
      </c>
      <c r="R121" s="233">
        <f>ROUND(J121*H121,2)</f>
        <v>0</v>
      </c>
      <c r="S121" s="81"/>
      <c r="T121" s="234">
        <f>S121*H121</f>
        <v>0</v>
      </c>
      <c r="U121" s="234">
        <v>0</v>
      </c>
      <c r="V121" s="234">
        <f>U121*H121</f>
        <v>0</v>
      </c>
      <c r="W121" s="234">
        <v>0</v>
      </c>
      <c r="X121" s="234">
        <f>W121*H121</f>
        <v>0</v>
      </c>
      <c r="Y121" s="235" t="s">
        <v>40</v>
      </c>
      <c r="AR121" s="18" t="s">
        <v>186</v>
      </c>
      <c r="AT121" s="18" t="s">
        <v>182</v>
      </c>
      <c r="AU121" s="18" t="s">
        <v>91</v>
      </c>
      <c r="AY121" s="18" t="s">
        <v>179</v>
      </c>
      <c r="BE121" s="236">
        <f>IF(O121="základní",K121,0)</f>
        <v>0</v>
      </c>
      <c r="BF121" s="236">
        <f>IF(O121="snížená",K121,0)</f>
        <v>0</v>
      </c>
      <c r="BG121" s="236">
        <f>IF(O121="zákl. přenesená",K121,0)</f>
        <v>0</v>
      </c>
      <c r="BH121" s="236">
        <f>IF(O121="sníž. přenesená",K121,0)</f>
        <v>0</v>
      </c>
      <c r="BI121" s="236">
        <f>IF(O121="nulová",K121,0)</f>
        <v>0</v>
      </c>
      <c r="BJ121" s="18" t="s">
        <v>186</v>
      </c>
      <c r="BK121" s="236">
        <f>ROUND(P121*H121,2)</f>
        <v>0</v>
      </c>
      <c r="BL121" s="18" t="s">
        <v>186</v>
      </c>
      <c r="BM121" s="18" t="s">
        <v>233</v>
      </c>
    </row>
    <row r="122" spans="2:47" s="1" customFormat="1" ht="12">
      <c r="B122" s="40"/>
      <c r="C122" s="41"/>
      <c r="D122" s="237" t="s">
        <v>188</v>
      </c>
      <c r="E122" s="41"/>
      <c r="F122" s="238" t="s">
        <v>234</v>
      </c>
      <c r="G122" s="41"/>
      <c r="H122" s="41"/>
      <c r="I122" s="147"/>
      <c r="J122" s="147"/>
      <c r="K122" s="41"/>
      <c r="L122" s="41"/>
      <c r="M122" s="45"/>
      <c r="N122" s="239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2"/>
      <c r="AT122" s="18" t="s">
        <v>188</v>
      </c>
      <c r="AU122" s="18" t="s">
        <v>91</v>
      </c>
    </row>
    <row r="123" spans="2:47" s="1" customFormat="1" ht="12">
      <c r="B123" s="40"/>
      <c r="C123" s="41"/>
      <c r="D123" s="237" t="s">
        <v>190</v>
      </c>
      <c r="E123" s="41"/>
      <c r="F123" s="240" t="s">
        <v>235</v>
      </c>
      <c r="G123" s="41"/>
      <c r="H123" s="41"/>
      <c r="I123" s="147"/>
      <c r="J123" s="147"/>
      <c r="K123" s="41"/>
      <c r="L123" s="41"/>
      <c r="M123" s="45"/>
      <c r="N123" s="239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2"/>
      <c r="AT123" s="18" t="s">
        <v>190</v>
      </c>
      <c r="AU123" s="18" t="s">
        <v>91</v>
      </c>
    </row>
    <row r="124" spans="2:51" s="12" customFormat="1" ht="12">
      <c r="B124" s="241"/>
      <c r="C124" s="242"/>
      <c r="D124" s="237" t="s">
        <v>192</v>
      </c>
      <c r="E124" s="243" t="s">
        <v>40</v>
      </c>
      <c r="F124" s="244" t="s">
        <v>236</v>
      </c>
      <c r="G124" s="242"/>
      <c r="H124" s="245">
        <v>174</v>
      </c>
      <c r="I124" s="246"/>
      <c r="J124" s="246"/>
      <c r="K124" s="242"/>
      <c r="L124" s="242"/>
      <c r="M124" s="247"/>
      <c r="N124" s="248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50"/>
      <c r="AT124" s="251" t="s">
        <v>192</v>
      </c>
      <c r="AU124" s="251" t="s">
        <v>91</v>
      </c>
      <c r="AV124" s="12" t="s">
        <v>91</v>
      </c>
      <c r="AW124" s="12" t="s">
        <v>5</v>
      </c>
      <c r="AX124" s="12" t="s">
        <v>82</v>
      </c>
      <c r="AY124" s="251" t="s">
        <v>179</v>
      </c>
    </row>
    <row r="125" spans="2:51" s="13" customFormat="1" ht="12">
      <c r="B125" s="252"/>
      <c r="C125" s="253"/>
      <c r="D125" s="237" t="s">
        <v>192</v>
      </c>
      <c r="E125" s="254" t="s">
        <v>110</v>
      </c>
      <c r="F125" s="255" t="s">
        <v>207</v>
      </c>
      <c r="G125" s="253"/>
      <c r="H125" s="256">
        <v>174</v>
      </c>
      <c r="I125" s="257"/>
      <c r="J125" s="257"/>
      <c r="K125" s="253"/>
      <c r="L125" s="253"/>
      <c r="M125" s="258"/>
      <c r="N125" s="259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1"/>
      <c r="AT125" s="262" t="s">
        <v>192</v>
      </c>
      <c r="AU125" s="262" t="s">
        <v>91</v>
      </c>
      <c r="AV125" s="13" t="s">
        <v>186</v>
      </c>
      <c r="AW125" s="13" t="s">
        <v>5</v>
      </c>
      <c r="AX125" s="13" t="s">
        <v>89</v>
      </c>
      <c r="AY125" s="262" t="s">
        <v>179</v>
      </c>
    </row>
    <row r="126" spans="2:65" s="1" customFormat="1" ht="22.5" customHeight="1">
      <c r="B126" s="40"/>
      <c r="C126" s="224" t="s">
        <v>237</v>
      </c>
      <c r="D126" s="224" t="s">
        <v>182</v>
      </c>
      <c r="E126" s="225" t="s">
        <v>238</v>
      </c>
      <c r="F126" s="226" t="s">
        <v>239</v>
      </c>
      <c r="G126" s="227" t="s">
        <v>123</v>
      </c>
      <c r="H126" s="228">
        <v>0.306</v>
      </c>
      <c r="I126" s="229"/>
      <c r="J126" s="229"/>
      <c r="K126" s="230">
        <f>ROUND(P126*H126,2)</f>
        <v>0</v>
      </c>
      <c r="L126" s="226" t="s">
        <v>185</v>
      </c>
      <c r="M126" s="45"/>
      <c r="N126" s="231" t="s">
        <v>40</v>
      </c>
      <c r="O126" s="232" t="s">
        <v>53</v>
      </c>
      <c r="P126" s="233">
        <f>I126+J126</f>
        <v>0</v>
      </c>
      <c r="Q126" s="233">
        <f>ROUND(I126*H126,2)</f>
        <v>0</v>
      </c>
      <c r="R126" s="233">
        <f>ROUND(J126*H126,2)</f>
        <v>0</v>
      </c>
      <c r="S126" s="81"/>
      <c r="T126" s="234">
        <f>S126*H126</f>
        <v>0</v>
      </c>
      <c r="U126" s="234">
        <v>0</v>
      </c>
      <c r="V126" s="234">
        <f>U126*H126</f>
        <v>0</v>
      </c>
      <c r="W126" s="234">
        <v>0</v>
      </c>
      <c r="X126" s="234">
        <f>W126*H126</f>
        <v>0</v>
      </c>
      <c r="Y126" s="235" t="s">
        <v>40</v>
      </c>
      <c r="AR126" s="18" t="s">
        <v>186</v>
      </c>
      <c r="AT126" s="18" t="s">
        <v>182</v>
      </c>
      <c r="AU126" s="18" t="s">
        <v>91</v>
      </c>
      <c r="AY126" s="18" t="s">
        <v>179</v>
      </c>
      <c r="BE126" s="236">
        <f>IF(O126="základní",K126,0)</f>
        <v>0</v>
      </c>
      <c r="BF126" s="236">
        <f>IF(O126="snížená",K126,0)</f>
        <v>0</v>
      </c>
      <c r="BG126" s="236">
        <f>IF(O126="zákl. přenesená",K126,0)</f>
        <v>0</v>
      </c>
      <c r="BH126" s="236">
        <f>IF(O126="sníž. přenesená",K126,0)</f>
        <v>0</v>
      </c>
      <c r="BI126" s="236">
        <f>IF(O126="nulová",K126,0)</f>
        <v>0</v>
      </c>
      <c r="BJ126" s="18" t="s">
        <v>186</v>
      </c>
      <c r="BK126" s="236">
        <f>ROUND(P126*H126,2)</f>
        <v>0</v>
      </c>
      <c r="BL126" s="18" t="s">
        <v>186</v>
      </c>
      <c r="BM126" s="18" t="s">
        <v>240</v>
      </c>
    </row>
    <row r="127" spans="2:47" s="1" customFormat="1" ht="12">
      <c r="B127" s="40"/>
      <c r="C127" s="41"/>
      <c r="D127" s="237" t="s">
        <v>188</v>
      </c>
      <c r="E127" s="41"/>
      <c r="F127" s="238" t="s">
        <v>241</v>
      </c>
      <c r="G127" s="41"/>
      <c r="H127" s="41"/>
      <c r="I127" s="147"/>
      <c r="J127" s="147"/>
      <c r="K127" s="41"/>
      <c r="L127" s="41"/>
      <c r="M127" s="45"/>
      <c r="N127" s="239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2"/>
      <c r="AT127" s="18" t="s">
        <v>188</v>
      </c>
      <c r="AU127" s="18" t="s">
        <v>91</v>
      </c>
    </row>
    <row r="128" spans="2:47" s="1" customFormat="1" ht="12">
      <c r="B128" s="40"/>
      <c r="C128" s="41"/>
      <c r="D128" s="237" t="s">
        <v>190</v>
      </c>
      <c r="E128" s="41"/>
      <c r="F128" s="240" t="s">
        <v>242</v>
      </c>
      <c r="G128" s="41"/>
      <c r="H128" s="41"/>
      <c r="I128" s="147"/>
      <c r="J128" s="147"/>
      <c r="K128" s="41"/>
      <c r="L128" s="41"/>
      <c r="M128" s="45"/>
      <c r="N128" s="239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2"/>
      <c r="AT128" s="18" t="s">
        <v>190</v>
      </c>
      <c r="AU128" s="18" t="s">
        <v>91</v>
      </c>
    </row>
    <row r="129" spans="2:51" s="12" customFormat="1" ht="12">
      <c r="B129" s="241"/>
      <c r="C129" s="242"/>
      <c r="D129" s="237" t="s">
        <v>192</v>
      </c>
      <c r="E129" s="243" t="s">
        <v>40</v>
      </c>
      <c r="F129" s="244" t="s">
        <v>133</v>
      </c>
      <c r="G129" s="242"/>
      <c r="H129" s="245">
        <v>0.306</v>
      </c>
      <c r="I129" s="246"/>
      <c r="J129" s="246"/>
      <c r="K129" s="242"/>
      <c r="L129" s="242"/>
      <c r="M129" s="247"/>
      <c r="N129" s="248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50"/>
      <c r="AT129" s="251" t="s">
        <v>192</v>
      </c>
      <c r="AU129" s="251" t="s">
        <v>91</v>
      </c>
      <c r="AV129" s="12" t="s">
        <v>91</v>
      </c>
      <c r="AW129" s="12" t="s">
        <v>5</v>
      </c>
      <c r="AX129" s="12" t="s">
        <v>89</v>
      </c>
      <c r="AY129" s="251" t="s">
        <v>179</v>
      </c>
    </row>
    <row r="130" spans="2:65" s="1" customFormat="1" ht="22.5" customHeight="1">
      <c r="B130" s="40"/>
      <c r="C130" s="224" t="s">
        <v>243</v>
      </c>
      <c r="D130" s="224" t="s">
        <v>182</v>
      </c>
      <c r="E130" s="225" t="s">
        <v>244</v>
      </c>
      <c r="F130" s="226" t="s">
        <v>245</v>
      </c>
      <c r="G130" s="227" t="s">
        <v>123</v>
      </c>
      <c r="H130" s="228">
        <v>0.306</v>
      </c>
      <c r="I130" s="229"/>
      <c r="J130" s="229"/>
      <c r="K130" s="230">
        <f>ROUND(P130*H130,2)</f>
        <v>0</v>
      </c>
      <c r="L130" s="226" t="s">
        <v>185</v>
      </c>
      <c r="M130" s="45"/>
      <c r="N130" s="231" t="s">
        <v>40</v>
      </c>
      <c r="O130" s="232" t="s">
        <v>53</v>
      </c>
      <c r="P130" s="233">
        <f>I130+J130</f>
        <v>0</v>
      </c>
      <c r="Q130" s="233">
        <f>ROUND(I130*H130,2)</f>
        <v>0</v>
      </c>
      <c r="R130" s="233">
        <f>ROUND(J130*H130,2)</f>
        <v>0</v>
      </c>
      <c r="S130" s="81"/>
      <c r="T130" s="234">
        <f>S130*H130</f>
        <v>0</v>
      </c>
      <c r="U130" s="234">
        <v>0</v>
      </c>
      <c r="V130" s="234">
        <f>U130*H130</f>
        <v>0</v>
      </c>
      <c r="W130" s="234">
        <v>0</v>
      </c>
      <c r="X130" s="234">
        <f>W130*H130</f>
        <v>0</v>
      </c>
      <c r="Y130" s="235" t="s">
        <v>40</v>
      </c>
      <c r="AR130" s="18" t="s">
        <v>186</v>
      </c>
      <c r="AT130" s="18" t="s">
        <v>182</v>
      </c>
      <c r="AU130" s="18" t="s">
        <v>91</v>
      </c>
      <c r="AY130" s="18" t="s">
        <v>179</v>
      </c>
      <c r="BE130" s="236">
        <f>IF(O130="základní",K130,0)</f>
        <v>0</v>
      </c>
      <c r="BF130" s="236">
        <f>IF(O130="snížená",K130,0)</f>
        <v>0</v>
      </c>
      <c r="BG130" s="236">
        <f>IF(O130="zákl. přenesená",K130,0)</f>
        <v>0</v>
      </c>
      <c r="BH130" s="236">
        <f>IF(O130="sníž. přenesená",K130,0)</f>
        <v>0</v>
      </c>
      <c r="BI130" s="236">
        <f>IF(O130="nulová",K130,0)</f>
        <v>0</v>
      </c>
      <c r="BJ130" s="18" t="s">
        <v>186</v>
      </c>
      <c r="BK130" s="236">
        <f>ROUND(P130*H130,2)</f>
        <v>0</v>
      </c>
      <c r="BL130" s="18" t="s">
        <v>186</v>
      </c>
      <c r="BM130" s="18" t="s">
        <v>246</v>
      </c>
    </row>
    <row r="131" spans="2:47" s="1" customFormat="1" ht="12">
      <c r="B131" s="40"/>
      <c r="C131" s="41"/>
      <c r="D131" s="237" t="s">
        <v>188</v>
      </c>
      <c r="E131" s="41"/>
      <c r="F131" s="238" t="s">
        <v>247</v>
      </c>
      <c r="G131" s="41"/>
      <c r="H131" s="41"/>
      <c r="I131" s="147"/>
      <c r="J131" s="147"/>
      <c r="K131" s="41"/>
      <c r="L131" s="41"/>
      <c r="M131" s="45"/>
      <c r="N131" s="239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2"/>
      <c r="AT131" s="18" t="s">
        <v>188</v>
      </c>
      <c r="AU131" s="18" t="s">
        <v>91</v>
      </c>
    </row>
    <row r="132" spans="2:47" s="1" customFormat="1" ht="12">
      <c r="B132" s="40"/>
      <c r="C132" s="41"/>
      <c r="D132" s="237" t="s">
        <v>190</v>
      </c>
      <c r="E132" s="41"/>
      <c r="F132" s="240" t="s">
        <v>248</v>
      </c>
      <c r="G132" s="41"/>
      <c r="H132" s="41"/>
      <c r="I132" s="147"/>
      <c r="J132" s="147"/>
      <c r="K132" s="41"/>
      <c r="L132" s="41"/>
      <c r="M132" s="45"/>
      <c r="N132" s="239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2"/>
      <c r="AT132" s="18" t="s">
        <v>190</v>
      </c>
      <c r="AU132" s="18" t="s">
        <v>91</v>
      </c>
    </row>
    <row r="133" spans="2:51" s="12" customFormat="1" ht="12">
      <c r="B133" s="241"/>
      <c r="C133" s="242"/>
      <c r="D133" s="237" t="s">
        <v>192</v>
      </c>
      <c r="E133" s="243" t="s">
        <v>40</v>
      </c>
      <c r="F133" s="244" t="s">
        <v>133</v>
      </c>
      <c r="G133" s="242"/>
      <c r="H133" s="245">
        <v>0.306</v>
      </c>
      <c r="I133" s="246"/>
      <c r="J133" s="246"/>
      <c r="K133" s="242"/>
      <c r="L133" s="242"/>
      <c r="M133" s="247"/>
      <c r="N133" s="248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50"/>
      <c r="AT133" s="251" t="s">
        <v>192</v>
      </c>
      <c r="AU133" s="251" t="s">
        <v>91</v>
      </c>
      <c r="AV133" s="12" t="s">
        <v>91</v>
      </c>
      <c r="AW133" s="12" t="s">
        <v>5</v>
      </c>
      <c r="AX133" s="12" t="s">
        <v>89</v>
      </c>
      <c r="AY133" s="251" t="s">
        <v>179</v>
      </c>
    </row>
    <row r="134" spans="2:65" s="1" customFormat="1" ht="22.5" customHeight="1">
      <c r="B134" s="40"/>
      <c r="C134" s="224" t="s">
        <v>249</v>
      </c>
      <c r="D134" s="224" t="s">
        <v>182</v>
      </c>
      <c r="E134" s="225" t="s">
        <v>250</v>
      </c>
      <c r="F134" s="226" t="s">
        <v>251</v>
      </c>
      <c r="G134" s="227" t="s">
        <v>210</v>
      </c>
      <c r="H134" s="228">
        <v>55</v>
      </c>
      <c r="I134" s="229"/>
      <c r="J134" s="229"/>
      <c r="K134" s="230">
        <f>ROUND(P134*H134,2)</f>
        <v>0</v>
      </c>
      <c r="L134" s="226" t="s">
        <v>185</v>
      </c>
      <c r="M134" s="45"/>
      <c r="N134" s="231" t="s">
        <v>40</v>
      </c>
      <c r="O134" s="232" t="s">
        <v>53</v>
      </c>
      <c r="P134" s="233">
        <f>I134+J134</f>
        <v>0</v>
      </c>
      <c r="Q134" s="233">
        <f>ROUND(I134*H134,2)</f>
        <v>0</v>
      </c>
      <c r="R134" s="233">
        <f>ROUND(J134*H134,2)</f>
        <v>0</v>
      </c>
      <c r="S134" s="81"/>
      <c r="T134" s="234">
        <f>S134*H134</f>
        <v>0</v>
      </c>
      <c r="U134" s="234">
        <v>0</v>
      </c>
      <c r="V134" s="234">
        <f>U134*H134</f>
        <v>0</v>
      </c>
      <c r="W134" s="234">
        <v>0</v>
      </c>
      <c r="X134" s="234">
        <f>W134*H134</f>
        <v>0</v>
      </c>
      <c r="Y134" s="235" t="s">
        <v>40</v>
      </c>
      <c r="AR134" s="18" t="s">
        <v>186</v>
      </c>
      <c r="AT134" s="18" t="s">
        <v>182</v>
      </c>
      <c r="AU134" s="18" t="s">
        <v>91</v>
      </c>
      <c r="AY134" s="18" t="s">
        <v>179</v>
      </c>
      <c r="BE134" s="236">
        <f>IF(O134="základní",K134,0)</f>
        <v>0</v>
      </c>
      <c r="BF134" s="236">
        <f>IF(O134="snížená",K134,0)</f>
        <v>0</v>
      </c>
      <c r="BG134" s="236">
        <f>IF(O134="zákl. přenesená",K134,0)</f>
        <v>0</v>
      </c>
      <c r="BH134" s="236">
        <f>IF(O134="sníž. přenesená",K134,0)</f>
        <v>0</v>
      </c>
      <c r="BI134" s="236">
        <f>IF(O134="nulová",K134,0)</f>
        <v>0</v>
      </c>
      <c r="BJ134" s="18" t="s">
        <v>186</v>
      </c>
      <c r="BK134" s="236">
        <f>ROUND(P134*H134,2)</f>
        <v>0</v>
      </c>
      <c r="BL134" s="18" t="s">
        <v>186</v>
      </c>
      <c r="BM134" s="18" t="s">
        <v>252</v>
      </c>
    </row>
    <row r="135" spans="2:47" s="1" customFormat="1" ht="12">
      <c r="B135" s="40"/>
      <c r="C135" s="41"/>
      <c r="D135" s="237" t="s">
        <v>188</v>
      </c>
      <c r="E135" s="41"/>
      <c r="F135" s="238" t="s">
        <v>253</v>
      </c>
      <c r="G135" s="41"/>
      <c r="H135" s="41"/>
      <c r="I135" s="147"/>
      <c r="J135" s="147"/>
      <c r="K135" s="41"/>
      <c r="L135" s="41"/>
      <c r="M135" s="45"/>
      <c r="N135" s="239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2"/>
      <c r="AT135" s="18" t="s">
        <v>188</v>
      </c>
      <c r="AU135" s="18" t="s">
        <v>91</v>
      </c>
    </row>
    <row r="136" spans="2:47" s="1" customFormat="1" ht="12">
      <c r="B136" s="40"/>
      <c r="C136" s="41"/>
      <c r="D136" s="237" t="s">
        <v>198</v>
      </c>
      <c r="E136" s="41"/>
      <c r="F136" s="240" t="s">
        <v>254</v>
      </c>
      <c r="G136" s="41"/>
      <c r="H136" s="41"/>
      <c r="I136" s="147"/>
      <c r="J136" s="147"/>
      <c r="K136" s="41"/>
      <c r="L136" s="41"/>
      <c r="M136" s="45"/>
      <c r="N136" s="239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2"/>
      <c r="AT136" s="18" t="s">
        <v>198</v>
      </c>
      <c r="AU136" s="18" t="s">
        <v>91</v>
      </c>
    </row>
    <row r="137" spans="2:51" s="12" customFormat="1" ht="12">
      <c r="B137" s="241"/>
      <c r="C137" s="242"/>
      <c r="D137" s="237" t="s">
        <v>192</v>
      </c>
      <c r="E137" s="243" t="s">
        <v>40</v>
      </c>
      <c r="F137" s="244" t="s">
        <v>255</v>
      </c>
      <c r="G137" s="242"/>
      <c r="H137" s="245">
        <v>5</v>
      </c>
      <c r="I137" s="246"/>
      <c r="J137" s="246"/>
      <c r="K137" s="242"/>
      <c r="L137" s="242"/>
      <c r="M137" s="247"/>
      <c r="N137" s="248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50"/>
      <c r="AT137" s="251" t="s">
        <v>192</v>
      </c>
      <c r="AU137" s="251" t="s">
        <v>91</v>
      </c>
      <c r="AV137" s="12" t="s">
        <v>91</v>
      </c>
      <c r="AW137" s="12" t="s">
        <v>5</v>
      </c>
      <c r="AX137" s="12" t="s">
        <v>82</v>
      </c>
      <c r="AY137" s="251" t="s">
        <v>179</v>
      </c>
    </row>
    <row r="138" spans="2:51" s="12" customFormat="1" ht="12">
      <c r="B138" s="241"/>
      <c r="C138" s="242"/>
      <c r="D138" s="237" t="s">
        <v>192</v>
      </c>
      <c r="E138" s="243" t="s">
        <v>40</v>
      </c>
      <c r="F138" s="244" t="s">
        <v>256</v>
      </c>
      <c r="G138" s="242"/>
      <c r="H138" s="245">
        <v>5</v>
      </c>
      <c r="I138" s="246"/>
      <c r="J138" s="246"/>
      <c r="K138" s="242"/>
      <c r="L138" s="242"/>
      <c r="M138" s="247"/>
      <c r="N138" s="248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50"/>
      <c r="AT138" s="251" t="s">
        <v>192</v>
      </c>
      <c r="AU138" s="251" t="s">
        <v>91</v>
      </c>
      <c r="AV138" s="12" t="s">
        <v>91</v>
      </c>
      <c r="AW138" s="12" t="s">
        <v>5</v>
      </c>
      <c r="AX138" s="12" t="s">
        <v>82</v>
      </c>
      <c r="AY138" s="251" t="s">
        <v>179</v>
      </c>
    </row>
    <row r="139" spans="2:51" s="12" customFormat="1" ht="12">
      <c r="B139" s="241"/>
      <c r="C139" s="242"/>
      <c r="D139" s="237" t="s">
        <v>192</v>
      </c>
      <c r="E139" s="243" t="s">
        <v>40</v>
      </c>
      <c r="F139" s="244" t="s">
        <v>257</v>
      </c>
      <c r="G139" s="242"/>
      <c r="H139" s="245">
        <v>5</v>
      </c>
      <c r="I139" s="246"/>
      <c r="J139" s="246"/>
      <c r="K139" s="242"/>
      <c r="L139" s="242"/>
      <c r="M139" s="247"/>
      <c r="N139" s="248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50"/>
      <c r="AT139" s="251" t="s">
        <v>192</v>
      </c>
      <c r="AU139" s="251" t="s">
        <v>91</v>
      </c>
      <c r="AV139" s="12" t="s">
        <v>91</v>
      </c>
      <c r="AW139" s="12" t="s">
        <v>5</v>
      </c>
      <c r="AX139" s="12" t="s">
        <v>82</v>
      </c>
      <c r="AY139" s="251" t="s">
        <v>179</v>
      </c>
    </row>
    <row r="140" spans="2:51" s="12" customFormat="1" ht="12">
      <c r="B140" s="241"/>
      <c r="C140" s="242"/>
      <c r="D140" s="237" t="s">
        <v>192</v>
      </c>
      <c r="E140" s="243" t="s">
        <v>40</v>
      </c>
      <c r="F140" s="244" t="s">
        <v>258</v>
      </c>
      <c r="G140" s="242"/>
      <c r="H140" s="245">
        <v>5</v>
      </c>
      <c r="I140" s="246"/>
      <c r="J140" s="246"/>
      <c r="K140" s="242"/>
      <c r="L140" s="242"/>
      <c r="M140" s="247"/>
      <c r="N140" s="248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50"/>
      <c r="AT140" s="251" t="s">
        <v>192</v>
      </c>
      <c r="AU140" s="251" t="s">
        <v>91</v>
      </c>
      <c r="AV140" s="12" t="s">
        <v>91</v>
      </c>
      <c r="AW140" s="12" t="s">
        <v>5</v>
      </c>
      <c r="AX140" s="12" t="s">
        <v>82</v>
      </c>
      <c r="AY140" s="251" t="s">
        <v>179</v>
      </c>
    </row>
    <row r="141" spans="2:51" s="12" customFormat="1" ht="12">
      <c r="B141" s="241"/>
      <c r="C141" s="242"/>
      <c r="D141" s="237" t="s">
        <v>192</v>
      </c>
      <c r="E141" s="243" t="s">
        <v>40</v>
      </c>
      <c r="F141" s="244" t="s">
        <v>259</v>
      </c>
      <c r="G141" s="242"/>
      <c r="H141" s="245">
        <v>5</v>
      </c>
      <c r="I141" s="246"/>
      <c r="J141" s="246"/>
      <c r="K141" s="242"/>
      <c r="L141" s="242"/>
      <c r="M141" s="247"/>
      <c r="N141" s="248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50"/>
      <c r="AT141" s="251" t="s">
        <v>192</v>
      </c>
      <c r="AU141" s="251" t="s">
        <v>91</v>
      </c>
      <c r="AV141" s="12" t="s">
        <v>91</v>
      </c>
      <c r="AW141" s="12" t="s">
        <v>5</v>
      </c>
      <c r="AX141" s="12" t="s">
        <v>82</v>
      </c>
      <c r="AY141" s="251" t="s">
        <v>179</v>
      </c>
    </row>
    <row r="142" spans="2:51" s="12" customFormat="1" ht="12">
      <c r="B142" s="241"/>
      <c r="C142" s="242"/>
      <c r="D142" s="237" t="s">
        <v>192</v>
      </c>
      <c r="E142" s="243" t="s">
        <v>40</v>
      </c>
      <c r="F142" s="244" t="s">
        <v>260</v>
      </c>
      <c r="G142" s="242"/>
      <c r="H142" s="245">
        <v>5</v>
      </c>
      <c r="I142" s="246"/>
      <c r="J142" s="246"/>
      <c r="K142" s="242"/>
      <c r="L142" s="242"/>
      <c r="M142" s="247"/>
      <c r="N142" s="248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50"/>
      <c r="AT142" s="251" t="s">
        <v>192</v>
      </c>
      <c r="AU142" s="251" t="s">
        <v>91</v>
      </c>
      <c r="AV142" s="12" t="s">
        <v>91</v>
      </c>
      <c r="AW142" s="12" t="s">
        <v>5</v>
      </c>
      <c r="AX142" s="12" t="s">
        <v>82</v>
      </c>
      <c r="AY142" s="251" t="s">
        <v>179</v>
      </c>
    </row>
    <row r="143" spans="2:51" s="12" customFormat="1" ht="12">
      <c r="B143" s="241"/>
      <c r="C143" s="242"/>
      <c r="D143" s="237" t="s">
        <v>192</v>
      </c>
      <c r="E143" s="243" t="s">
        <v>40</v>
      </c>
      <c r="F143" s="244" t="s">
        <v>261</v>
      </c>
      <c r="G143" s="242"/>
      <c r="H143" s="245">
        <v>5</v>
      </c>
      <c r="I143" s="246"/>
      <c r="J143" s="246"/>
      <c r="K143" s="242"/>
      <c r="L143" s="242"/>
      <c r="M143" s="247"/>
      <c r="N143" s="248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50"/>
      <c r="AT143" s="251" t="s">
        <v>192</v>
      </c>
      <c r="AU143" s="251" t="s">
        <v>91</v>
      </c>
      <c r="AV143" s="12" t="s">
        <v>91</v>
      </c>
      <c r="AW143" s="12" t="s">
        <v>5</v>
      </c>
      <c r="AX143" s="12" t="s">
        <v>82</v>
      </c>
      <c r="AY143" s="251" t="s">
        <v>179</v>
      </c>
    </row>
    <row r="144" spans="2:51" s="12" customFormat="1" ht="12">
      <c r="B144" s="241"/>
      <c r="C144" s="242"/>
      <c r="D144" s="237" t="s">
        <v>192</v>
      </c>
      <c r="E144" s="243" t="s">
        <v>40</v>
      </c>
      <c r="F144" s="244" t="s">
        <v>261</v>
      </c>
      <c r="G144" s="242"/>
      <c r="H144" s="245">
        <v>5</v>
      </c>
      <c r="I144" s="246"/>
      <c r="J144" s="246"/>
      <c r="K144" s="242"/>
      <c r="L144" s="242"/>
      <c r="M144" s="247"/>
      <c r="N144" s="248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50"/>
      <c r="AT144" s="251" t="s">
        <v>192</v>
      </c>
      <c r="AU144" s="251" t="s">
        <v>91</v>
      </c>
      <c r="AV144" s="12" t="s">
        <v>91</v>
      </c>
      <c r="AW144" s="12" t="s">
        <v>5</v>
      </c>
      <c r="AX144" s="12" t="s">
        <v>82</v>
      </c>
      <c r="AY144" s="251" t="s">
        <v>179</v>
      </c>
    </row>
    <row r="145" spans="2:51" s="12" customFormat="1" ht="12">
      <c r="B145" s="241"/>
      <c r="C145" s="242"/>
      <c r="D145" s="237" t="s">
        <v>192</v>
      </c>
      <c r="E145" s="243" t="s">
        <v>40</v>
      </c>
      <c r="F145" s="244" t="s">
        <v>262</v>
      </c>
      <c r="G145" s="242"/>
      <c r="H145" s="245">
        <v>5</v>
      </c>
      <c r="I145" s="246"/>
      <c r="J145" s="246"/>
      <c r="K145" s="242"/>
      <c r="L145" s="242"/>
      <c r="M145" s="247"/>
      <c r="N145" s="248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50"/>
      <c r="AT145" s="251" t="s">
        <v>192</v>
      </c>
      <c r="AU145" s="251" t="s">
        <v>91</v>
      </c>
      <c r="AV145" s="12" t="s">
        <v>91</v>
      </c>
      <c r="AW145" s="12" t="s">
        <v>5</v>
      </c>
      <c r="AX145" s="12" t="s">
        <v>82</v>
      </c>
      <c r="AY145" s="251" t="s">
        <v>179</v>
      </c>
    </row>
    <row r="146" spans="2:51" s="12" customFormat="1" ht="12">
      <c r="B146" s="241"/>
      <c r="C146" s="242"/>
      <c r="D146" s="237" t="s">
        <v>192</v>
      </c>
      <c r="E146" s="243" t="s">
        <v>40</v>
      </c>
      <c r="F146" s="244" t="s">
        <v>263</v>
      </c>
      <c r="G146" s="242"/>
      <c r="H146" s="245">
        <v>5</v>
      </c>
      <c r="I146" s="246"/>
      <c r="J146" s="246"/>
      <c r="K146" s="242"/>
      <c r="L146" s="242"/>
      <c r="M146" s="247"/>
      <c r="N146" s="248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50"/>
      <c r="AT146" s="251" t="s">
        <v>192</v>
      </c>
      <c r="AU146" s="251" t="s">
        <v>91</v>
      </c>
      <c r="AV146" s="12" t="s">
        <v>91</v>
      </c>
      <c r="AW146" s="12" t="s">
        <v>5</v>
      </c>
      <c r="AX146" s="12" t="s">
        <v>82</v>
      </c>
      <c r="AY146" s="251" t="s">
        <v>179</v>
      </c>
    </row>
    <row r="147" spans="2:51" s="12" customFormat="1" ht="12">
      <c r="B147" s="241"/>
      <c r="C147" s="242"/>
      <c r="D147" s="237" t="s">
        <v>192</v>
      </c>
      <c r="E147" s="243" t="s">
        <v>40</v>
      </c>
      <c r="F147" s="244" t="s">
        <v>264</v>
      </c>
      <c r="G147" s="242"/>
      <c r="H147" s="245">
        <v>5</v>
      </c>
      <c r="I147" s="246"/>
      <c r="J147" s="246"/>
      <c r="K147" s="242"/>
      <c r="L147" s="242"/>
      <c r="M147" s="247"/>
      <c r="N147" s="248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50"/>
      <c r="AT147" s="251" t="s">
        <v>192</v>
      </c>
      <c r="AU147" s="251" t="s">
        <v>91</v>
      </c>
      <c r="AV147" s="12" t="s">
        <v>91</v>
      </c>
      <c r="AW147" s="12" t="s">
        <v>5</v>
      </c>
      <c r="AX147" s="12" t="s">
        <v>82</v>
      </c>
      <c r="AY147" s="251" t="s">
        <v>179</v>
      </c>
    </row>
    <row r="148" spans="2:51" s="13" customFormat="1" ht="12">
      <c r="B148" s="252"/>
      <c r="C148" s="253"/>
      <c r="D148" s="237" t="s">
        <v>192</v>
      </c>
      <c r="E148" s="254" t="s">
        <v>40</v>
      </c>
      <c r="F148" s="255" t="s">
        <v>207</v>
      </c>
      <c r="G148" s="253"/>
      <c r="H148" s="256">
        <v>55</v>
      </c>
      <c r="I148" s="257"/>
      <c r="J148" s="257"/>
      <c r="K148" s="253"/>
      <c r="L148" s="253"/>
      <c r="M148" s="258"/>
      <c r="N148" s="259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1"/>
      <c r="AT148" s="262" t="s">
        <v>192</v>
      </c>
      <c r="AU148" s="262" t="s">
        <v>91</v>
      </c>
      <c r="AV148" s="13" t="s">
        <v>186</v>
      </c>
      <c r="AW148" s="13" t="s">
        <v>5</v>
      </c>
      <c r="AX148" s="13" t="s">
        <v>89</v>
      </c>
      <c r="AY148" s="262" t="s">
        <v>179</v>
      </c>
    </row>
    <row r="149" spans="2:65" s="1" customFormat="1" ht="22.5" customHeight="1">
      <c r="B149" s="40"/>
      <c r="C149" s="224" t="s">
        <v>265</v>
      </c>
      <c r="D149" s="224" t="s">
        <v>182</v>
      </c>
      <c r="E149" s="225" t="s">
        <v>266</v>
      </c>
      <c r="F149" s="226" t="s">
        <v>267</v>
      </c>
      <c r="G149" s="227" t="s">
        <v>217</v>
      </c>
      <c r="H149" s="228">
        <v>30</v>
      </c>
      <c r="I149" s="229"/>
      <c r="J149" s="229"/>
      <c r="K149" s="230">
        <f>ROUND(P149*H149,2)</f>
        <v>0</v>
      </c>
      <c r="L149" s="226" t="s">
        <v>185</v>
      </c>
      <c r="M149" s="45"/>
      <c r="N149" s="231" t="s">
        <v>40</v>
      </c>
      <c r="O149" s="232" t="s">
        <v>53</v>
      </c>
      <c r="P149" s="233">
        <f>I149+J149</f>
        <v>0</v>
      </c>
      <c r="Q149" s="233">
        <f>ROUND(I149*H149,2)</f>
        <v>0</v>
      </c>
      <c r="R149" s="233">
        <f>ROUND(J149*H149,2)</f>
        <v>0</v>
      </c>
      <c r="S149" s="81"/>
      <c r="T149" s="234">
        <f>S149*H149</f>
        <v>0</v>
      </c>
      <c r="U149" s="234">
        <v>0</v>
      </c>
      <c r="V149" s="234">
        <f>U149*H149</f>
        <v>0</v>
      </c>
      <c r="W149" s="234">
        <v>0</v>
      </c>
      <c r="X149" s="234">
        <f>W149*H149</f>
        <v>0</v>
      </c>
      <c r="Y149" s="235" t="s">
        <v>40</v>
      </c>
      <c r="AR149" s="18" t="s">
        <v>186</v>
      </c>
      <c r="AT149" s="18" t="s">
        <v>182</v>
      </c>
      <c r="AU149" s="18" t="s">
        <v>91</v>
      </c>
      <c r="AY149" s="18" t="s">
        <v>179</v>
      </c>
      <c r="BE149" s="236">
        <f>IF(O149="základní",K149,0)</f>
        <v>0</v>
      </c>
      <c r="BF149" s="236">
        <f>IF(O149="snížená",K149,0)</f>
        <v>0</v>
      </c>
      <c r="BG149" s="236">
        <f>IF(O149="zákl. přenesená",K149,0)</f>
        <v>0</v>
      </c>
      <c r="BH149" s="236">
        <f>IF(O149="sníž. přenesená",K149,0)</f>
        <v>0</v>
      </c>
      <c r="BI149" s="236">
        <f>IF(O149="nulová",K149,0)</f>
        <v>0</v>
      </c>
      <c r="BJ149" s="18" t="s">
        <v>186</v>
      </c>
      <c r="BK149" s="236">
        <f>ROUND(P149*H149,2)</f>
        <v>0</v>
      </c>
      <c r="BL149" s="18" t="s">
        <v>186</v>
      </c>
      <c r="BM149" s="18" t="s">
        <v>268</v>
      </c>
    </row>
    <row r="150" spans="2:47" s="1" customFormat="1" ht="12">
      <c r="B150" s="40"/>
      <c r="C150" s="41"/>
      <c r="D150" s="237" t="s">
        <v>188</v>
      </c>
      <c r="E150" s="41"/>
      <c r="F150" s="238" t="s">
        <v>269</v>
      </c>
      <c r="G150" s="41"/>
      <c r="H150" s="41"/>
      <c r="I150" s="147"/>
      <c r="J150" s="147"/>
      <c r="K150" s="41"/>
      <c r="L150" s="41"/>
      <c r="M150" s="45"/>
      <c r="N150" s="239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2"/>
      <c r="AT150" s="18" t="s">
        <v>188</v>
      </c>
      <c r="AU150" s="18" t="s">
        <v>91</v>
      </c>
    </row>
    <row r="151" spans="2:47" s="1" customFormat="1" ht="12">
      <c r="B151" s="40"/>
      <c r="C151" s="41"/>
      <c r="D151" s="237" t="s">
        <v>198</v>
      </c>
      <c r="E151" s="41"/>
      <c r="F151" s="240" t="s">
        <v>270</v>
      </c>
      <c r="G151" s="41"/>
      <c r="H151" s="41"/>
      <c r="I151" s="147"/>
      <c r="J151" s="147"/>
      <c r="K151" s="41"/>
      <c r="L151" s="41"/>
      <c r="M151" s="45"/>
      <c r="N151" s="239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2"/>
      <c r="AT151" s="18" t="s">
        <v>198</v>
      </c>
      <c r="AU151" s="18" t="s">
        <v>91</v>
      </c>
    </row>
    <row r="152" spans="2:51" s="12" customFormat="1" ht="12">
      <c r="B152" s="241"/>
      <c r="C152" s="242"/>
      <c r="D152" s="237" t="s">
        <v>192</v>
      </c>
      <c r="E152" s="243" t="s">
        <v>40</v>
      </c>
      <c r="F152" s="244" t="s">
        <v>271</v>
      </c>
      <c r="G152" s="242"/>
      <c r="H152" s="245">
        <v>30</v>
      </c>
      <c r="I152" s="246"/>
      <c r="J152" s="246"/>
      <c r="K152" s="242"/>
      <c r="L152" s="242"/>
      <c r="M152" s="247"/>
      <c r="N152" s="248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50"/>
      <c r="AT152" s="251" t="s">
        <v>192</v>
      </c>
      <c r="AU152" s="251" t="s">
        <v>91</v>
      </c>
      <c r="AV152" s="12" t="s">
        <v>91</v>
      </c>
      <c r="AW152" s="12" t="s">
        <v>5</v>
      </c>
      <c r="AX152" s="12" t="s">
        <v>89</v>
      </c>
      <c r="AY152" s="251" t="s">
        <v>179</v>
      </c>
    </row>
    <row r="153" spans="2:65" s="1" customFormat="1" ht="22.5" customHeight="1">
      <c r="B153" s="40"/>
      <c r="C153" s="224" t="s">
        <v>272</v>
      </c>
      <c r="D153" s="224" t="s">
        <v>182</v>
      </c>
      <c r="E153" s="225" t="s">
        <v>273</v>
      </c>
      <c r="F153" s="226" t="s">
        <v>274</v>
      </c>
      <c r="G153" s="227" t="s">
        <v>123</v>
      </c>
      <c r="H153" s="228">
        <v>3.392</v>
      </c>
      <c r="I153" s="229"/>
      <c r="J153" s="229"/>
      <c r="K153" s="230">
        <f>ROUND(P153*H153,2)</f>
        <v>0</v>
      </c>
      <c r="L153" s="226" t="s">
        <v>185</v>
      </c>
      <c r="M153" s="45"/>
      <c r="N153" s="231" t="s">
        <v>40</v>
      </c>
      <c r="O153" s="232" t="s">
        <v>53</v>
      </c>
      <c r="P153" s="233">
        <f>I153+J153</f>
        <v>0</v>
      </c>
      <c r="Q153" s="233">
        <f>ROUND(I153*H153,2)</f>
        <v>0</v>
      </c>
      <c r="R153" s="233">
        <f>ROUND(J153*H153,2)</f>
        <v>0</v>
      </c>
      <c r="S153" s="81"/>
      <c r="T153" s="234">
        <f>S153*H153</f>
        <v>0</v>
      </c>
      <c r="U153" s="234">
        <v>0</v>
      </c>
      <c r="V153" s="234">
        <f>U153*H153</f>
        <v>0</v>
      </c>
      <c r="W153" s="234">
        <v>0</v>
      </c>
      <c r="X153" s="234">
        <f>W153*H153</f>
        <v>0</v>
      </c>
      <c r="Y153" s="235" t="s">
        <v>40</v>
      </c>
      <c r="AR153" s="18" t="s">
        <v>186</v>
      </c>
      <c r="AT153" s="18" t="s">
        <v>182</v>
      </c>
      <c r="AU153" s="18" t="s">
        <v>91</v>
      </c>
      <c r="AY153" s="18" t="s">
        <v>179</v>
      </c>
      <c r="BE153" s="236">
        <f>IF(O153="základní",K153,0)</f>
        <v>0</v>
      </c>
      <c r="BF153" s="236">
        <f>IF(O153="snížená",K153,0)</f>
        <v>0</v>
      </c>
      <c r="BG153" s="236">
        <f>IF(O153="zákl. přenesená",K153,0)</f>
        <v>0</v>
      </c>
      <c r="BH153" s="236">
        <f>IF(O153="sníž. přenesená",K153,0)</f>
        <v>0</v>
      </c>
      <c r="BI153" s="236">
        <f>IF(O153="nulová",K153,0)</f>
        <v>0</v>
      </c>
      <c r="BJ153" s="18" t="s">
        <v>186</v>
      </c>
      <c r="BK153" s="236">
        <f>ROUND(P153*H153,2)</f>
        <v>0</v>
      </c>
      <c r="BL153" s="18" t="s">
        <v>186</v>
      </c>
      <c r="BM153" s="18" t="s">
        <v>275</v>
      </c>
    </row>
    <row r="154" spans="2:47" s="1" customFormat="1" ht="12">
      <c r="B154" s="40"/>
      <c r="C154" s="41"/>
      <c r="D154" s="237" t="s">
        <v>188</v>
      </c>
      <c r="E154" s="41"/>
      <c r="F154" s="238" t="s">
        <v>276</v>
      </c>
      <c r="G154" s="41"/>
      <c r="H154" s="41"/>
      <c r="I154" s="147"/>
      <c r="J154" s="147"/>
      <c r="K154" s="41"/>
      <c r="L154" s="41"/>
      <c r="M154" s="45"/>
      <c r="N154" s="239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2"/>
      <c r="AT154" s="18" t="s">
        <v>188</v>
      </c>
      <c r="AU154" s="18" t="s">
        <v>91</v>
      </c>
    </row>
    <row r="155" spans="2:47" s="1" customFormat="1" ht="12">
      <c r="B155" s="40"/>
      <c r="C155" s="41"/>
      <c r="D155" s="237" t="s">
        <v>190</v>
      </c>
      <c r="E155" s="41"/>
      <c r="F155" s="240" t="s">
        <v>277</v>
      </c>
      <c r="G155" s="41"/>
      <c r="H155" s="41"/>
      <c r="I155" s="147"/>
      <c r="J155" s="147"/>
      <c r="K155" s="41"/>
      <c r="L155" s="41"/>
      <c r="M155" s="45"/>
      <c r="N155" s="239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2"/>
      <c r="AT155" s="18" t="s">
        <v>190</v>
      </c>
      <c r="AU155" s="18" t="s">
        <v>91</v>
      </c>
    </row>
    <row r="156" spans="2:47" s="1" customFormat="1" ht="12">
      <c r="B156" s="40"/>
      <c r="C156" s="41"/>
      <c r="D156" s="237" t="s">
        <v>198</v>
      </c>
      <c r="E156" s="41"/>
      <c r="F156" s="240" t="s">
        <v>199</v>
      </c>
      <c r="G156" s="41"/>
      <c r="H156" s="41"/>
      <c r="I156" s="147"/>
      <c r="J156" s="147"/>
      <c r="K156" s="41"/>
      <c r="L156" s="41"/>
      <c r="M156" s="45"/>
      <c r="N156" s="239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2"/>
      <c r="AT156" s="18" t="s">
        <v>198</v>
      </c>
      <c r="AU156" s="18" t="s">
        <v>91</v>
      </c>
    </row>
    <row r="157" spans="2:51" s="12" customFormat="1" ht="12">
      <c r="B157" s="241"/>
      <c r="C157" s="242"/>
      <c r="D157" s="237" t="s">
        <v>192</v>
      </c>
      <c r="E157" s="243" t="s">
        <v>121</v>
      </c>
      <c r="F157" s="244" t="s">
        <v>278</v>
      </c>
      <c r="G157" s="242"/>
      <c r="H157" s="245">
        <v>3.392</v>
      </c>
      <c r="I157" s="246"/>
      <c r="J157" s="246"/>
      <c r="K157" s="242"/>
      <c r="L157" s="242"/>
      <c r="M157" s="247"/>
      <c r="N157" s="248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50"/>
      <c r="AT157" s="251" t="s">
        <v>192</v>
      </c>
      <c r="AU157" s="251" t="s">
        <v>91</v>
      </c>
      <c r="AV157" s="12" t="s">
        <v>91</v>
      </c>
      <c r="AW157" s="12" t="s">
        <v>5</v>
      </c>
      <c r="AX157" s="12" t="s">
        <v>89</v>
      </c>
      <c r="AY157" s="251" t="s">
        <v>179</v>
      </c>
    </row>
    <row r="158" spans="2:65" s="1" customFormat="1" ht="22.5" customHeight="1">
      <c r="B158" s="40"/>
      <c r="C158" s="224" t="s">
        <v>279</v>
      </c>
      <c r="D158" s="224" t="s">
        <v>182</v>
      </c>
      <c r="E158" s="225" t="s">
        <v>280</v>
      </c>
      <c r="F158" s="226" t="s">
        <v>281</v>
      </c>
      <c r="G158" s="227" t="s">
        <v>123</v>
      </c>
      <c r="H158" s="228">
        <v>3.392</v>
      </c>
      <c r="I158" s="229"/>
      <c r="J158" s="229"/>
      <c r="K158" s="230">
        <f>ROUND(P158*H158,2)</f>
        <v>0</v>
      </c>
      <c r="L158" s="226" t="s">
        <v>185</v>
      </c>
      <c r="M158" s="45"/>
      <c r="N158" s="231" t="s">
        <v>40</v>
      </c>
      <c r="O158" s="232" t="s">
        <v>53</v>
      </c>
      <c r="P158" s="233">
        <f>I158+J158</f>
        <v>0</v>
      </c>
      <c r="Q158" s="233">
        <f>ROUND(I158*H158,2)</f>
        <v>0</v>
      </c>
      <c r="R158" s="233">
        <f>ROUND(J158*H158,2)</f>
        <v>0</v>
      </c>
      <c r="S158" s="81"/>
      <c r="T158" s="234">
        <f>S158*H158</f>
        <v>0</v>
      </c>
      <c r="U158" s="234">
        <v>0</v>
      </c>
      <c r="V158" s="234">
        <f>U158*H158</f>
        <v>0</v>
      </c>
      <c r="W158" s="234">
        <v>0</v>
      </c>
      <c r="X158" s="234">
        <f>W158*H158</f>
        <v>0</v>
      </c>
      <c r="Y158" s="235" t="s">
        <v>40</v>
      </c>
      <c r="AR158" s="18" t="s">
        <v>186</v>
      </c>
      <c r="AT158" s="18" t="s">
        <v>182</v>
      </c>
      <c r="AU158" s="18" t="s">
        <v>91</v>
      </c>
      <c r="AY158" s="18" t="s">
        <v>179</v>
      </c>
      <c r="BE158" s="236">
        <f>IF(O158="základní",K158,0)</f>
        <v>0</v>
      </c>
      <c r="BF158" s="236">
        <f>IF(O158="snížená",K158,0)</f>
        <v>0</v>
      </c>
      <c r="BG158" s="236">
        <f>IF(O158="zákl. přenesená",K158,0)</f>
        <v>0</v>
      </c>
      <c r="BH158" s="236">
        <f>IF(O158="sníž. přenesená",K158,0)</f>
        <v>0</v>
      </c>
      <c r="BI158" s="236">
        <f>IF(O158="nulová",K158,0)</f>
        <v>0</v>
      </c>
      <c r="BJ158" s="18" t="s">
        <v>186</v>
      </c>
      <c r="BK158" s="236">
        <f>ROUND(P158*H158,2)</f>
        <v>0</v>
      </c>
      <c r="BL158" s="18" t="s">
        <v>186</v>
      </c>
      <c r="BM158" s="18" t="s">
        <v>282</v>
      </c>
    </row>
    <row r="159" spans="2:47" s="1" customFormat="1" ht="12">
      <c r="B159" s="40"/>
      <c r="C159" s="41"/>
      <c r="D159" s="237" t="s">
        <v>188</v>
      </c>
      <c r="E159" s="41"/>
      <c r="F159" s="238" t="s">
        <v>283</v>
      </c>
      <c r="G159" s="41"/>
      <c r="H159" s="41"/>
      <c r="I159" s="147"/>
      <c r="J159" s="147"/>
      <c r="K159" s="41"/>
      <c r="L159" s="41"/>
      <c r="M159" s="45"/>
      <c r="N159" s="239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2"/>
      <c r="AT159" s="18" t="s">
        <v>188</v>
      </c>
      <c r="AU159" s="18" t="s">
        <v>91</v>
      </c>
    </row>
    <row r="160" spans="2:47" s="1" customFormat="1" ht="12">
      <c r="B160" s="40"/>
      <c r="C160" s="41"/>
      <c r="D160" s="237" t="s">
        <v>190</v>
      </c>
      <c r="E160" s="41"/>
      <c r="F160" s="240" t="s">
        <v>284</v>
      </c>
      <c r="G160" s="41"/>
      <c r="H160" s="41"/>
      <c r="I160" s="147"/>
      <c r="J160" s="147"/>
      <c r="K160" s="41"/>
      <c r="L160" s="41"/>
      <c r="M160" s="45"/>
      <c r="N160" s="239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2"/>
      <c r="AT160" s="18" t="s">
        <v>190</v>
      </c>
      <c r="AU160" s="18" t="s">
        <v>91</v>
      </c>
    </row>
    <row r="161" spans="2:47" s="1" customFormat="1" ht="12">
      <c r="B161" s="40"/>
      <c r="C161" s="41"/>
      <c r="D161" s="237" t="s">
        <v>198</v>
      </c>
      <c r="E161" s="41"/>
      <c r="F161" s="240" t="s">
        <v>285</v>
      </c>
      <c r="G161" s="41"/>
      <c r="H161" s="41"/>
      <c r="I161" s="147"/>
      <c r="J161" s="147"/>
      <c r="K161" s="41"/>
      <c r="L161" s="41"/>
      <c r="M161" s="45"/>
      <c r="N161" s="239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2"/>
      <c r="AT161" s="18" t="s">
        <v>198</v>
      </c>
      <c r="AU161" s="18" t="s">
        <v>91</v>
      </c>
    </row>
    <row r="162" spans="2:51" s="12" customFormat="1" ht="12">
      <c r="B162" s="241"/>
      <c r="C162" s="242"/>
      <c r="D162" s="237" t="s">
        <v>192</v>
      </c>
      <c r="E162" s="243" t="s">
        <v>40</v>
      </c>
      <c r="F162" s="244" t="s">
        <v>121</v>
      </c>
      <c r="G162" s="242"/>
      <c r="H162" s="245">
        <v>3.392</v>
      </c>
      <c r="I162" s="246"/>
      <c r="J162" s="246"/>
      <c r="K162" s="242"/>
      <c r="L162" s="242"/>
      <c r="M162" s="247"/>
      <c r="N162" s="248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50"/>
      <c r="AT162" s="251" t="s">
        <v>192</v>
      </c>
      <c r="AU162" s="251" t="s">
        <v>91</v>
      </c>
      <c r="AV162" s="12" t="s">
        <v>91</v>
      </c>
      <c r="AW162" s="12" t="s">
        <v>5</v>
      </c>
      <c r="AX162" s="12" t="s">
        <v>89</v>
      </c>
      <c r="AY162" s="251" t="s">
        <v>179</v>
      </c>
    </row>
    <row r="163" spans="2:65" s="1" customFormat="1" ht="22.5" customHeight="1">
      <c r="B163" s="40"/>
      <c r="C163" s="224" t="s">
        <v>286</v>
      </c>
      <c r="D163" s="224" t="s">
        <v>182</v>
      </c>
      <c r="E163" s="225" t="s">
        <v>287</v>
      </c>
      <c r="F163" s="226" t="s">
        <v>288</v>
      </c>
      <c r="G163" s="227" t="s">
        <v>289</v>
      </c>
      <c r="H163" s="228">
        <v>28</v>
      </c>
      <c r="I163" s="229"/>
      <c r="J163" s="229"/>
      <c r="K163" s="230">
        <f>ROUND(P163*H163,2)</f>
        <v>0</v>
      </c>
      <c r="L163" s="226" t="s">
        <v>185</v>
      </c>
      <c r="M163" s="45"/>
      <c r="N163" s="231" t="s">
        <v>40</v>
      </c>
      <c r="O163" s="232" t="s">
        <v>53</v>
      </c>
      <c r="P163" s="233">
        <f>I163+J163</f>
        <v>0</v>
      </c>
      <c r="Q163" s="233">
        <f>ROUND(I163*H163,2)</f>
        <v>0</v>
      </c>
      <c r="R163" s="233">
        <f>ROUND(J163*H163,2)</f>
        <v>0</v>
      </c>
      <c r="S163" s="81"/>
      <c r="T163" s="234">
        <f>S163*H163</f>
        <v>0</v>
      </c>
      <c r="U163" s="234">
        <v>0</v>
      </c>
      <c r="V163" s="234">
        <f>U163*H163</f>
        <v>0</v>
      </c>
      <c r="W163" s="234">
        <v>0</v>
      </c>
      <c r="X163" s="234">
        <f>W163*H163</f>
        <v>0</v>
      </c>
      <c r="Y163" s="235" t="s">
        <v>40</v>
      </c>
      <c r="AR163" s="18" t="s">
        <v>186</v>
      </c>
      <c r="AT163" s="18" t="s">
        <v>182</v>
      </c>
      <c r="AU163" s="18" t="s">
        <v>91</v>
      </c>
      <c r="AY163" s="18" t="s">
        <v>179</v>
      </c>
      <c r="BE163" s="236">
        <f>IF(O163="základní",K163,0)</f>
        <v>0</v>
      </c>
      <c r="BF163" s="236">
        <f>IF(O163="snížená",K163,0)</f>
        <v>0</v>
      </c>
      <c r="BG163" s="236">
        <f>IF(O163="zákl. přenesená",K163,0)</f>
        <v>0</v>
      </c>
      <c r="BH163" s="236">
        <f>IF(O163="sníž. přenesená",K163,0)</f>
        <v>0</v>
      </c>
      <c r="BI163" s="236">
        <f>IF(O163="nulová",K163,0)</f>
        <v>0</v>
      </c>
      <c r="BJ163" s="18" t="s">
        <v>186</v>
      </c>
      <c r="BK163" s="236">
        <f>ROUND(P163*H163,2)</f>
        <v>0</v>
      </c>
      <c r="BL163" s="18" t="s">
        <v>186</v>
      </c>
      <c r="BM163" s="18" t="s">
        <v>290</v>
      </c>
    </row>
    <row r="164" spans="2:47" s="1" customFormat="1" ht="12">
      <c r="B164" s="40"/>
      <c r="C164" s="41"/>
      <c r="D164" s="237" t="s">
        <v>188</v>
      </c>
      <c r="E164" s="41"/>
      <c r="F164" s="238" t="s">
        <v>291</v>
      </c>
      <c r="G164" s="41"/>
      <c r="H164" s="41"/>
      <c r="I164" s="147"/>
      <c r="J164" s="147"/>
      <c r="K164" s="41"/>
      <c r="L164" s="41"/>
      <c r="M164" s="45"/>
      <c r="N164" s="239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2"/>
      <c r="AT164" s="18" t="s">
        <v>188</v>
      </c>
      <c r="AU164" s="18" t="s">
        <v>91</v>
      </c>
    </row>
    <row r="165" spans="2:51" s="12" customFormat="1" ht="12">
      <c r="B165" s="241"/>
      <c r="C165" s="242"/>
      <c r="D165" s="237" t="s">
        <v>192</v>
      </c>
      <c r="E165" s="243" t="s">
        <v>40</v>
      </c>
      <c r="F165" s="244" t="s">
        <v>292</v>
      </c>
      <c r="G165" s="242"/>
      <c r="H165" s="245">
        <v>28</v>
      </c>
      <c r="I165" s="246"/>
      <c r="J165" s="246"/>
      <c r="K165" s="242"/>
      <c r="L165" s="242"/>
      <c r="M165" s="247"/>
      <c r="N165" s="248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50"/>
      <c r="AT165" s="251" t="s">
        <v>192</v>
      </c>
      <c r="AU165" s="251" t="s">
        <v>91</v>
      </c>
      <c r="AV165" s="12" t="s">
        <v>91</v>
      </c>
      <c r="AW165" s="12" t="s">
        <v>5</v>
      </c>
      <c r="AX165" s="12" t="s">
        <v>89</v>
      </c>
      <c r="AY165" s="251" t="s">
        <v>179</v>
      </c>
    </row>
    <row r="166" spans="2:65" s="1" customFormat="1" ht="22.5" customHeight="1">
      <c r="B166" s="40"/>
      <c r="C166" s="224" t="s">
        <v>9</v>
      </c>
      <c r="D166" s="224" t="s">
        <v>182</v>
      </c>
      <c r="E166" s="225" t="s">
        <v>293</v>
      </c>
      <c r="F166" s="226" t="s">
        <v>294</v>
      </c>
      <c r="G166" s="227" t="s">
        <v>289</v>
      </c>
      <c r="H166" s="228">
        <v>4</v>
      </c>
      <c r="I166" s="229"/>
      <c r="J166" s="229"/>
      <c r="K166" s="230">
        <f>ROUND(P166*H166,2)</f>
        <v>0</v>
      </c>
      <c r="L166" s="226" t="s">
        <v>185</v>
      </c>
      <c r="M166" s="45"/>
      <c r="N166" s="231" t="s">
        <v>40</v>
      </c>
      <c r="O166" s="232" t="s">
        <v>53</v>
      </c>
      <c r="P166" s="233">
        <f>I166+J166</f>
        <v>0</v>
      </c>
      <c r="Q166" s="233">
        <f>ROUND(I166*H166,2)</f>
        <v>0</v>
      </c>
      <c r="R166" s="233">
        <f>ROUND(J166*H166,2)</f>
        <v>0</v>
      </c>
      <c r="S166" s="81"/>
      <c r="T166" s="234">
        <f>S166*H166</f>
        <v>0</v>
      </c>
      <c r="U166" s="234">
        <v>0</v>
      </c>
      <c r="V166" s="234">
        <f>U166*H166</f>
        <v>0</v>
      </c>
      <c r="W166" s="234">
        <v>0</v>
      </c>
      <c r="X166" s="234">
        <f>W166*H166</f>
        <v>0</v>
      </c>
      <c r="Y166" s="235" t="s">
        <v>40</v>
      </c>
      <c r="AR166" s="18" t="s">
        <v>186</v>
      </c>
      <c r="AT166" s="18" t="s">
        <v>182</v>
      </c>
      <c r="AU166" s="18" t="s">
        <v>91</v>
      </c>
      <c r="AY166" s="18" t="s">
        <v>179</v>
      </c>
      <c r="BE166" s="236">
        <f>IF(O166="základní",K166,0)</f>
        <v>0</v>
      </c>
      <c r="BF166" s="236">
        <f>IF(O166="snížená",K166,0)</f>
        <v>0</v>
      </c>
      <c r="BG166" s="236">
        <f>IF(O166="zákl. přenesená",K166,0)</f>
        <v>0</v>
      </c>
      <c r="BH166" s="236">
        <f>IF(O166="sníž. přenesená",K166,0)</f>
        <v>0</v>
      </c>
      <c r="BI166" s="236">
        <f>IF(O166="nulová",K166,0)</f>
        <v>0</v>
      </c>
      <c r="BJ166" s="18" t="s">
        <v>186</v>
      </c>
      <c r="BK166" s="236">
        <f>ROUND(P166*H166,2)</f>
        <v>0</v>
      </c>
      <c r="BL166" s="18" t="s">
        <v>186</v>
      </c>
      <c r="BM166" s="18" t="s">
        <v>295</v>
      </c>
    </row>
    <row r="167" spans="2:47" s="1" customFormat="1" ht="12">
      <c r="B167" s="40"/>
      <c r="C167" s="41"/>
      <c r="D167" s="237" t="s">
        <v>188</v>
      </c>
      <c r="E167" s="41"/>
      <c r="F167" s="238" t="s">
        <v>296</v>
      </c>
      <c r="G167" s="41"/>
      <c r="H167" s="41"/>
      <c r="I167" s="147"/>
      <c r="J167" s="147"/>
      <c r="K167" s="41"/>
      <c r="L167" s="41"/>
      <c r="M167" s="45"/>
      <c r="N167" s="239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2"/>
      <c r="AT167" s="18" t="s">
        <v>188</v>
      </c>
      <c r="AU167" s="18" t="s">
        <v>91</v>
      </c>
    </row>
    <row r="168" spans="2:65" s="1" customFormat="1" ht="22.5" customHeight="1">
      <c r="B168" s="40"/>
      <c r="C168" s="224" t="s">
        <v>297</v>
      </c>
      <c r="D168" s="224" t="s">
        <v>182</v>
      </c>
      <c r="E168" s="225" t="s">
        <v>298</v>
      </c>
      <c r="F168" s="226" t="s">
        <v>299</v>
      </c>
      <c r="G168" s="227" t="s">
        <v>210</v>
      </c>
      <c r="H168" s="228">
        <v>812</v>
      </c>
      <c r="I168" s="229"/>
      <c r="J168" s="229"/>
      <c r="K168" s="230">
        <f>ROUND(P168*H168,2)</f>
        <v>0</v>
      </c>
      <c r="L168" s="226" t="s">
        <v>185</v>
      </c>
      <c r="M168" s="45"/>
      <c r="N168" s="231" t="s">
        <v>40</v>
      </c>
      <c r="O168" s="232" t="s">
        <v>53</v>
      </c>
      <c r="P168" s="233">
        <f>I168+J168</f>
        <v>0</v>
      </c>
      <c r="Q168" s="233">
        <f>ROUND(I168*H168,2)</f>
        <v>0</v>
      </c>
      <c r="R168" s="233">
        <f>ROUND(J168*H168,2)</f>
        <v>0</v>
      </c>
      <c r="S168" s="81"/>
      <c r="T168" s="234">
        <f>S168*H168</f>
        <v>0</v>
      </c>
      <c r="U168" s="234">
        <v>0</v>
      </c>
      <c r="V168" s="234">
        <f>U168*H168</f>
        <v>0</v>
      </c>
      <c r="W168" s="234">
        <v>0</v>
      </c>
      <c r="X168" s="234">
        <f>W168*H168</f>
        <v>0</v>
      </c>
      <c r="Y168" s="235" t="s">
        <v>40</v>
      </c>
      <c r="AR168" s="18" t="s">
        <v>186</v>
      </c>
      <c r="AT168" s="18" t="s">
        <v>182</v>
      </c>
      <c r="AU168" s="18" t="s">
        <v>91</v>
      </c>
      <c r="AY168" s="18" t="s">
        <v>179</v>
      </c>
      <c r="BE168" s="236">
        <f>IF(O168="základní",K168,0)</f>
        <v>0</v>
      </c>
      <c r="BF168" s="236">
        <f>IF(O168="snížená",K168,0)</f>
        <v>0</v>
      </c>
      <c r="BG168" s="236">
        <f>IF(O168="zákl. přenesená",K168,0)</f>
        <v>0</v>
      </c>
      <c r="BH168" s="236">
        <f>IF(O168="sníž. přenesená",K168,0)</f>
        <v>0</v>
      </c>
      <c r="BI168" s="236">
        <f>IF(O168="nulová",K168,0)</f>
        <v>0</v>
      </c>
      <c r="BJ168" s="18" t="s">
        <v>186</v>
      </c>
      <c r="BK168" s="236">
        <f>ROUND(P168*H168,2)</f>
        <v>0</v>
      </c>
      <c r="BL168" s="18" t="s">
        <v>186</v>
      </c>
      <c r="BM168" s="18" t="s">
        <v>300</v>
      </c>
    </row>
    <row r="169" spans="2:47" s="1" customFormat="1" ht="12">
      <c r="B169" s="40"/>
      <c r="C169" s="41"/>
      <c r="D169" s="237" t="s">
        <v>188</v>
      </c>
      <c r="E169" s="41"/>
      <c r="F169" s="238" t="s">
        <v>301</v>
      </c>
      <c r="G169" s="41"/>
      <c r="H169" s="41"/>
      <c r="I169" s="147"/>
      <c r="J169" s="147"/>
      <c r="K169" s="41"/>
      <c r="L169" s="41"/>
      <c r="M169" s="45"/>
      <c r="N169" s="239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2"/>
      <c r="AT169" s="18" t="s">
        <v>188</v>
      </c>
      <c r="AU169" s="18" t="s">
        <v>91</v>
      </c>
    </row>
    <row r="170" spans="2:47" s="1" customFormat="1" ht="12">
      <c r="B170" s="40"/>
      <c r="C170" s="41"/>
      <c r="D170" s="237" t="s">
        <v>198</v>
      </c>
      <c r="E170" s="41"/>
      <c r="F170" s="240" t="s">
        <v>302</v>
      </c>
      <c r="G170" s="41"/>
      <c r="H170" s="41"/>
      <c r="I170" s="147"/>
      <c r="J170" s="147"/>
      <c r="K170" s="41"/>
      <c r="L170" s="41"/>
      <c r="M170" s="45"/>
      <c r="N170" s="239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2"/>
      <c r="AT170" s="18" t="s">
        <v>198</v>
      </c>
      <c r="AU170" s="18" t="s">
        <v>91</v>
      </c>
    </row>
    <row r="171" spans="2:51" s="12" customFormat="1" ht="12">
      <c r="B171" s="241"/>
      <c r="C171" s="242"/>
      <c r="D171" s="237" t="s">
        <v>192</v>
      </c>
      <c r="E171" s="243" t="s">
        <v>40</v>
      </c>
      <c r="F171" s="244" t="s">
        <v>303</v>
      </c>
      <c r="G171" s="242"/>
      <c r="H171" s="245">
        <v>812</v>
      </c>
      <c r="I171" s="246"/>
      <c r="J171" s="246"/>
      <c r="K171" s="242"/>
      <c r="L171" s="242"/>
      <c r="M171" s="247"/>
      <c r="N171" s="248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50"/>
      <c r="AT171" s="251" t="s">
        <v>192</v>
      </c>
      <c r="AU171" s="251" t="s">
        <v>91</v>
      </c>
      <c r="AV171" s="12" t="s">
        <v>91</v>
      </c>
      <c r="AW171" s="12" t="s">
        <v>5</v>
      </c>
      <c r="AX171" s="12" t="s">
        <v>82</v>
      </c>
      <c r="AY171" s="251" t="s">
        <v>179</v>
      </c>
    </row>
    <row r="172" spans="2:51" s="13" customFormat="1" ht="12">
      <c r="B172" s="252"/>
      <c r="C172" s="253"/>
      <c r="D172" s="237" t="s">
        <v>192</v>
      </c>
      <c r="E172" s="254" t="s">
        <v>40</v>
      </c>
      <c r="F172" s="255" t="s">
        <v>207</v>
      </c>
      <c r="G172" s="253"/>
      <c r="H172" s="256">
        <v>812</v>
      </c>
      <c r="I172" s="257"/>
      <c r="J172" s="257"/>
      <c r="K172" s="253"/>
      <c r="L172" s="253"/>
      <c r="M172" s="258"/>
      <c r="N172" s="259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1"/>
      <c r="AT172" s="262" t="s">
        <v>192</v>
      </c>
      <c r="AU172" s="262" t="s">
        <v>91</v>
      </c>
      <c r="AV172" s="13" t="s">
        <v>186</v>
      </c>
      <c r="AW172" s="13" t="s">
        <v>5</v>
      </c>
      <c r="AX172" s="13" t="s">
        <v>89</v>
      </c>
      <c r="AY172" s="262" t="s">
        <v>179</v>
      </c>
    </row>
    <row r="173" spans="2:65" s="1" customFormat="1" ht="22.5" customHeight="1">
      <c r="B173" s="40"/>
      <c r="C173" s="224" t="s">
        <v>304</v>
      </c>
      <c r="D173" s="224" t="s">
        <v>182</v>
      </c>
      <c r="E173" s="225" t="s">
        <v>305</v>
      </c>
      <c r="F173" s="226" t="s">
        <v>306</v>
      </c>
      <c r="G173" s="227" t="s">
        <v>217</v>
      </c>
      <c r="H173" s="228">
        <v>326</v>
      </c>
      <c r="I173" s="229"/>
      <c r="J173" s="229"/>
      <c r="K173" s="230">
        <f>ROUND(P173*H173,2)</f>
        <v>0</v>
      </c>
      <c r="L173" s="226" t="s">
        <v>185</v>
      </c>
      <c r="M173" s="45"/>
      <c r="N173" s="231" t="s">
        <v>40</v>
      </c>
      <c r="O173" s="232" t="s">
        <v>53</v>
      </c>
      <c r="P173" s="233">
        <f>I173+J173</f>
        <v>0</v>
      </c>
      <c r="Q173" s="233">
        <f>ROUND(I173*H173,2)</f>
        <v>0</v>
      </c>
      <c r="R173" s="233">
        <f>ROUND(J173*H173,2)</f>
        <v>0</v>
      </c>
      <c r="S173" s="81"/>
      <c r="T173" s="234">
        <f>S173*H173</f>
        <v>0</v>
      </c>
      <c r="U173" s="234">
        <v>0</v>
      </c>
      <c r="V173" s="234">
        <f>U173*H173</f>
        <v>0</v>
      </c>
      <c r="W173" s="234">
        <v>0</v>
      </c>
      <c r="X173" s="234">
        <f>W173*H173</f>
        <v>0</v>
      </c>
      <c r="Y173" s="235" t="s">
        <v>40</v>
      </c>
      <c r="AR173" s="18" t="s">
        <v>186</v>
      </c>
      <c r="AT173" s="18" t="s">
        <v>182</v>
      </c>
      <c r="AU173" s="18" t="s">
        <v>91</v>
      </c>
      <c r="AY173" s="18" t="s">
        <v>179</v>
      </c>
      <c r="BE173" s="236">
        <f>IF(O173="základní",K173,0)</f>
        <v>0</v>
      </c>
      <c r="BF173" s="236">
        <f>IF(O173="snížená",K173,0)</f>
        <v>0</v>
      </c>
      <c r="BG173" s="236">
        <f>IF(O173="zákl. přenesená",K173,0)</f>
        <v>0</v>
      </c>
      <c r="BH173" s="236">
        <f>IF(O173="sníž. přenesená",K173,0)</f>
        <v>0</v>
      </c>
      <c r="BI173" s="236">
        <f>IF(O173="nulová",K173,0)</f>
        <v>0</v>
      </c>
      <c r="BJ173" s="18" t="s">
        <v>186</v>
      </c>
      <c r="BK173" s="236">
        <f>ROUND(P173*H173,2)</f>
        <v>0</v>
      </c>
      <c r="BL173" s="18" t="s">
        <v>186</v>
      </c>
      <c r="BM173" s="18" t="s">
        <v>307</v>
      </c>
    </row>
    <row r="174" spans="2:47" s="1" customFormat="1" ht="12">
      <c r="B174" s="40"/>
      <c r="C174" s="41"/>
      <c r="D174" s="237" t="s">
        <v>188</v>
      </c>
      <c r="E174" s="41"/>
      <c r="F174" s="238" t="s">
        <v>308</v>
      </c>
      <c r="G174" s="41"/>
      <c r="H174" s="41"/>
      <c r="I174" s="147"/>
      <c r="J174" s="147"/>
      <c r="K174" s="41"/>
      <c r="L174" s="41"/>
      <c r="M174" s="45"/>
      <c r="N174" s="239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2"/>
      <c r="AT174" s="18" t="s">
        <v>188</v>
      </c>
      <c r="AU174" s="18" t="s">
        <v>91</v>
      </c>
    </row>
    <row r="175" spans="2:47" s="1" customFormat="1" ht="12">
      <c r="B175" s="40"/>
      <c r="C175" s="41"/>
      <c r="D175" s="237" t="s">
        <v>190</v>
      </c>
      <c r="E175" s="41"/>
      <c r="F175" s="240" t="s">
        <v>309</v>
      </c>
      <c r="G175" s="41"/>
      <c r="H175" s="41"/>
      <c r="I175" s="147"/>
      <c r="J175" s="147"/>
      <c r="K175" s="41"/>
      <c r="L175" s="41"/>
      <c r="M175" s="45"/>
      <c r="N175" s="239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2"/>
      <c r="AT175" s="18" t="s">
        <v>190</v>
      </c>
      <c r="AU175" s="18" t="s">
        <v>91</v>
      </c>
    </row>
    <row r="176" spans="2:51" s="12" customFormat="1" ht="12">
      <c r="B176" s="241"/>
      <c r="C176" s="242"/>
      <c r="D176" s="237" t="s">
        <v>192</v>
      </c>
      <c r="E176" s="243" t="s">
        <v>40</v>
      </c>
      <c r="F176" s="244" t="s">
        <v>114</v>
      </c>
      <c r="G176" s="242"/>
      <c r="H176" s="245">
        <v>326</v>
      </c>
      <c r="I176" s="246"/>
      <c r="J176" s="246"/>
      <c r="K176" s="242"/>
      <c r="L176" s="242"/>
      <c r="M176" s="247"/>
      <c r="N176" s="248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50"/>
      <c r="AT176" s="251" t="s">
        <v>192</v>
      </c>
      <c r="AU176" s="251" t="s">
        <v>91</v>
      </c>
      <c r="AV176" s="12" t="s">
        <v>91</v>
      </c>
      <c r="AW176" s="12" t="s">
        <v>5</v>
      </c>
      <c r="AX176" s="12" t="s">
        <v>89</v>
      </c>
      <c r="AY176" s="251" t="s">
        <v>179</v>
      </c>
    </row>
    <row r="177" spans="2:65" s="1" customFormat="1" ht="22.5" customHeight="1">
      <c r="B177" s="40"/>
      <c r="C177" s="224" t="s">
        <v>310</v>
      </c>
      <c r="D177" s="224" t="s">
        <v>182</v>
      </c>
      <c r="E177" s="225" t="s">
        <v>311</v>
      </c>
      <c r="F177" s="226" t="s">
        <v>312</v>
      </c>
      <c r="G177" s="227" t="s">
        <v>217</v>
      </c>
      <c r="H177" s="228">
        <v>165</v>
      </c>
      <c r="I177" s="229"/>
      <c r="J177" s="229"/>
      <c r="K177" s="230">
        <f>ROUND(P177*H177,2)</f>
        <v>0</v>
      </c>
      <c r="L177" s="226" t="s">
        <v>185</v>
      </c>
      <c r="M177" s="45"/>
      <c r="N177" s="231" t="s">
        <v>40</v>
      </c>
      <c r="O177" s="232" t="s">
        <v>53</v>
      </c>
      <c r="P177" s="233">
        <f>I177+J177</f>
        <v>0</v>
      </c>
      <c r="Q177" s="233">
        <f>ROUND(I177*H177,2)</f>
        <v>0</v>
      </c>
      <c r="R177" s="233">
        <f>ROUND(J177*H177,2)</f>
        <v>0</v>
      </c>
      <c r="S177" s="81"/>
      <c r="T177" s="234">
        <f>S177*H177</f>
        <v>0</v>
      </c>
      <c r="U177" s="234">
        <v>0</v>
      </c>
      <c r="V177" s="234">
        <f>U177*H177</f>
        <v>0</v>
      </c>
      <c r="W177" s="234">
        <v>0</v>
      </c>
      <c r="X177" s="234">
        <f>W177*H177</f>
        <v>0</v>
      </c>
      <c r="Y177" s="235" t="s">
        <v>40</v>
      </c>
      <c r="AR177" s="18" t="s">
        <v>186</v>
      </c>
      <c r="AT177" s="18" t="s">
        <v>182</v>
      </c>
      <c r="AU177" s="18" t="s">
        <v>91</v>
      </c>
      <c r="AY177" s="18" t="s">
        <v>179</v>
      </c>
      <c r="BE177" s="236">
        <f>IF(O177="základní",K177,0)</f>
        <v>0</v>
      </c>
      <c r="BF177" s="236">
        <f>IF(O177="snížená",K177,0)</f>
        <v>0</v>
      </c>
      <c r="BG177" s="236">
        <f>IF(O177="zákl. přenesená",K177,0)</f>
        <v>0</v>
      </c>
      <c r="BH177" s="236">
        <f>IF(O177="sníž. přenesená",K177,0)</f>
        <v>0</v>
      </c>
      <c r="BI177" s="236">
        <f>IF(O177="nulová",K177,0)</f>
        <v>0</v>
      </c>
      <c r="BJ177" s="18" t="s">
        <v>186</v>
      </c>
      <c r="BK177" s="236">
        <f>ROUND(P177*H177,2)</f>
        <v>0</v>
      </c>
      <c r="BL177" s="18" t="s">
        <v>186</v>
      </c>
      <c r="BM177" s="18" t="s">
        <v>313</v>
      </c>
    </row>
    <row r="178" spans="2:47" s="1" customFormat="1" ht="12">
      <c r="B178" s="40"/>
      <c r="C178" s="41"/>
      <c r="D178" s="237" t="s">
        <v>188</v>
      </c>
      <c r="E178" s="41"/>
      <c r="F178" s="238" t="s">
        <v>314</v>
      </c>
      <c r="G178" s="41"/>
      <c r="H178" s="41"/>
      <c r="I178" s="147"/>
      <c r="J178" s="147"/>
      <c r="K178" s="41"/>
      <c r="L178" s="41"/>
      <c r="M178" s="45"/>
      <c r="N178" s="239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2"/>
      <c r="AT178" s="18" t="s">
        <v>188</v>
      </c>
      <c r="AU178" s="18" t="s">
        <v>91</v>
      </c>
    </row>
    <row r="179" spans="2:51" s="14" customFormat="1" ht="12">
      <c r="B179" s="263"/>
      <c r="C179" s="264"/>
      <c r="D179" s="237" t="s">
        <v>192</v>
      </c>
      <c r="E179" s="265" t="s">
        <v>40</v>
      </c>
      <c r="F179" s="266" t="s">
        <v>315</v>
      </c>
      <c r="G179" s="264"/>
      <c r="H179" s="265" t="s">
        <v>40</v>
      </c>
      <c r="I179" s="267"/>
      <c r="J179" s="267"/>
      <c r="K179" s="264"/>
      <c r="L179" s="264"/>
      <c r="M179" s="268"/>
      <c r="N179" s="269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1"/>
      <c r="AT179" s="272" t="s">
        <v>192</v>
      </c>
      <c r="AU179" s="272" t="s">
        <v>91</v>
      </c>
      <c r="AV179" s="14" t="s">
        <v>89</v>
      </c>
      <c r="AW179" s="14" t="s">
        <v>5</v>
      </c>
      <c r="AX179" s="14" t="s">
        <v>82</v>
      </c>
      <c r="AY179" s="272" t="s">
        <v>179</v>
      </c>
    </row>
    <row r="180" spans="2:51" s="12" customFormat="1" ht="12">
      <c r="B180" s="241"/>
      <c r="C180" s="242"/>
      <c r="D180" s="237" t="s">
        <v>192</v>
      </c>
      <c r="E180" s="243" t="s">
        <v>40</v>
      </c>
      <c r="F180" s="244" t="s">
        <v>316</v>
      </c>
      <c r="G180" s="242"/>
      <c r="H180" s="245">
        <v>13</v>
      </c>
      <c r="I180" s="246"/>
      <c r="J180" s="246"/>
      <c r="K180" s="242"/>
      <c r="L180" s="242"/>
      <c r="M180" s="247"/>
      <c r="N180" s="248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50"/>
      <c r="AT180" s="251" t="s">
        <v>192</v>
      </c>
      <c r="AU180" s="251" t="s">
        <v>91</v>
      </c>
      <c r="AV180" s="12" t="s">
        <v>91</v>
      </c>
      <c r="AW180" s="12" t="s">
        <v>5</v>
      </c>
      <c r="AX180" s="12" t="s">
        <v>82</v>
      </c>
      <c r="AY180" s="251" t="s">
        <v>179</v>
      </c>
    </row>
    <row r="181" spans="2:51" s="12" customFormat="1" ht="12">
      <c r="B181" s="241"/>
      <c r="C181" s="242"/>
      <c r="D181" s="237" t="s">
        <v>192</v>
      </c>
      <c r="E181" s="243" t="s">
        <v>40</v>
      </c>
      <c r="F181" s="244" t="s">
        <v>317</v>
      </c>
      <c r="G181" s="242"/>
      <c r="H181" s="245">
        <v>152</v>
      </c>
      <c r="I181" s="246"/>
      <c r="J181" s="246"/>
      <c r="K181" s="242"/>
      <c r="L181" s="242"/>
      <c r="M181" s="247"/>
      <c r="N181" s="248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50"/>
      <c r="AT181" s="251" t="s">
        <v>192</v>
      </c>
      <c r="AU181" s="251" t="s">
        <v>91</v>
      </c>
      <c r="AV181" s="12" t="s">
        <v>91</v>
      </c>
      <c r="AW181" s="12" t="s">
        <v>5</v>
      </c>
      <c r="AX181" s="12" t="s">
        <v>82</v>
      </c>
      <c r="AY181" s="251" t="s">
        <v>179</v>
      </c>
    </row>
    <row r="182" spans="2:51" s="13" customFormat="1" ht="12">
      <c r="B182" s="252"/>
      <c r="C182" s="253"/>
      <c r="D182" s="237" t="s">
        <v>192</v>
      </c>
      <c r="E182" s="254" t="s">
        <v>318</v>
      </c>
      <c r="F182" s="255" t="s">
        <v>207</v>
      </c>
      <c r="G182" s="253"/>
      <c r="H182" s="256">
        <v>165</v>
      </c>
      <c r="I182" s="257"/>
      <c r="J182" s="257"/>
      <c r="K182" s="253"/>
      <c r="L182" s="253"/>
      <c r="M182" s="258"/>
      <c r="N182" s="259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1"/>
      <c r="AT182" s="262" t="s">
        <v>192</v>
      </c>
      <c r="AU182" s="262" t="s">
        <v>91</v>
      </c>
      <c r="AV182" s="13" t="s">
        <v>186</v>
      </c>
      <c r="AW182" s="13" t="s">
        <v>5</v>
      </c>
      <c r="AX182" s="13" t="s">
        <v>89</v>
      </c>
      <c r="AY182" s="262" t="s">
        <v>179</v>
      </c>
    </row>
    <row r="183" spans="2:65" s="1" customFormat="1" ht="22.5" customHeight="1">
      <c r="B183" s="40"/>
      <c r="C183" s="224" t="s">
        <v>319</v>
      </c>
      <c r="D183" s="224" t="s">
        <v>182</v>
      </c>
      <c r="E183" s="225" t="s">
        <v>320</v>
      </c>
      <c r="F183" s="226" t="s">
        <v>321</v>
      </c>
      <c r="G183" s="227" t="s">
        <v>217</v>
      </c>
      <c r="H183" s="228">
        <v>60</v>
      </c>
      <c r="I183" s="229"/>
      <c r="J183" s="229"/>
      <c r="K183" s="230">
        <f>ROUND(P183*H183,2)</f>
        <v>0</v>
      </c>
      <c r="L183" s="226" t="s">
        <v>185</v>
      </c>
      <c r="M183" s="45"/>
      <c r="N183" s="231" t="s">
        <v>40</v>
      </c>
      <c r="O183" s="232" t="s">
        <v>53</v>
      </c>
      <c r="P183" s="233">
        <f>I183+J183</f>
        <v>0</v>
      </c>
      <c r="Q183" s="233">
        <f>ROUND(I183*H183,2)</f>
        <v>0</v>
      </c>
      <c r="R183" s="233">
        <f>ROUND(J183*H183,2)</f>
        <v>0</v>
      </c>
      <c r="S183" s="81"/>
      <c r="T183" s="234">
        <f>S183*H183</f>
        <v>0</v>
      </c>
      <c r="U183" s="234">
        <v>0</v>
      </c>
      <c r="V183" s="234">
        <f>U183*H183</f>
        <v>0</v>
      </c>
      <c r="W183" s="234">
        <v>0</v>
      </c>
      <c r="X183" s="234">
        <f>W183*H183</f>
        <v>0</v>
      </c>
      <c r="Y183" s="235" t="s">
        <v>40</v>
      </c>
      <c r="AR183" s="18" t="s">
        <v>186</v>
      </c>
      <c r="AT183" s="18" t="s">
        <v>182</v>
      </c>
      <c r="AU183" s="18" t="s">
        <v>91</v>
      </c>
      <c r="AY183" s="18" t="s">
        <v>179</v>
      </c>
      <c r="BE183" s="236">
        <f>IF(O183="základní",K183,0)</f>
        <v>0</v>
      </c>
      <c r="BF183" s="236">
        <f>IF(O183="snížená",K183,0)</f>
        <v>0</v>
      </c>
      <c r="BG183" s="236">
        <f>IF(O183="zákl. přenesená",K183,0)</f>
        <v>0</v>
      </c>
      <c r="BH183" s="236">
        <f>IF(O183="sníž. přenesená",K183,0)</f>
        <v>0</v>
      </c>
      <c r="BI183" s="236">
        <f>IF(O183="nulová",K183,0)</f>
        <v>0</v>
      </c>
      <c r="BJ183" s="18" t="s">
        <v>186</v>
      </c>
      <c r="BK183" s="236">
        <f>ROUND(P183*H183,2)</f>
        <v>0</v>
      </c>
      <c r="BL183" s="18" t="s">
        <v>186</v>
      </c>
      <c r="BM183" s="18" t="s">
        <v>322</v>
      </c>
    </row>
    <row r="184" spans="2:47" s="1" customFormat="1" ht="12">
      <c r="B184" s="40"/>
      <c r="C184" s="41"/>
      <c r="D184" s="237" t="s">
        <v>188</v>
      </c>
      <c r="E184" s="41"/>
      <c r="F184" s="238" t="s">
        <v>323</v>
      </c>
      <c r="G184" s="41"/>
      <c r="H184" s="41"/>
      <c r="I184" s="147"/>
      <c r="J184" s="147"/>
      <c r="K184" s="41"/>
      <c r="L184" s="41"/>
      <c r="M184" s="45"/>
      <c r="N184" s="239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2"/>
      <c r="AT184" s="18" t="s">
        <v>188</v>
      </c>
      <c r="AU184" s="18" t="s">
        <v>91</v>
      </c>
    </row>
    <row r="185" spans="2:47" s="1" customFormat="1" ht="12">
      <c r="B185" s="40"/>
      <c r="C185" s="41"/>
      <c r="D185" s="237" t="s">
        <v>198</v>
      </c>
      <c r="E185" s="41"/>
      <c r="F185" s="240" t="s">
        <v>324</v>
      </c>
      <c r="G185" s="41"/>
      <c r="H185" s="41"/>
      <c r="I185" s="147"/>
      <c r="J185" s="147"/>
      <c r="K185" s="41"/>
      <c r="L185" s="41"/>
      <c r="M185" s="45"/>
      <c r="N185" s="239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2"/>
      <c r="AT185" s="18" t="s">
        <v>198</v>
      </c>
      <c r="AU185" s="18" t="s">
        <v>91</v>
      </c>
    </row>
    <row r="186" spans="2:51" s="12" customFormat="1" ht="12">
      <c r="B186" s="241"/>
      <c r="C186" s="242"/>
      <c r="D186" s="237" t="s">
        <v>192</v>
      </c>
      <c r="E186" s="243" t="s">
        <v>137</v>
      </c>
      <c r="F186" s="244" t="s">
        <v>139</v>
      </c>
      <c r="G186" s="242"/>
      <c r="H186" s="245">
        <v>60</v>
      </c>
      <c r="I186" s="246"/>
      <c r="J186" s="246"/>
      <c r="K186" s="242"/>
      <c r="L186" s="242"/>
      <c r="M186" s="247"/>
      <c r="N186" s="248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50"/>
      <c r="AT186" s="251" t="s">
        <v>192</v>
      </c>
      <c r="AU186" s="251" t="s">
        <v>91</v>
      </c>
      <c r="AV186" s="12" t="s">
        <v>91</v>
      </c>
      <c r="AW186" s="12" t="s">
        <v>5</v>
      </c>
      <c r="AX186" s="12" t="s">
        <v>89</v>
      </c>
      <c r="AY186" s="251" t="s">
        <v>179</v>
      </c>
    </row>
    <row r="187" spans="2:65" s="1" customFormat="1" ht="22.5" customHeight="1">
      <c r="B187" s="40"/>
      <c r="C187" s="273" t="s">
        <v>325</v>
      </c>
      <c r="D187" s="273" t="s">
        <v>326</v>
      </c>
      <c r="E187" s="274" t="s">
        <v>327</v>
      </c>
      <c r="F187" s="275" t="s">
        <v>328</v>
      </c>
      <c r="G187" s="276" t="s">
        <v>217</v>
      </c>
      <c r="H187" s="277">
        <v>200</v>
      </c>
      <c r="I187" s="278"/>
      <c r="J187" s="279"/>
      <c r="K187" s="280">
        <f>ROUND(P187*H187,2)</f>
        <v>0</v>
      </c>
      <c r="L187" s="275" t="s">
        <v>185</v>
      </c>
      <c r="M187" s="281"/>
      <c r="N187" s="282" t="s">
        <v>40</v>
      </c>
      <c r="O187" s="232" t="s">
        <v>53</v>
      </c>
      <c r="P187" s="233">
        <f>I187+J187</f>
        <v>0</v>
      </c>
      <c r="Q187" s="233">
        <f>ROUND(I187*H187,2)</f>
        <v>0</v>
      </c>
      <c r="R187" s="233">
        <f>ROUND(J187*H187,2)</f>
        <v>0</v>
      </c>
      <c r="S187" s="81"/>
      <c r="T187" s="234">
        <f>S187*H187</f>
        <v>0</v>
      </c>
      <c r="U187" s="234">
        <v>0.00018</v>
      </c>
      <c r="V187" s="234">
        <f>U187*H187</f>
        <v>0.036000000000000004</v>
      </c>
      <c r="W187" s="234">
        <v>0</v>
      </c>
      <c r="X187" s="234">
        <f>W187*H187</f>
        <v>0</v>
      </c>
      <c r="Y187" s="235" t="s">
        <v>40</v>
      </c>
      <c r="AR187" s="18" t="s">
        <v>237</v>
      </c>
      <c r="AT187" s="18" t="s">
        <v>326</v>
      </c>
      <c r="AU187" s="18" t="s">
        <v>91</v>
      </c>
      <c r="AY187" s="18" t="s">
        <v>179</v>
      </c>
      <c r="BE187" s="236">
        <f>IF(O187="základní",K187,0)</f>
        <v>0</v>
      </c>
      <c r="BF187" s="236">
        <f>IF(O187="snížená",K187,0)</f>
        <v>0</v>
      </c>
      <c r="BG187" s="236">
        <f>IF(O187="zákl. přenesená",K187,0)</f>
        <v>0</v>
      </c>
      <c r="BH187" s="236">
        <f>IF(O187="sníž. přenesená",K187,0)</f>
        <v>0</v>
      </c>
      <c r="BI187" s="236">
        <f>IF(O187="nulová",K187,0)</f>
        <v>0</v>
      </c>
      <c r="BJ187" s="18" t="s">
        <v>186</v>
      </c>
      <c r="BK187" s="236">
        <f>ROUND(P187*H187,2)</f>
        <v>0</v>
      </c>
      <c r="BL187" s="18" t="s">
        <v>186</v>
      </c>
      <c r="BM187" s="18" t="s">
        <v>329</v>
      </c>
    </row>
    <row r="188" spans="2:47" s="1" customFormat="1" ht="12">
      <c r="B188" s="40"/>
      <c r="C188" s="41"/>
      <c r="D188" s="237" t="s">
        <v>188</v>
      </c>
      <c r="E188" s="41"/>
      <c r="F188" s="238" t="s">
        <v>328</v>
      </c>
      <c r="G188" s="41"/>
      <c r="H188" s="41"/>
      <c r="I188" s="147"/>
      <c r="J188" s="147"/>
      <c r="K188" s="41"/>
      <c r="L188" s="41"/>
      <c r="M188" s="45"/>
      <c r="N188" s="239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2"/>
      <c r="AT188" s="18" t="s">
        <v>188</v>
      </c>
      <c r="AU188" s="18" t="s">
        <v>91</v>
      </c>
    </row>
    <row r="189" spans="2:51" s="12" customFormat="1" ht="12">
      <c r="B189" s="241"/>
      <c r="C189" s="242"/>
      <c r="D189" s="237" t="s">
        <v>192</v>
      </c>
      <c r="E189" s="243" t="s">
        <v>40</v>
      </c>
      <c r="F189" s="244" t="s">
        <v>330</v>
      </c>
      <c r="G189" s="242"/>
      <c r="H189" s="245">
        <v>200</v>
      </c>
      <c r="I189" s="246"/>
      <c r="J189" s="246"/>
      <c r="K189" s="242"/>
      <c r="L189" s="242"/>
      <c r="M189" s="247"/>
      <c r="N189" s="248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50"/>
      <c r="AT189" s="251" t="s">
        <v>192</v>
      </c>
      <c r="AU189" s="251" t="s">
        <v>91</v>
      </c>
      <c r="AV189" s="12" t="s">
        <v>91</v>
      </c>
      <c r="AW189" s="12" t="s">
        <v>5</v>
      </c>
      <c r="AX189" s="12" t="s">
        <v>82</v>
      </c>
      <c r="AY189" s="251" t="s">
        <v>179</v>
      </c>
    </row>
    <row r="190" spans="2:51" s="13" customFormat="1" ht="12">
      <c r="B190" s="252"/>
      <c r="C190" s="253"/>
      <c r="D190" s="237" t="s">
        <v>192</v>
      </c>
      <c r="E190" s="254" t="s">
        <v>331</v>
      </c>
      <c r="F190" s="255" t="s">
        <v>207</v>
      </c>
      <c r="G190" s="253"/>
      <c r="H190" s="256">
        <v>200</v>
      </c>
      <c r="I190" s="257"/>
      <c r="J190" s="257"/>
      <c r="K190" s="253"/>
      <c r="L190" s="253"/>
      <c r="M190" s="258"/>
      <c r="N190" s="259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1"/>
      <c r="AT190" s="262" t="s">
        <v>192</v>
      </c>
      <c r="AU190" s="262" t="s">
        <v>91</v>
      </c>
      <c r="AV190" s="13" t="s">
        <v>186</v>
      </c>
      <c r="AW190" s="13" t="s">
        <v>5</v>
      </c>
      <c r="AX190" s="13" t="s">
        <v>89</v>
      </c>
      <c r="AY190" s="262" t="s">
        <v>179</v>
      </c>
    </row>
    <row r="191" spans="2:65" s="1" customFormat="1" ht="22.5" customHeight="1">
      <c r="B191" s="40"/>
      <c r="C191" s="273" t="s">
        <v>8</v>
      </c>
      <c r="D191" s="273" t="s">
        <v>326</v>
      </c>
      <c r="E191" s="274" t="s">
        <v>332</v>
      </c>
      <c r="F191" s="275" t="s">
        <v>333</v>
      </c>
      <c r="G191" s="276" t="s">
        <v>143</v>
      </c>
      <c r="H191" s="277">
        <v>1741.509</v>
      </c>
      <c r="I191" s="278"/>
      <c r="J191" s="279"/>
      <c r="K191" s="280">
        <f>ROUND(P191*H191,2)</f>
        <v>0</v>
      </c>
      <c r="L191" s="275" t="s">
        <v>185</v>
      </c>
      <c r="M191" s="281"/>
      <c r="N191" s="282" t="s">
        <v>40</v>
      </c>
      <c r="O191" s="232" t="s">
        <v>53</v>
      </c>
      <c r="P191" s="233">
        <f>I191+J191</f>
        <v>0</v>
      </c>
      <c r="Q191" s="233">
        <f>ROUND(I191*H191,2)</f>
        <v>0</v>
      </c>
      <c r="R191" s="233">
        <f>ROUND(J191*H191,2)</f>
        <v>0</v>
      </c>
      <c r="S191" s="81"/>
      <c r="T191" s="234">
        <f>S191*H191</f>
        <v>0</v>
      </c>
      <c r="U191" s="234">
        <v>1</v>
      </c>
      <c r="V191" s="234">
        <f>U191*H191</f>
        <v>1741.509</v>
      </c>
      <c r="W191" s="234">
        <v>0</v>
      </c>
      <c r="X191" s="234">
        <f>W191*H191</f>
        <v>0</v>
      </c>
      <c r="Y191" s="235" t="s">
        <v>40</v>
      </c>
      <c r="AR191" s="18" t="s">
        <v>237</v>
      </c>
      <c r="AT191" s="18" t="s">
        <v>326</v>
      </c>
      <c r="AU191" s="18" t="s">
        <v>91</v>
      </c>
      <c r="AY191" s="18" t="s">
        <v>179</v>
      </c>
      <c r="BE191" s="236">
        <f>IF(O191="základní",K191,0)</f>
        <v>0</v>
      </c>
      <c r="BF191" s="236">
        <f>IF(O191="snížená",K191,0)</f>
        <v>0</v>
      </c>
      <c r="BG191" s="236">
        <f>IF(O191="zákl. přenesená",K191,0)</f>
        <v>0</v>
      </c>
      <c r="BH191" s="236">
        <f>IF(O191="sníž. přenesená",K191,0)</f>
        <v>0</v>
      </c>
      <c r="BI191" s="236">
        <f>IF(O191="nulová",K191,0)</f>
        <v>0</v>
      </c>
      <c r="BJ191" s="18" t="s">
        <v>186</v>
      </c>
      <c r="BK191" s="236">
        <f>ROUND(P191*H191,2)</f>
        <v>0</v>
      </c>
      <c r="BL191" s="18" t="s">
        <v>186</v>
      </c>
      <c r="BM191" s="18" t="s">
        <v>334</v>
      </c>
    </row>
    <row r="192" spans="2:47" s="1" customFormat="1" ht="12">
      <c r="B192" s="40"/>
      <c r="C192" s="41"/>
      <c r="D192" s="237" t="s">
        <v>188</v>
      </c>
      <c r="E192" s="41"/>
      <c r="F192" s="238" t="s">
        <v>333</v>
      </c>
      <c r="G192" s="41"/>
      <c r="H192" s="41"/>
      <c r="I192" s="147"/>
      <c r="J192" s="147"/>
      <c r="K192" s="41"/>
      <c r="L192" s="41"/>
      <c r="M192" s="45"/>
      <c r="N192" s="239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2"/>
      <c r="AT192" s="18" t="s">
        <v>188</v>
      </c>
      <c r="AU192" s="18" t="s">
        <v>91</v>
      </c>
    </row>
    <row r="193" spans="2:51" s="12" customFormat="1" ht="12">
      <c r="B193" s="241"/>
      <c r="C193" s="242"/>
      <c r="D193" s="237" t="s">
        <v>192</v>
      </c>
      <c r="E193" s="243" t="s">
        <v>40</v>
      </c>
      <c r="F193" s="244" t="s">
        <v>335</v>
      </c>
      <c r="G193" s="242"/>
      <c r="H193" s="245">
        <v>1469.259</v>
      </c>
      <c r="I193" s="246"/>
      <c r="J193" s="246"/>
      <c r="K193" s="242"/>
      <c r="L193" s="242"/>
      <c r="M193" s="247"/>
      <c r="N193" s="248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50"/>
      <c r="AT193" s="251" t="s">
        <v>192</v>
      </c>
      <c r="AU193" s="251" t="s">
        <v>91</v>
      </c>
      <c r="AV193" s="12" t="s">
        <v>91</v>
      </c>
      <c r="AW193" s="12" t="s">
        <v>5</v>
      </c>
      <c r="AX193" s="12" t="s">
        <v>82</v>
      </c>
      <c r="AY193" s="251" t="s">
        <v>179</v>
      </c>
    </row>
    <row r="194" spans="2:51" s="12" customFormat="1" ht="12">
      <c r="B194" s="241"/>
      <c r="C194" s="242"/>
      <c r="D194" s="237" t="s">
        <v>192</v>
      </c>
      <c r="E194" s="243" t="s">
        <v>40</v>
      </c>
      <c r="F194" s="244" t="s">
        <v>336</v>
      </c>
      <c r="G194" s="242"/>
      <c r="H194" s="245">
        <v>272.25</v>
      </c>
      <c r="I194" s="246"/>
      <c r="J194" s="246"/>
      <c r="K194" s="242"/>
      <c r="L194" s="242"/>
      <c r="M194" s="247"/>
      <c r="N194" s="248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50"/>
      <c r="AT194" s="251" t="s">
        <v>192</v>
      </c>
      <c r="AU194" s="251" t="s">
        <v>91</v>
      </c>
      <c r="AV194" s="12" t="s">
        <v>91</v>
      </c>
      <c r="AW194" s="12" t="s">
        <v>5</v>
      </c>
      <c r="AX194" s="12" t="s">
        <v>82</v>
      </c>
      <c r="AY194" s="251" t="s">
        <v>179</v>
      </c>
    </row>
    <row r="195" spans="2:51" s="13" customFormat="1" ht="12">
      <c r="B195" s="252"/>
      <c r="C195" s="253"/>
      <c r="D195" s="237" t="s">
        <v>192</v>
      </c>
      <c r="E195" s="254" t="s">
        <v>40</v>
      </c>
      <c r="F195" s="255" t="s">
        <v>207</v>
      </c>
      <c r="G195" s="253"/>
      <c r="H195" s="256">
        <v>1741.509</v>
      </c>
      <c r="I195" s="257"/>
      <c r="J195" s="257"/>
      <c r="K195" s="253"/>
      <c r="L195" s="253"/>
      <c r="M195" s="258"/>
      <c r="N195" s="259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1"/>
      <c r="AT195" s="262" t="s">
        <v>192</v>
      </c>
      <c r="AU195" s="262" t="s">
        <v>91</v>
      </c>
      <c r="AV195" s="13" t="s">
        <v>186</v>
      </c>
      <c r="AW195" s="13" t="s">
        <v>5</v>
      </c>
      <c r="AX195" s="13" t="s">
        <v>89</v>
      </c>
      <c r="AY195" s="262" t="s">
        <v>179</v>
      </c>
    </row>
    <row r="196" spans="2:65" s="1" customFormat="1" ht="22.5" customHeight="1">
      <c r="B196" s="40"/>
      <c r="C196" s="273" t="s">
        <v>337</v>
      </c>
      <c r="D196" s="273" t="s">
        <v>326</v>
      </c>
      <c r="E196" s="274" t="s">
        <v>338</v>
      </c>
      <c r="F196" s="275" t="s">
        <v>339</v>
      </c>
      <c r="G196" s="276" t="s">
        <v>217</v>
      </c>
      <c r="H196" s="277">
        <v>60</v>
      </c>
      <c r="I196" s="278"/>
      <c r="J196" s="279"/>
      <c r="K196" s="280">
        <f>ROUND(P196*H196,2)</f>
        <v>0</v>
      </c>
      <c r="L196" s="275" t="s">
        <v>185</v>
      </c>
      <c r="M196" s="281"/>
      <c r="N196" s="282" t="s">
        <v>40</v>
      </c>
      <c r="O196" s="232" t="s">
        <v>53</v>
      </c>
      <c r="P196" s="233">
        <f>I196+J196</f>
        <v>0</v>
      </c>
      <c r="Q196" s="233">
        <f>ROUND(I196*H196,2)</f>
        <v>0</v>
      </c>
      <c r="R196" s="233">
        <f>ROUND(J196*H196,2)</f>
        <v>0</v>
      </c>
      <c r="S196" s="81"/>
      <c r="T196" s="234">
        <f>S196*H196</f>
        <v>0</v>
      </c>
      <c r="U196" s="234">
        <v>397</v>
      </c>
      <c r="V196" s="234">
        <f>U196*H196</f>
        <v>23820</v>
      </c>
      <c r="W196" s="234">
        <v>0</v>
      </c>
      <c r="X196" s="234">
        <f>W196*H196</f>
        <v>0</v>
      </c>
      <c r="Y196" s="235" t="s">
        <v>40</v>
      </c>
      <c r="AR196" s="18" t="s">
        <v>237</v>
      </c>
      <c r="AT196" s="18" t="s">
        <v>326</v>
      </c>
      <c r="AU196" s="18" t="s">
        <v>91</v>
      </c>
      <c r="AY196" s="18" t="s">
        <v>179</v>
      </c>
      <c r="BE196" s="236">
        <f>IF(O196="základní",K196,0)</f>
        <v>0</v>
      </c>
      <c r="BF196" s="236">
        <f>IF(O196="snížená",K196,0)</f>
        <v>0</v>
      </c>
      <c r="BG196" s="236">
        <f>IF(O196="zákl. přenesená",K196,0)</f>
        <v>0</v>
      </c>
      <c r="BH196" s="236">
        <f>IF(O196="sníž. přenesená",K196,0)</f>
        <v>0</v>
      </c>
      <c r="BI196" s="236">
        <f>IF(O196="nulová",K196,0)</f>
        <v>0</v>
      </c>
      <c r="BJ196" s="18" t="s">
        <v>186</v>
      </c>
      <c r="BK196" s="236">
        <f>ROUND(P196*H196,2)</f>
        <v>0</v>
      </c>
      <c r="BL196" s="18" t="s">
        <v>186</v>
      </c>
      <c r="BM196" s="18" t="s">
        <v>340</v>
      </c>
    </row>
    <row r="197" spans="2:47" s="1" customFormat="1" ht="12">
      <c r="B197" s="40"/>
      <c r="C197" s="41"/>
      <c r="D197" s="237" t="s">
        <v>188</v>
      </c>
      <c r="E197" s="41"/>
      <c r="F197" s="238" t="s">
        <v>339</v>
      </c>
      <c r="G197" s="41"/>
      <c r="H197" s="41"/>
      <c r="I197" s="147"/>
      <c r="J197" s="147"/>
      <c r="K197" s="41"/>
      <c r="L197" s="41"/>
      <c r="M197" s="45"/>
      <c r="N197" s="239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2"/>
      <c r="AT197" s="18" t="s">
        <v>188</v>
      </c>
      <c r="AU197" s="18" t="s">
        <v>91</v>
      </c>
    </row>
    <row r="198" spans="2:51" s="12" customFormat="1" ht="12">
      <c r="B198" s="241"/>
      <c r="C198" s="242"/>
      <c r="D198" s="237" t="s">
        <v>192</v>
      </c>
      <c r="E198" s="243" t="s">
        <v>40</v>
      </c>
      <c r="F198" s="244" t="s">
        <v>137</v>
      </c>
      <c r="G198" s="242"/>
      <c r="H198" s="245">
        <v>60</v>
      </c>
      <c r="I198" s="246"/>
      <c r="J198" s="246"/>
      <c r="K198" s="242"/>
      <c r="L198" s="242"/>
      <c r="M198" s="247"/>
      <c r="N198" s="248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50"/>
      <c r="AT198" s="251" t="s">
        <v>192</v>
      </c>
      <c r="AU198" s="251" t="s">
        <v>91</v>
      </c>
      <c r="AV198" s="12" t="s">
        <v>91</v>
      </c>
      <c r="AW198" s="12" t="s">
        <v>5</v>
      </c>
      <c r="AX198" s="12" t="s">
        <v>89</v>
      </c>
      <c r="AY198" s="251" t="s">
        <v>179</v>
      </c>
    </row>
    <row r="199" spans="2:65" s="1" customFormat="1" ht="22.5" customHeight="1">
      <c r="B199" s="40"/>
      <c r="C199" s="273" t="s">
        <v>341</v>
      </c>
      <c r="D199" s="273" t="s">
        <v>326</v>
      </c>
      <c r="E199" s="274" t="s">
        <v>342</v>
      </c>
      <c r="F199" s="275" t="s">
        <v>343</v>
      </c>
      <c r="G199" s="276" t="s">
        <v>217</v>
      </c>
      <c r="H199" s="277">
        <v>60</v>
      </c>
      <c r="I199" s="278"/>
      <c r="J199" s="279"/>
      <c r="K199" s="280">
        <f>ROUND(P199*H199,2)</f>
        <v>0</v>
      </c>
      <c r="L199" s="275" t="s">
        <v>185</v>
      </c>
      <c r="M199" s="281"/>
      <c r="N199" s="282" t="s">
        <v>40</v>
      </c>
      <c r="O199" s="232" t="s">
        <v>53</v>
      </c>
      <c r="P199" s="233">
        <f>I199+J199</f>
        <v>0</v>
      </c>
      <c r="Q199" s="233">
        <f>ROUND(I199*H199,2)</f>
        <v>0</v>
      </c>
      <c r="R199" s="233">
        <f>ROUND(J199*H199,2)</f>
        <v>0</v>
      </c>
      <c r="S199" s="81"/>
      <c r="T199" s="234">
        <f>S199*H199</f>
        <v>0</v>
      </c>
      <c r="U199" s="234">
        <v>0</v>
      </c>
      <c r="V199" s="234">
        <f>U199*H199</f>
        <v>0</v>
      </c>
      <c r="W199" s="234">
        <v>0</v>
      </c>
      <c r="X199" s="234">
        <f>W199*H199</f>
        <v>0</v>
      </c>
      <c r="Y199" s="235" t="s">
        <v>40</v>
      </c>
      <c r="AR199" s="18" t="s">
        <v>237</v>
      </c>
      <c r="AT199" s="18" t="s">
        <v>326</v>
      </c>
      <c r="AU199" s="18" t="s">
        <v>91</v>
      </c>
      <c r="AY199" s="18" t="s">
        <v>179</v>
      </c>
      <c r="BE199" s="236">
        <f>IF(O199="základní",K199,0)</f>
        <v>0</v>
      </c>
      <c r="BF199" s="236">
        <f>IF(O199="snížená",K199,0)</f>
        <v>0</v>
      </c>
      <c r="BG199" s="236">
        <f>IF(O199="zákl. přenesená",K199,0)</f>
        <v>0</v>
      </c>
      <c r="BH199" s="236">
        <f>IF(O199="sníž. přenesená",K199,0)</f>
        <v>0</v>
      </c>
      <c r="BI199" s="236">
        <f>IF(O199="nulová",K199,0)</f>
        <v>0</v>
      </c>
      <c r="BJ199" s="18" t="s">
        <v>186</v>
      </c>
      <c r="BK199" s="236">
        <f>ROUND(P199*H199,2)</f>
        <v>0</v>
      </c>
      <c r="BL199" s="18" t="s">
        <v>186</v>
      </c>
      <c r="BM199" s="18" t="s">
        <v>344</v>
      </c>
    </row>
    <row r="200" spans="2:47" s="1" customFormat="1" ht="12">
      <c r="B200" s="40"/>
      <c r="C200" s="41"/>
      <c r="D200" s="237" t="s">
        <v>188</v>
      </c>
      <c r="E200" s="41"/>
      <c r="F200" s="238" t="s">
        <v>343</v>
      </c>
      <c r="G200" s="41"/>
      <c r="H200" s="41"/>
      <c r="I200" s="147"/>
      <c r="J200" s="147"/>
      <c r="K200" s="41"/>
      <c r="L200" s="41"/>
      <c r="M200" s="45"/>
      <c r="N200" s="239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2"/>
      <c r="AT200" s="18" t="s">
        <v>188</v>
      </c>
      <c r="AU200" s="18" t="s">
        <v>91</v>
      </c>
    </row>
    <row r="201" spans="2:51" s="12" customFormat="1" ht="12">
      <c r="B201" s="241"/>
      <c r="C201" s="242"/>
      <c r="D201" s="237" t="s">
        <v>192</v>
      </c>
      <c r="E201" s="243" t="s">
        <v>40</v>
      </c>
      <c r="F201" s="244" t="s">
        <v>137</v>
      </c>
      <c r="G201" s="242"/>
      <c r="H201" s="245">
        <v>60</v>
      </c>
      <c r="I201" s="246"/>
      <c r="J201" s="246"/>
      <c r="K201" s="242"/>
      <c r="L201" s="242"/>
      <c r="M201" s="247"/>
      <c r="N201" s="248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50"/>
      <c r="AT201" s="251" t="s">
        <v>192</v>
      </c>
      <c r="AU201" s="251" t="s">
        <v>91</v>
      </c>
      <c r="AV201" s="12" t="s">
        <v>91</v>
      </c>
      <c r="AW201" s="12" t="s">
        <v>5</v>
      </c>
      <c r="AX201" s="12" t="s">
        <v>89</v>
      </c>
      <c r="AY201" s="251" t="s">
        <v>179</v>
      </c>
    </row>
    <row r="202" spans="2:63" s="11" customFormat="1" ht="25.9" customHeight="1">
      <c r="B202" s="207"/>
      <c r="C202" s="208"/>
      <c r="D202" s="209" t="s">
        <v>81</v>
      </c>
      <c r="E202" s="210" t="s">
        <v>345</v>
      </c>
      <c r="F202" s="210" t="s">
        <v>346</v>
      </c>
      <c r="G202" s="208"/>
      <c r="H202" s="208"/>
      <c r="I202" s="211"/>
      <c r="J202" s="211"/>
      <c r="K202" s="212">
        <f>BK202</f>
        <v>0</v>
      </c>
      <c r="L202" s="208"/>
      <c r="M202" s="213"/>
      <c r="N202" s="214"/>
      <c r="O202" s="215"/>
      <c r="P202" s="215"/>
      <c r="Q202" s="216">
        <f>SUM(Q203:Q245)</f>
        <v>0</v>
      </c>
      <c r="R202" s="216">
        <f>SUM(R203:R245)</f>
        <v>0</v>
      </c>
      <c r="S202" s="215"/>
      <c r="T202" s="217">
        <f>SUM(T203:T245)</f>
        <v>0</v>
      </c>
      <c r="U202" s="215"/>
      <c r="V202" s="217">
        <f>SUM(V203:V245)</f>
        <v>0</v>
      </c>
      <c r="W202" s="215"/>
      <c r="X202" s="217">
        <f>SUM(X203:X245)</f>
        <v>0</v>
      </c>
      <c r="Y202" s="218"/>
      <c r="AR202" s="219" t="s">
        <v>186</v>
      </c>
      <c r="AT202" s="220" t="s">
        <v>81</v>
      </c>
      <c r="AU202" s="220" t="s">
        <v>82</v>
      </c>
      <c r="AY202" s="219" t="s">
        <v>179</v>
      </c>
      <c r="BK202" s="221">
        <f>SUM(BK203:BK245)</f>
        <v>0</v>
      </c>
    </row>
    <row r="203" spans="2:65" s="1" customFormat="1" ht="22.5" customHeight="1">
      <c r="B203" s="40"/>
      <c r="C203" s="224" t="s">
        <v>347</v>
      </c>
      <c r="D203" s="224" t="s">
        <v>182</v>
      </c>
      <c r="E203" s="225" t="s">
        <v>348</v>
      </c>
      <c r="F203" s="226" t="s">
        <v>349</v>
      </c>
      <c r="G203" s="227" t="s">
        <v>217</v>
      </c>
      <c r="H203" s="228">
        <v>85</v>
      </c>
      <c r="I203" s="229"/>
      <c r="J203" s="229"/>
      <c r="K203" s="230">
        <f>ROUND(P203*H203,2)</f>
        <v>0</v>
      </c>
      <c r="L203" s="226" t="s">
        <v>185</v>
      </c>
      <c r="M203" s="45"/>
      <c r="N203" s="231" t="s">
        <v>40</v>
      </c>
      <c r="O203" s="232" t="s">
        <v>53</v>
      </c>
      <c r="P203" s="233">
        <f>I203+J203</f>
        <v>0</v>
      </c>
      <c r="Q203" s="233">
        <f>ROUND(I203*H203,2)</f>
        <v>0</v>
      </c>
      <c r="R203" s="233">
        <f>ROUND(J203*H203,2)</f>
        <v>0</v>
      </c>
      <c r="S203" s="81"/>
      <c r="T203" s="234">
        <f>S203*H203</f>
        <v>0</v>
      </c>
      <c r="U203" s="234">
        <v>0</v>
      </c>
      <c r="V203" s="234">
        <f>U203*H203</f>
        <v>0</v>
      </c>
      <c r="W203" s="234">
        <v>0</v>
      </c>
      <c r="X203" s="234">
        <f>W203*H203</f>
        <v>0</v>
      </c>
      <c r="Y203" s="235" t="s">
        <v>40</v>
      </c>
      <c r="AR203" s="18" t="s">
        <v>350</v>
      </c>
      <c r="AT203" s="18" t="s">
        <v>182</v>
      </c>
      <c r="AU203" s="18" t="s">
        <v>89</v>
      </c>
      <c r="AY203" s="18" t="s">
        <v>179</v>
      </c>
      <c r="BE203" s="236">
        <f>IF(O203="základní",K203,0)</f>
        <v>0</v>
      </c>
      <c r="BF203" s="236">
        <f>IF(O203="snížená",K203,0)</f>
        <v>0</v>
      </c>
      <c r="BG203" s="236">
        <f>IF(O203="zákl. přenesená",K203,0)</f>
        <v>0</v>
      </c>
      <c r="BH203" s="236">
        <f>IF(O203="sníž. přenesená",K203,0)</f>
        <v>0</v>
      </c>
      <c r="BI203" s="236">
        <f>IF(O203="nulová",K203,0)</f>
        <v>0</v>
      </c>
      <c r="BJ203" s="18" t="s">
        <v>186</v>
      </c>
      <c r="BK203" s="236">
        <f>ROUND(P203*H203,2)</f>
        <v>0</v>
      </c>
      <c r="BL203" s="18" t="s">
        <v>350</v>
      </c>
      <c r="BM203" s="18" t="s">
        <v>351</v>
      </c>
    </row>
    <row r="204" spans="2:47" s="1" customFormat="1" ht="12">
      <c r="B204" s="40"/>
      <c r="C204" s="41"/>
      <c r="D204" s="237" t="s">
        <v>188</v>
      </c>
      <c r="E204" s="41"/>
      <c r="F204" s="238" t="s">
        <v>349</v>
      </c>
      <c r="G204" s="41"/>
      <c r="H204" s="41"/>
      <c r="I204" s="147"/>
      <c r="J204" s="147"/>
      <c r="K204" s="41"/>
      <c r="L204" s="41"/>
      <c r="M204" s="45"/>
      <c r="N204" s="239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2"/>
      <c r="AT204" s="18" t="s">
        <v>188</v>
      </c>
      <c r="AU204" s="18" t="s">
        <v>89</v>
      </c>
    </row>
    <row r="205" spans="2:51" s="12" customFormat="1" ht="12">
      <c r="B205" s="241"/>
      <c r="C205" s="242"/>
      <c r="D205" s="237" t="s">
        <v>192</v>
      </c>
      <c r="E205" s="243" t="s">
        <v>129</v>
      </c>
      <c r="F205" s="244" t="s">
        <v>352</v>
      </c>
      <c r="G205" s="242"/>
      <c r="H205" s="245">
        <v>85</v>
      </c>
      <c r="I205" s="246"/>
      <c r="J205" s="246"/>
      <c r="K205" s="242"/>
      <c r="L205" s="242"/>
      <c r="M205" s="247"/>
      <c r="N205" s="248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50"/>
      <c r="AT205" s="251" t="s">
        <v>192</v>
      </c>
      <c r="AU205" s="251" t="s">
        <v>89</v>
      </c>
      <c r="AV205" s="12" t="s">
        <v>91</v>
      </c>
      <c r="AW205" s="12" t="s">
        <v>5</v>
      </c>
      <c r="AX205" s="12" t="s">
        <v>89</v>
      </c>
      <c r="AY205" s="251" t="s">
        <v>179</v>
      </c>
    </row>
    <row r="206" spans="2:65" s="1" customFormat="1" ht="22.5" customHeight="1">
      <c r="B206" s="40"/>
      <c r="C206" s="224" t="s">
        <v>353</v>
      </c>
      <c r="D206" s="224" t="s">
        <v>182</v>
      </c>
      <c r="E206" s="225" t="s">
        <v>354</v>
      </c>
      <c r="F206" s="226" t="s">
        <v>355</v>
      </c>
      <c r="G206" s="227" t="s">
        <v>217</v>
      </c>
      <c r="H206" s="228">
        <v>85</v>
      </c>
      <c r="I206" s="229"/>
      <c r="J206" s="229"/>
      <c r="K206" s="230">
        <f>ROUND(P206*H206,2)</f>
        <v>0</v>
      </c>
      <c r="L206" s="226" t="s">
        <v>185</v>
      </c>
      <c r="M206" s="45"/>
      <c r="N206" s="231" t="s">
        <v>40</v>
      </c>
      <c r="O206" s="232" t="s">
        <v>53</v>
      </c>
      <c r="P206" s="233">
        <f>I206+J206</f>
        <v>0</v>
      </c>
      <c r="Q206" s="233">
        <f>ROUND(I206*H206,2)</f>
        <v>0</v>
      </c>
      <c r="R206" s="233">
        <f>ROUND(J206*H206,2)</f>
        <v>0</v>
      </c>
      <c r="S206" s="81"/>
      <c r="T206" s="234">
        <f>S206*H206</f>
        <v>0</v>
      </c>
      <c r="U206" s="234">
        <v>0</v>
      </c>
      <c r="V206" s="234">
        <f>U206*H206</f>
        <v>0</v>
      </c>
      <c r="W206" s="234">
        <v>0</v>
      </c>
      <c r="X206" s="234">
        <f>W206*H206</f>
        <v>0</v>
      </c>
      <c r="Y206" s="235" t="s">
        <v>40</v>
      </c>
      <c r="AR206" s="18" t="s">
        <v>350</v>
      </c>
      <c r="AT206" s="18" t="s">
        <v>182</v>
      </c>
      <c r="AU206" s="18" t="s">
        <v>89</v>
      </c>
      <c r="AY206" s="18" t="s">
        <v>179</v>
      </c>
      <c r="BE206" s="236">
        <f>IF(O206="základní",K206,0)</f>
        <v>0</v>
      </c>
      <c r="BF206" s="236">
        <f>IF(O206="snížená",K206,0)</f>
        <v>0</v>
      </c>
      <c r="BG206" s="236">
        <f>IF(O206="zákl. přenesená",K206,0)</f>
        <v>0</v>
      </c>
      <c r="BH206" s="236">
        <f>IF(O206="sníž. přenesená",K206,0)</f>
        <v>0</v>
      </c>
      <c r="BI206" s="236">
        <f>IF(O206="nulová",K206,0)</f>
        <v>0</v>
      </c>
      <c r="BJ206" s="18" t="s">
        <v>186</v>
      </c>
      <c r="BK206" s="236">
        <f>ROUND(P206*H206,2)</f>
        <v>0</v>
      </c>
      <c r="BL206" s="18" t="s">
        <v>350</v>
      </c>
      <c r="BM206" s="18" t="s">
        <v>356</v>
      </c>
    </row>
    <row r="207" spans="2:47" s="1" customFormat="1" ht="12">
      <c r="B207" s="40"/>
      <c r="C207" s="41"/>
      <c r="D207" s="237" t="s">
        <v>188</v>
      </c>
      <c r="E207" s="41"/>
      <c r="F207" s="238" t="s">
        <v>357</v>
      </c>
      <c r="G207" s="41"/>
      <c r="H207" s="41"/>
      <c r="I207" s="147"/>
      <c r="J207" s="147"/>
      <c r="K207" s="41"/>
      <c r="L207" s="41"/>
      <c r="M207" s="45"/>
      <c r="N207" s="239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2"/>
      <c r="AT207" s="18" t="s">
        <v>188</v>
      </c>
      <c r="AU207" s="18" t="s">
        <v>89</v>
      </c>
    </row>
    <row r="208" spans="2:51" s="12" customFormat="1" ht="12">
      <c r="B208" s="241"/>
      <c r="C208" s="242"/>
      <c r="D208" s="237" t="s">
        <v>192</v>
      </c>
      <c r="E208" s="243" t="s">
        <v>40</v>
      </c>
      <c r="F208" s="244" t="s">
        <v>129</v>
      </c>
      <c r="G208" s="242"/>
      <c r="H208" s="245">
        <v>85</v>
      </c>
      <c r="I208" s="246"/>
      <c r="J208" s="246"/>
      <c r="K208" s="242"/>
      <c r="L208" s="242"/>
      <c r="M208" s="247"/>
      <c r="N208" s="248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50"/>
      <c r="AT208" s="251" t="s">
        <v>192</v>
      </c>
      <c r="AU208" s="251" t="s">
        <v>89</v>
      </c>
      <c r="AV208" s="12" t="s">
        <v>91</v>
      </c>
      <c r="AW208" s="12" t="s">
        <v>5</v>
      </c>
      <c r="AX208" s="12" t="s">
        <v>89</v>
      </c>
      <c r="AY208" s="251" t="s">
        <v>179</v>
      </c>
    </row>
    <row r="209" spans="2:65" s="1" customFormat="1" ht="22.5" customHeight="1">
      <c r="B209" s="40"/>
      <c r="C209" s="224" t="s">
        <v>358</v>
      </c>
      <c r="D209" s="224" t="s">
        <v>182</v>
      </c>
      <c r="E209" s="225" t="s">
        <v>359</v>
      </c>
      <c r="F209" s="226" t="s">
        <v>360</v>
      </c>
      <c r="G209" s="227" t="s">
        <v>217</v>
      </c>
      <c r="H209" s="228">
        <v>1</v>
      </c>
      <c r="I209" s="229"/>
      <c r="J209" s="229"/>
      <c r="K209" s="230">
        <f>ROUND(P209*H209,2)</f>
        <v>0</v>
      </c>
      <c r="L209" s="226" t="s">
        <v>185</v>
      </c>
      <c r="M209" s="45"/>
      <c r="N209" s="231" t="s">
        <v>40</v>
      </c>
      <c r="O209" s="232" t="s">
        <v>53</v>
      </c>
      <c r="P209" s="233">
        <f>I209+J209</f>
        <v>0</v>
      </c>
      <c r="Q209" s="233">
        <f>ROUND(I209*H209,2)</f>
        <v>0</v>
      </c>
      <c r="R209" s="233">
        <f>ROUND(J209*H209,2)</f>
        <v>0</v>
      </c>
      <c r="S209" s="81"/>
      <c r="T209" s="234">
        <f>S209*H209</f>
        <v>0</v>
      </c>
      <c r="U209" s="234">
        <v>0</v>
      </c>
      <c r="V209" s="234">
        <f>U209*H209</f>
        <v>0</v>
      </c>
      <c r="W209" s="234">
        <v>0</v>
      </c>
      <c r="X209" s="234">
        <f>W209*H209</f>
        <v>0</v>
      </c>
      <c r="Y209" s="235" t="s">
        <v>40</v>
      </c>
      <c r="AR209" s="18" t="s">
        <v>350</v>
      </c>
      <c r="AT209" s="18" t="s">
        <v>182</v>
      </c>
      <c r="AU209" s="18" t="s">
        <v>89</v>
      </c>
      <c r="AY209" s="18" t="s">
        <v>179</v>
      </c>
      <c r="BE209" s="236">
        <f>IF(O209="základní",K209,0)</f>
        <v>0</v>
      </c>
      <c r="BF209" s="236">
        <f>IF(O209="snížená",K209,0)</f>
        <v>0</v>
      </c>
      <c r="BG209" s="236">
        <f>IF(O209="zákl. přenesená",K209,0)</f>
        <v>0</v>
      </c>
      <c r="BH209" s="236">
        <f>IF(O209="sníž. přenesená",K209,0)</f>
        <v>0</v>
      </c>
      <c r="BI209" s="236">
        <f>IF(O209="nulová",K209,0)</f>
        <v>0</v>
      </c>
      <c r="BJ209" s="18" t="s">
        <v>186</v>
      </c>
      <c r="BK209" s="236">
        <f>ROUND(P209*H209,2)</f>
        <v>0</v>
      </c>
      <c r="BL209" s="18" t="s">
        <v>350</v>
      </c>
      <c r="BM209" s="18" t="s">
        <v>361</v>
      </c>
    </row>
    <row r="210" spans="2:47" s="1" customFormat="1" ht="12">
      <c r="B210" s="40"/>
      <c r="C210" s="41"/>
      <c r="D210" s="237" t="s">
        <v>188</v>
      </c>
      <c r="E210" s="41"/>
      <c r="F210" s="238" t="s">
        <v>362</v>
      </c>
      <c r="G210" s="41"/>
      <c r="H210" s="41"/>
      <c r="I210" s="147"/>
      <c r="J210" s="147"/>
      <c r="K210" s="41"/>
      <c r="L210" s="41"/>
      <c r="M210" s="45"/>
      <c r="N210" s="239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2"/>
      <c r="AT210" s="18" t="s">
        <v>188</v>
      </c>
      <c r="AU210" s="18" t="s">
        <v>89</v>
      </c>
    </row>
    <row r="211" spans="2:47" s="1" customFormat="1" ht="12">
      <c r="B211" s="40"/>
      <c r="C211" s="41"/>
      <c r="D211" s="237" t="s">
        <v>190</v>
      </c>
      <c r="E211" s="41"/>
      <c r="F211" s="240" t="s">
        <v>363</v>
      </c>
      <c r="G211" s="41"/>
      <c r="H211" s="41"/>
      <c r="I211" s="147"/>
      <c r="J211" s="147"/>
      <c r="K211" s="41"/>
      <c r="L211" s="41"/>
      <c r="M211" s="45"/>
      <c r="N211" s="239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2"/>
      <c r="AT211" s="18" t="s">
        <v>190</v>
      </c>
      <c r="AU211" s="18" t="s">
        <v>89</v>
      </c>
    </row>
    <row r="212" spans="2:47" s="1" customFormat="1" ht="12">
      <c r="B212" s="40"/>
      <c r="C212" s="41"/>
      <c r="D212" s="237" t="s">
        <v>198</v>
      </c>
      <c r="E212" s="41"/>
      <c r="F212" s="240" t="s">
        <v>364</v>
      </c>
      <c r="G212" s="41"/>
      <c r="H212" s="41"/>
      <c r="I212" s="147"/>
      <c r="J212" s="147"/>
      <c r="K212" s="41"/>
      <c r="L212" s="41"/>
      <c r="M212" s="45"/>
      <c r="N212" s="239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2"/>
      <c r="AT212" s="18" t="s">
        <v>198</v>
      </c>
      <c r="AU212" s="18" t="s">
        <v>89</v>
      </c>
    </row>
    <row r="213" spans="2:65" s="1" customFormat="1" ht="22.5" customHeight="1">
      <c r="B213" s="40"/>
      <c r="C213" s="224" t="s">
        <v>365</v>
      </c>
      <c r="D213" s="224" t="s">
        <v>182</v>
      </c>
      <c r="E213" s="225" t="s">
        <v>366</v>
      </c>
      <c r="F213" s="226" t="s">
        <v>367</v>
      </c>
      <c r="G213" s="227" t="s">
        <v>143</v>
      </c>
      <c r="H213" s="228">
        <v>1469.259</v>
      </c>
      <c r="I213" s="229"/>
      <c r="J213" s="229"/>
      <c r="K213" s="230">
        <f>ROUND(P213*H213,2)</f>
        <v>0</v>
      </c>
      <c r="L213" s="226" t="s">
        <v>185</v>
      </c>
      <c r="M213" s="45"/>
      <c r="N213" s="231" t="s">
        <v>40</v>
      </c>
      <c r="O213" s="232" t="s">
        <v>53</v>
      </c>
      <c r="P213" s="233">
        <f>I213+J213</f>
        <v>0</v>
      </c>
      <c r="Q213" s="233">
        <f>ROUND(I213*H213,2)</f>
        <v>0</v>
      </c>
      <c r="R213" s="233">
        <f>ROUND(J213*H213,2)</f>
        <v>0</v>
      </c>
      <c r="S213" s="81"/>
      <c r="T213" s="234">
        <f>S213*H213</f>
        <v>0</v>
      </c>
      <c r="U213" s="234">
        <v>0</v>
      </c>
      <c r="V213" s="234">
        <f>U213*H213</f>
        <v>0</v>
      </c>
      <c r="W213" s="234">
        <v>0</v>
      </c>
      <c r="X213" s="234">
        <f>W213*H213</f>
        <v>0</v>
      </c>
      <c r="Y213" s="235" t="s">
        <v>40</v>
      </c>
      <c r="AR213" s="18" t="s">
        <v>350</v>
      </c>
      <c r="AT213" s="18" t="s">
        <v>182</v>
      </c>
      <c r="AU213" s="18" t="s">
        <v>89</v>
      </c>
      <c r="AY213" s="18" t="s">
        <v>179</v>
      </c>
      <c r="BE213" s="236">
        <f>IF(O213="základní",K213,0)</f>
        <v>0</v>
      </c>
      <c r="BF213" s="236">
        <f>IF(O213="snížená",K213,0)</f>
        <v>0</v>
      </c>
      <c r="BG213" s="236">
        <f>IF(O213="zákl. přenesená",K213,0)</f>
        <v>0</v>
      </c>
      <c r="BH213" s="236">
        <f>IF(O213="sníž. přenesená",K213,0)</f>
        <v>0</v>
      </c>
      <c r="BI213" s="236">
        <f>IF(O213="nulová",K213,0)</f>
        <v>0</v>
      </c>
      <c r="BJ213" s="18" t="s">
        <v>186</v>
      </c>
      <c r="BK213" s="236">
        <f>ROUND(P213*H213,2)</f>
        <v>0</v>
      </c>
      <c r="BL213" s="18" t="s">
        <v>350</v>
      </c>
      <c r="BM213" s="18" t="s">
        <v>368</v>
      </c>
    </row>
    <row r="214" spans="2:47" s="1" customFormat="1" ht="12">
      <c r="B214" s="40"/>
      <c r="C214" s="41"/>
      <c r="D214" s="237" t="s">
        <v>188</v>
      </c>
      <c r="E214" s="41"/>
      <c r="F214" s="238" t="s">
        <v>369</v>
      </c>
      <c r="G214" s="41"/>
      <c r="H214" s="41"/>
      <c r="I214" s="147"/>
      <c r="J214" s="147"/>
      <c r="K214" s="41"/>
      <c r="L214" s="41"/>
      <c r="M214" s="45"/>
      <c r="N214" s="239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2"/>
      <c r="AT214" s="18" t="s">
        <v>188</v>
      </c>
      <c r="AU214" s="18" t="s">
        <v>89</v>
      </c>
    </row>
    <row r="215" spans="2:47" s="1" customFormat="1" ht="12">
      <c r="B215" s="40"/>
      <c r="C215" s="41"/>
      <c r="D215" s="237" t="s">
        <v>190</v>
      </c>
      <c r="E215" s="41"/>
      <c r="F215" s="240" t="s">
        <v>363</v>
      </c>
      <c r="G215" s="41"/>
      <c r="H215" s="41"/>
      <c r="I215" s="147"/>
      <c r="J215" s="147"/>
      <c r="K215" s="41"/>
      <c r="L215" s="41"/>
      <c r="M215" s="45"/>
      <c r="N215" s="239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2"/>
      <c r="AT215" s="18" t="s">
        <v>190</v>
      </c>
      <c r="AU215" s="18" t="s">
        <v>89</v>
      </c>
    </row>
    <row r="216" spans="2:51" s="12" customFormat="1" ht="12">
      <c r="B216" s="241"/>
      <c r="C216" s="242"/>
      <c r="D216" s="237" t="s">
        <v>192</v>
      </c>
      <c r="E216" s="243" t="s">
        <v>40</v>
      </c>
      <c r="F216" s="244" t="s">
        <v>370</v>
      </c>
      <c r="G216" s="242"/>
      <c r="H216" s="245">
        <v>1469.259</v>
      </c>
      <c r="I216" s="246"/>
      <c r="J216" s="246"/>
      <c r="K216" s="242"/>
      <c r="L216" s="242"/>
      <c r="M216" s="247"/>
      <c r="N216" s="248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50"/>
      <c r="AT216" s="251" t="s">
        <v>192</v>
      </c>
      <c r="AU216" s="251" t="s">
        <v>89</v>
      </c>
      <c r="AV216" s="12" t="s">
        <v>91</v>
      </c>
      <c r="AW216" s="12" t="s">
        <v>5</v>
      </c>
      <c r="AX216" s="12" t="s">
        <v>82</v>
      </c>
      <c r="AY216" s="251" t="s">
        <v>179</v>
      </c>
    </row>
    <row r="217" spans="2:51" s="13" customFormat="1" ht="12">
      <c r="B217" s="252"/>
      <c r="C217" s="253"/>
      <c r="D217" s="237" t="s">
        <v>192</v>
      </c>
      <c r="E217" s="254" t="s">
        <v>40</v>
      </c>
      <c r="F217" s="255" t="s">
        <v>207</v>
      </c>
      <c r="G217" s="253"/>
      <c r="H217" s="256">
        <v>1469.259</v>
      </c>
      <c r="I217" s="257"/>
      <c r="J217" s="257"/>
      <c r="K217" s="253"/>
      <c r="L217" s="253"/>
      <c r="M217" s="258"/>
      <c r="N217" s="259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1"/>
      <c r="AT217" s="262" t="s">
        <v>192</v>
      </c>
      <c r="AU217" s="262" t="s">
        <v>89</v>
      </c>
      <c r="AV217" s="13" t="s">
        <v>186</v>
      </c>
      <c r="AW217" s="13" t="s">
        <v>5</v>
      </c>
      <c r="AX217" s="13" t="s">
        <v>89</v>
      </c>
      <c r="AY217" s="262" t="s">
        <v>179</v>
      </c>
    </row>
    <row r="218" spans="2:65" s="1" customFormat="1" ht="22.5" customHeight="1">
      <c r="B218" s="40"/>
      <c r="C218" s="224" t="s">
        <v>371</v>
      </c>
      <c r="D218" s="224" t="s">
        <v>182</v>
      </c>
      <c r="E218" s="225" t="s">
        <v>372</v>
      </c>
      <c r="F218" s="226" t="s">
        <v>373</v>
      </c>
      <c r="G218" s="227" t="s">
        <v>143</v>
      </c>
      <c r="H218" s="228">
        <v>205.357</v>
      </c>
      <c r="I218" s="229"/>
      <c r="J218" s="229"/>
      <c r="K218" s="230">
        <f>ROUND(P218*H218,2)</f>
        <v>0</v>
      </c>
      <c r="L218" s="226" t="s">
        <v>185</v>
      </c>
      <c r="M218" s="45"/>
      <c r="N218" s="231" t="s">
        <v>40</v>
      </c>
      <c r="O218" s="232" t="s">
        <v>53</v>
      </c>
      <c r="P218" s="233">
        <f>I218+J218</f>
        <v>0</v>
      </c>
      <c r="Q218" s="233">
        <f>ROUND(I218*H218,2)</f>
        <v>0</v>
      </c>
      <c r="R218" s="233">
        <f>ROUND(J218*H218,2)</f>
        <v>0</v>
      </c>
      <c r="S218" s="81"/>
      <c r="T218" s="234">
        <f>S218*H218</f>
        <v>0</v>
      </c>
      <c r="U218" s="234">
        <v>0</v>
      </c>
      <c r="V218" s="234">
        <f>U218*H218</f>
        <v>0</v>
      </c>
      <c r="W218" s="234">
        <v>0</v>
      </c>
      <c r="X218" s="234">
        <f>W218*H218</f>
        <v>0</v>
      </c>
      <c r="Y218" s="235" t="s">
        <v>40</v>
      </c>
      <c r="AR218" s="18" t="s">
        <v>350</v>
      </c>
      <c r="AT218" s="18" t="s">
        <v>182</v>
      </c>
      <c r="AU218" s="18" t="s">
        <v>89</v>
      </c>
      <c r="AY218" s="18" t="s">
        <v>179</v>
      </c>
      <c r="BE218" s="236">
        <f>IF(O218="základní",K218,0)</f>
        <v>0</v>
      </c>
      <c r="BF218" s="236">
        <f>IF(O218="snížená",K218,0)</f>
        <v>0</v>
      </c>
      <c r="BG218" s="236">
        <f>IF(O218="zákl. přenesená",K218,0)</f>
        <v>0</v>
      </c>
      <c r="BH218" s="236">
        <f>IF(O218="sníž. přenesená",K218,0)</f>
        <v>0</v>
      </c>
      <c r="BI218" s="236">
        <f>IF(O218="nulová",K218,0)</f>
        <v>0</v>
      </c>
      <c r="BJ218" s="18" t="s">
        <v>186</v>
      </c>
      <c r="BK218" s="236">
        <f>ROUND(P218*H218,2)</f>
        <v>0</v>
      </c>
      <c r="BL218" s="18" t="s">
        <v>350</v>
      </c>
      <c r="BM218" s="18" t="s">
        <v>374</v>
      </c>
    </row>
    <row r="219" spans="2:47" s="1" customFormat="1" ht="12">
      <c r="B219" s="40"/>
      <c r="C219" s="41"/>
      <c r="D219" s="237" t="s">
        <v>188</v>
      </c>
      <c r="E219" s="41"/>
      <c r="F219" s="238" t="s">
        <v>375</v>
      </c>
      <c r="G219" s="41"/>
      <c r="H219" s="41"/>
      <c r="I219" s="147"/>
      <c r="J219" s="147"/>
      <c r="K219" s="41"/>
      <c r="L219" s="41"/>
      <c r="M219" s="45"/>
      <c r="N219" s="239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2"/>
      <c r="AT219" s="18" t="s">
        <v>188</v>
      </c>
      <c r="AU219" s="18" t="s">
        <v>89</v>
      </c>
    </row>
    <row r="220" spans="2:47" s="1" customFormat="1" ht="12">
      <c r="B220" s="40"/>
      <c r="C220" s="41"/>
      <c r="D220" s="237" t="s">
        <v>190</v>
      </c>
      <c r="E220" s="41"/>
      <c r="F220" s="240" t="s">
        <v>363</v>
      </c>
      <c r="G220" s="41"/>
      <c r="H220" s="41"/>
      <c r="I220" s="147"/>
      <c r="J220" s="147"/>
      <c r="K220" s="41"/>
      <c r="L220" s="41"/>
      <c r="M220" s="45"/>
      <c r="N220" s="239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2"/>
      <c r="AT220" s="18" t="s">
        <v>190</v>
      </c>
      <c r="AU220" s="18" t="s">
        <v>89</v>
      </c>
    </row>
    <row r="221" spans="2:51" s="12" customFormat="1" ht="12">
      <c r="B221" s="241"/>
      <c r="C221" s="242"/>
      <c r="D221" s="237" t="s">
        <v>192</v>
      </c>
      <c r="E221" s="243" t="s">
        <v>40</v>
      </c>
      <c r="F221" s="244" t="s">
        <v>376</v>
      </c>
      <c r="G221" s="242"/>
      <c r="H221" s="245">
        <v>165.157</v>
      </c>
      <c r="I221" s="246"/>
      <c r="J221" s="246"/>
      <c r="K221" s="242"/>
      <c r="L221" s="242"/>
      <c r="M221" s="247"/>
      <c r="N221" s="248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50"/>
      <c r="AT221" s="251" t="s">
        <v>192</v>
      </c>
      <c r="AU221" s="251" t="s">
        <v>89</v>
      </c>
      <c r="AV221" s="12" t="s">
        <v>91</v>
      </c>
      <c r="AW221" s="12" t="s">
        <v>5</v>
      </c>
      <c r="AX221" s="12" t="s">
        <v>82</v>
      </c>
      <c r="AY221" s="251" t="s">
        <v>179</v>
      </c>
    </row>
    <row r="222" spans="2:51" s="15" customFormat="1" ht="12">
      <c r="B222" s="283"/>
      <c r="C222" s="284"/>
      <c r="D222" s="237" t="s">
        <v>192</v>
      </c>
      <c r="E222" s="285" t="s">
        <v>40</v>
      </c>
      <c r="F222" s="286" t="s">
        <v>377</v>
      </c>
      <c r="G222" s="284"/>
      <c r="H222" s="287">
        <v>165.157</v>
      </c>
      <c r="I222" s="288"/>
      <c r="J222" s="288"/>
      <c r="K222" s="284"/>
      <c r="L222" s="284"/>
      <c r="M222" s="289"/>
      <c r="N222" s="290"/>
      <c r="O222" s="291"/>
      <c r="P222" s="291"/>
      <c r="Q222" s="291"/>
      <c r="R222" s="291"/>
      <c r="S222" s="291"/>
      <c r="T222" s="291"/>
      <c r="U222" s="291"/>
      <c r="V222" s="291"/>
      <c r="W222" s="291"/>
      <c r="X222" s="291"/>
      <c r="Y222" s="292"/>
      <c r="AT222" s="293" t="s">
        <v>192</v>
      </c>
      <c r="AU222" s="293" t="s">
        <v>89</v>
      </c>
      <c r="AV222" s="15" t="s">
        <v>200</v>
      </c>
      <c r="AW222" s="15" t="s">
        <v>5</v>
      </c>
      <c r="AX222" s="15" t="s">
        <v>82</v>
      </c>
      <c r="AY222" s="293" t="s">
        <v>179</v>
      </c>
    </row>
    <row r="223" spans="2:51" s="12" customFormat="1" ht="12">
      <c r="B223" s="241"/>
      <c r="C223" s="242"/>
      <c r="D223" s="237" t="s">
        <v>192</v>
      </c>
      <c r="E223" s="243" t="s">
        <v>40</v>
      </c>
      <c r="F223" s="244" t="s">
        <v>378</v>
      </c>
      <c r="G223" s="242"/>
      <c r="H223" s="245">
        <v>40.2</v>
      </c>
      <c r="I223" s="246"/>
      <c r="J223" s="246"/>
      <c r="K223" s="242"/>
      <c r="L223" s="242"/>
      <c r="M223" s="247"/>
      <c r="N223" s="248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50"/>
      <c r="AT223" s="251" t="s">
        <v>192</v>
      </c>
      <c r="AU223" s="251" t="s">
        <v>89</v>
      </c>
      <c r="AV223" s="12" t="s">
        <v>91</v>
      </c>
      <c r="AW223" s="12" t="s">
        <v>5</v>
      </c>
      <c r="AX223" s="12" t="s">
        <v>82</v>
      </c>
      <c r="AY223" s="251" t="s">
        <v>179</v>
      </c>
    </row>
    <row r="224" spans="2:51" s="15" customFormat="1" ht="12">
      <c r="B224" s="283"/>
      <c r="C224" s="284"/>
      <c r="D224" s="237" t="s">
        <v>192</v>
      </c>
      <c r="E224" s="285" t="s">
        <v>40</v>
      </c>
      <c r="F224" s="286" t="s">
        <v>377</v>
      </c>
      <c r="G224" s="284"/>
      <c r="H224" s="287">
        <v>40.2</v>
      </c>
      <c r="I224" s="288"/>
      <c r="J224" s="288"/>
      <c r="K224" s="284"/>
      <c r="L224" s="284"/>
      <c r="M224" s="289"/>
      <c r="N224" s="290"/>
      <c r="O224" s="291"/>
      <c r="P224" s="291"/>
      <c r="Q224" s="291"/>
      <c r="R224" s="291"/>
      <c r="S224" s="291"/>
      <c r="T224" s="291"/>
      <c r="U224" s="291"/>
      <c r="V224" s="291"/>
      <c r="W224" s="291"/>
      <c r="X224" s="291"/>
      <c r="Y224" s="292"/>
      <c r="AT224" s="293" t="s">
        <v>192</v>
      </c>
      <c r="AU224" s="293" t="s">
        <v>89</v>
      </c>
      <c r="AV224" s="15" t="s">
        <v>200</v>
      </c>
      <c r="AW224" s="15" t="s">
        <v>5</v>
      </c>
      <c r="AX224" s="15" t="s">
        <v>82</v>
      </c>
      <c r="AY224" s="293" t="s">
        <v>179</v>
      </c>
    </row>
    <row r="225" spans="2:51" s="13" customFormat="1" ht="12">
      <c r="B225" s="252"/>
      <c r="C225" s="253"/>
      <c r="D225" s="237" t="s">
        <v>192</v>
      </c>
      <c r="E225" s="254" t="s">
        <v>40</v>
      </c>
      <c r="F225" s="255" t="s">
        <v>207</v>
      </c>
      <c r="G225" s="253"/>
      <c r="H225" s="256">
        <v>205.357</v>
      </c>
      <c r="I225" s="257"/>
      <c r="J225" s="257"/>
      <c r="K225" s="253"/>
      <c r="L225" s="253"/>
      <c r="M225" s="258"/>
      <c r="N225" s="259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1"/>
      <c r="AT225" s="262" t="s">
        <v>192</v>
      </c>
      <c r="AU225" s="262" t="s">
        <v>89</v>
      </c>
      <c r="AV225" s="13" t="s">
        <v>186</v>
      </c>
      <c r="AW225" s="13" t="s">
        <v>5</v>
      </c>
      <c r="AX225" s="13" t="s">
        <v>89</v>
      </c>
      <c r="AY225" s="262" t="s">
        <v>179</v>
      </c>
    </row>
    <row r="226" spans="2:65" s="1" customFormat="1" ht="22.5" customHeight="1">
      <c r="B226" s="40"/>
      <c r="C226" s="224" t="s">
        <v>379</v>
      </c>
      <c r="D226" s="224" t="s">
        <v>182</v>
      </c>
      <c r="E226" s="225" t="s">
        <v>380</v>
      </c>
      <c r="F226" s="226" t="s">
        <v>381</v>
      </c>
      <c r="G226" s="227" t="s">
        <v>143</v>
      </c>
      <c r="H226" s="228">
        <v>165.157</v>
      </c>
      <c r="I226" s="229"/>
      <c r="J226" s="229"/>
      <c r="K226" s="230">
        <f>ROUND(P226*H226,2)</f>
        <v>0</v>
      </c>
      <c r="L226" s="226" t="s">
        <v>382</v>
      </c>
      <c r="M226" s="45"/>
      <c r="N226" s="231" t="s">
        <v>40</v>
      </c>
      <c r="O226" s="232" t="s">
        <v>53</v>
      </c>
      <c r="P226" s="233">
        <f>I226+J226</f>
        <v>0</v>
      </c>
      <c r="Q226" s="233">
        <f>ROUND(I226*H226,2)</f>
        <v>0</v>
      </c>
      <c r="R226" s="233">
        <f>ROUND(J226*H226,2)</f>
        <v>0</v>
      </c>
      <c r="S226" s="81"/>
      <c r="T226" s="234">
        <f>S226*H226</f>
        <v>0</v>
      </c>
      <c r="U226" s="234">
        <v>0</v>
      </c>
      <c r="V226" s="234">
        <f>U226*H226</f>
        <v>0</v>
      </c>
      <c r="W226" s="234">
        <v>0</v>
      </c>
      <c r="X226" s="234">
        <f>W226*H226</f>
        <v>0</v>
      </c>
      <c r="Y226" s="235" t="s">
        <v>40</v>
      </c>
      <c r="AR226" s="18" t="s">
        <v>350</v>
      </c>
      <c r="AT226" s="18" t="s">
        <v>182</v>
      </c>
      <c r="AU226" s="18" t="s">
        <v>89</v>
      </c>
      <c r="AY226" s="18" t="s">
        <v>179</v>
      </c>
      <c r="BE226" s="236">
        <f>IF(O226="základní",K226,0)</f>
        <v>0</v>
      </c>
      <c r="BF226" s="236">
        <f>IF(O226="snížená",K226,0)</f>
        <v>0</v>
      </c>
      <c r="BG226" s="236">
        <f>IF(O226="zákl. přenesená",K226,0)</f>
        <v>0</v>
      </c>
      <c r="BH226" s="236">
        <f>IF(O226="sníž. přenesená",K226,0)</f>
        <v>0</v>
      </c>
      <c r="BI226" s="236">
        <f>IF(O226="nulová",K226,0)</f>
        <v>0</v>
      </c>
      <c r="BJ226" s="18" t="s">
        <v>186</v>
      </c>
      <c r="BK226" s="236">
        <f>ROUND(P226*H226,2)</f>
        <v>0</v>
      </c>
      <c r="BL226" s="18" t="s">
        <v>350</v>
      </c>
      <c r="BM226" s="18" t="s">
        <v>383</v>
      </c>
    </row>
    <row r="227" spans="2:47" s="1" customFormat="1" ht="12">
      <c r="B227" s="40"/>
      <c r="C227" s="41"/>
      <c r="D227" s="237" t="s">
        <v>188</v>
      </c>
      <c r="E227" s="41"/>
      <c r="F227" s="238" t="s">
        <v>384</v>
      </c>
      <c r="G227" s="41"/>
      <c r="H227" s="41"/>
      <c r="I227" s="147"/>
      <c r="J227" s="147"/>
      <c r="K227" s="41"/>
      <c r="L227" s="41"/>
      <c r="M227" s="45"/>
      <c r="N227" s="239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2"/>
      <c r="AT227" s="18" t="s">
        <v>188</v>
      </c>
      <c r="AU227" s="18" t="s">
        <v>89</v>
      </c>
    </row>
    <row r="228" spans="2:47" s="1" customFormat="1" ht="12">
      <c r="B228" s="40"/>
      <c r="C228" s="41"/>
      <c r="D228" s="237" t="s">
        <v>190</v>
      </c>
      <c r="E228" s="41"/>
      <c r="F228" s="240" t="s">
        <v>385</v>
      </c>
      <c r="G228" s="41"/>
      <c r="H228" s="41"/>
      <c r="I228" s="147"/>
      <c r="J228" s="147"/>
      <c r="K228" s="41"/>
      <c r="L228" s="41"/>
      <c r="M228" s="45"/>
      <c r="N228" s="239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2"/>
      <c r="AT228" s="18" t="s">
        <v>190</v>
      </c>
      <c r="AU228" s="18" t="s">
        <v>89</v>
      </c>
    </row>
    <row r="229" spans="2:51" s="12" customFormat="1" ht="12">
      <c r="B229" s="241"/>
      <c r="C229" s="242"/>
      <c r="D229" s="237" t="s">
        <v>192</v>
      </c>
      <c r="E229" s="243" t="s">
        <v>40</v>
      </c>
      <c r="F229" s="244" t="s">
        <v>386</v>
      </c>
      <c r="G229" s="242"/>
      <c r="H229" s="245">
        <v>163.5</v>
      </c>
      <c r="I229" s="246"/>
      <c r="J229" s="246"/>
      <c r="K229" s="242"/>
      <c r="L229" s="242"/>
      <c r="M229" s="247"/>
      <c r="N229" s="248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50"/>
      <c r="AT229" s="251" t="s">
        <v>192</v>
      </c>
      <c r="AU229" s="251" t="s">
        <v>89</v>
      </c>
      <c r="AV229" s="12" t="s">
        <v>91</v>
      </c>
      <c r="AW229" s="12" t="s">
        <v>5</v>
      </c>
      <c r="AX229" s="12" t="s">
        <v>82</v>
      </c>
      <c r="AY229" s="251" t="s">
        <v>179</v>
      </c>
    </row>
    <row r="230" spans="2:51" s="12" customFormat="1" ht="12">
      <c r="B230" s="241"/>
      <c r="C230" s="242"/>
      <c r="D230" s="237" t="s">
        <v>192</v>
      </c>
      <c r="E230" s="243" t="s">
        <v>40</v>
      </c>
      <c r="F230" s="244" t="s">
        <v>387</v>
      </c>
      <c r="G230" s="242"/>
      <c r="H230" s="245">
        <v>1.657</v>
      </c>
      <c r="I230" s="246"/>
      <c r="J230" s="246"/>
      <c r="K230" s="242"/>
      <c r="L230" s="242"/>
      <c r="M230" s="247"/>
      <c r="N230" s="248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50"/>
      <c r="AT230" s="251" t="s">
        <v>192</v>
      </c>
      <c r="AU230" s="251" t="s">
        <v>89</v>
      </c>
      <c r="AV230" s="12" t="s">
        <v>91</v>
      </c>
      <c r="AW230" s="12" t="s">
        <v>5</v>
      </c>
      <c r="AX230" s="12" t="s">
        <v>82</v>
      </c>
      <c r="AY230" s="251" t="s">
        <v>179</v>
      </c>
    </row>
    <row r="231" spans="2:51" s="13" customFormat="1" ht="12">
      <c r="B231" s="252"/>
      <c r="C231" s="253"/>
      <c r="D231" s="237" t="s">
        <v>192</v>
      </c>
      <c r="E231" s="254" t="s">
        <v>388</v>
      </c>
      <c r="F231" s="255" t="s">
        <v>207</v>
      </c>
      <c r="G231" s="253"/>
      <c r="H231" s="256">
        <v>165.157</v>
      </c>
      <c r="I231" s="257"/>
      <c r="J231" s="257"/>
      <c r="K231" s="253"/>
      <c r="L231" s="253"/>
      <c r="M231" s="258"/>
      <c r="N231" s="259"/>
      <c r="O231" s="260"/>
      <c r="P231" s="260"/>
      <c r="Q231" s="260"/>
      <c r="R231" s="260"/>
      <c r="S231" s="260"/>
      <c r="T231" s="260"/>
      <c r="U231" s="260"/>
      <c r="V231" s="260"/>
      <c r="W231" s="260"/>
      <c r="X231" s="260"/>
      <c r="Y231" s="261"/>
      <c r="AT231" s="262" t="s">
        <v>192</v>
      </c>
      <c r="AU231" s="262" t="s">
        <v>89</v>
      </c>
      <c r="AV231" s="13" t="s">
        <v>186</v>
      </c>
      <c r="AW231" s="13" t="s">
        <v>5</v>
      </c>
      <c r="AX231" s="13" t="s">
        <v>89</v>
      </c>
      <c r="AY231" s="262" t="s">
        <v>179</v>
      </c>
    </row>
    <row r="232" spans="2:65" s="1" customFormat="1" ht="22.5" customHeight="1">
      <c r="B232" s="40"/>
      <c r="C232" s="224" t="s">
        <v>271</v>
      </c>
      <c r="D232" s="224" t="s">
        <v>182</v>
      </c>
      <c r="E232" s="225" t="s">
        <v>389</v>
      </c>
      <c r="F232" s="226" t="s">
        <v>390</v>
      </c>
      <c r="G232" s="227" t="s">
        <v>143</v>
      </c>
      <c r="H232" s="228">
        <v>1469.259</v>
      </c>
      <c r="I232" s="229"/>
      <c r="J232" s="229"/>
      <c r="K232" s="230">
        <f>ROUND(P232*H232,2)</f>
        <v>0</v>
      </c>
      <c r="L232" s="226" t="s">
        <v>185</v>
      </c>
      <c r="M232" s="45"/>
      <c r="N232" s="231" t="s">
        <v>40</v>
      </c>
      <c r="O232" s="232" t="s">
        <v>53</v>
      </c>
      <c r="P232" s="233">
        <f>I232+J232</f>
        <v>0</v>
      </c>
      <c r="Q232" s="233">
        <f>ROUND(I232*H232,2)</f>
        <v>0</v>
      </c>
      <c r="R232" s="233">
        <f>ROUND(J232*H232,2)</f>
        <v>0</v>
      </c>
      <c r="S232" s="81"/>
      <c r="T232" s="234">
        <f>S232*H232</f>
        <v>0</v>
      </c>
      <c r="U232" s="234">
        <v>0</v>
      </c>
      <c r="V232" s="234">
        <f>U232*H232</f>
        <v>0</v>
      </c>
      <c r="W232" s="234">
        <v>0</v>
      </c>
      <c r="X232" s="234">
        <f>W232*H232</f>
        <v>0</v>
      </c>
      <c r="Y232" s="235" t="s">
        <v>40</v>
      </c>
      <c r="AR232" s="18" t="s">
        <v>350</v>
      </c>
      <c r="AT232" s="18" t="s">
        <v>182</v>
      </c>
      <c r="AU232" s="18" t="s">
        <v>89</v>
      </c>
      <c r="AY232" s="18" t="s">
        <v>179</v>
      </c>
      <c r="BE232" s="236">
        <f>IF(O232="základní",K232,0)</f>
        <v>0</v>
      </c>
      <c r="BF232" s="236">
        <f>IF(O232="snížená",K232,0)</f>
        <v>0</v>
      </c>
      <c r="BG232" s="236">
        <f>IF(O232="zákl. přenesená",K232,0)</f>
        <v>0</v>
      </c>
      <c r="BH232" s="236">
        <f>IF(O232="sníž. přenesená",K232,0)</f>
        <v>0</v>
      </c>
      <c r="BI232" s="236">
        <f>IF(O232="nulová",K232,0)</f>
        <v>0</v>
      </c>
      <c r="BJ232" s="18" t="s">
        <v>186</v>
      </c>
      <c r="BK232" s="236">
        <f>ROUND(P232*H232,2)</f>
        <v>0</v>
      </c>
      <c r="BL232" s="18" t="s">
        <v>350</v>
      </c>
      <c r="BM232" s="18" t="s">
        <v>391</v>
      </c>
    </row>
    <row r="233" spans="2:47" s="1" customFormat="1" ht="12">
      <c r="B233" s="40"/>
      <c r="C233" s="41"/>
      <c r="D233" s="237" t="s">
        <v>188</v>
      </c>
      <c r="E233" s="41"/>
      <c r="F233" s="238" t="s">
        <v>392</v>
      </c>
      <c r="G233" s="41"/>
      <c r="H233" s="41"/>
      <c r="I233" s="147"/>
      <c r="J233" s="147"/>
      <c r="K233" s="41"/>
      <c r="L233" s="41"/>
      <c r="M233" s="45"/>
      <c r="N233" s="239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2"/>
      <c r="AT233" s="18" t="s">
        <v>188</v>
      </c>
      <c r="AU233" s="18" t="s">
        <v>89</v>
      </c>
    </row>
    <row r="234" spans="2:47" s="1" customFormat="1" ht="12">
      <c r="B234" s="40"/>
      <c r="C234" s="41"/>
      <c r="D234" s="237" t="s">
        <v>190</v>
      </c>
      <c r="E234" s="41"/>
      <c r="F234" s="240" t="s">
        <v>393</v>
      </c>
      <c r="G234" s="41"/>
      <c r="H234" s="41"/>
      <c r="I234" s="147"/>
      <c r="J234" s="147"/>
      <c r="K234" s="41"/>
      <c r="L234" s="41"/>
      <c r="M234" s="45"/>
      <c r="N234" s="239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2"/>
      <c r="AT234" s="18" t="s">
        <v>190</v>
      </c>
      <c r="AU234" s="18" t="s">
        <v>89</v>
      </c>
    </row>
    <row r="235" spans="2:51" s="12" customFormat="1" ht="12">
      <c r="B235" s="241"/>
      <c r="C235" s="242"/>
      <c r="D235" s="237" t="s">
        <v>192</v>
      </c>
      <c r="E235" s="243" t="s">
        <v>40</v>
      </c>
      <c r="F235" s="244" t="s">
        <v>335</v>
      </c>
      <c r="G235" s="242"/>
      <c r="H235" s="245">
        <v>1469.259</v>
      </c>
      <c r="I235" s="246"/>
      <c r="J235" s="246"/>
      <c r="K235" s="242"/>
      <c r="L235" s="242"/>
      <c r="M235" s="247"/>
      <c r="N235" s="248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50"/>
      <c r="AT235" s="251" t="s">
        <v>192</v>
      </c>
      <c r="AU235" s="251" t="s">
        <v>89</v>
      </c>
      <c r="AV235" s="12" t="s">
        <v>91</v>
      </c>
      <c r="AW235" s="12" t="s">
        <v>5</v>
      </c>
      <c r="AX235" s="12" t="s">
        <v>82</v>
      </c>
      <c r="AY235" s="251" t="s">
        <v>179</v>
      </c>
    </row>
    <row r="236" spans="2:51" s="13" customFormat="1" ht="12">
      <c r="B236" s="252"/>
      <c r="C236" s="253"/>
      <c r="D236" s="237" t="s">
        <v>192</v>
      </c>
      <c r="E236" s="254" t="s">
        <v>141</v>
      </c>
      <c r="F236" s="255" t="s">
        <v>207</v>
      </c>
      <c r="G236" s="253"/>
      <c r="H236" s="256">
        <v>1469.259</v>
      </c>
      <c r="I236" s="257"/>
      <c r="J236" s="257"/>
      <c r="K236" s="253"/>
      <c r="L236" s="253"/>
      <c r="M236" s="258"/>
      <c r="N236" s="259"/>
      <c r="O236" s="260"/>
      <c r="P236" s="260"/>
      <c r="Q236" s="260"/>
      <c r="R236" s="260"/>
      <c r="S236" s="260"/>
      <c r="T236" s="260"/>
      <c r="U236" s="260"/>
      <c r="V236" s="260"/>
      <c r="W236" s="260"/>
      <c r="X236" s="260"/>
      <c r="Y236" s="261"/>
      <c r="AT236" s="262" t="s">
        <v>192</v>
      </c>
      <c r="AU236" s="262" t="s">
        <v>89</v>
      </c>
      <c r="AV236" s="13" t="s">
        <v>186</v>
      </c>
      <c r="AW236" s="13" t="s">
        <v>5</v>
      </c>
      <c r="AX236" s="13" t="s">
        <v>89</v>
      </c>
      <c r="AY236" s="262" t="s">
        <v>179</v>
      </c>
    </row>
    <row r="237" spans="2:65" s="1" customFormat="1" ht="22.5" customHeight="1">
      <c r="B237" s="40"/>
      <c r="C237" s="224" t="s">
        <v>394</v>
      </c>
      <c r="D237" s="224" t="s">
        <v>182</v>
      </c>
      <c r="E237" s="225" t="s">
        <v>395</v>
      </c>
      <c r="F237" s="226" t="s">
        <v>396</v>
      </c>
      <c r="G237" s="227" t="s">
        <v>143</v>
      </c>
      <c r="H237" s="228">
        <v>0.189</v>
      </c>
      <c r="I237" s="229"/>
      <c r="J237" s="229"/>
      <c r="K237" s="230">
        <f>ROUND(P237*H237,2)</f>
        <v>0</v>
      </c>
      <c r="L237" s="226" t="s">
        <v>185</v>
      </c>
      <c r="M237" s="45"/>
      <c r="N237" s="231" t="s">
        <v>40</v>
      </c>
      <c r="O237" s="232" t="s">
        <v>53</v>
      </c>
      <c r="P237" s="233">
        <f>I237+J237</f>
        <v>0</v>
      </c>
      <c r="Q237" s="233">
        <f>ROUND(I237*H237,2)</f>
        <v>0</v>
      </c>
      <c r="R237" s="233">
        <f>ROUND(J237*H237,2)</f>
        <v>0</v>
      </c>
      <c r="S237" s="81"/>
      <c r="T237" s="234">
        <f>S237*H237</f>
        <v>0</v>
      </c>
      <c r="U237" s="234">
        <v>0</v>
      </c>
      <c r="V237" s="234">
        <f>U237*H237</f>
        <v>0</v>
      </c>
      <c r="W237" s="234">
        <v>0</v>
      </c>
      <c r="X237" s="234">
        <f>W237*H237</f>
        <v>0</v>
      </c>
      <c r="Y237" s="235" t="s">
        <v>40</v>
      </c>
      <c r="AR237" s="18" t="s">
        <v>350</v>
      </c>
      <c r="AT237" s="18" t="s">
        <v>182</v>
      </c>
      <c r="AU237" s="18" t="s">
        <v>89</v>
      </c>
      <c r="AY237" s="18" t="s">
        <v>179</v>
      </c>
      <c r="BE237" s="236">
        <f>IF(O237="základní",K237,0)</f>
        <v>0</v>
      </c>
      <c r="BF237" s="236">
        <f>IF(O237="snížená",K237,0)</f>
        <v>0</v>
      </c>
      <c r="BG237" s="236">
        <f>IF(O237="zákl. přenesená",K237,0)</f>
        <v>0</v>
      </c>
      <c r="BH237" s="236">
        <f>IF(O237="sníž. přenesená",K237,0)</f>
        <v>0</v>
      </c>
      <c r="BI237" s="236">
        <f>IF(O237="nulová",K237,0)</f>
        <v>0</v>
      </c>
      <c r="BJ237" s="18" t="s">
        <v>186</v>
      </c>
      <c r="BK237" s="236">
        <f>ROUND(P237*H237,2)</f>
        <v>0</v>
      </c>
      <c r="BL237" s="18" t="s">
        <v>350</v>
      </c>
      <c r="BM237" s="18" t="s">
        <v>397</v>
      </c>
    </row>
    <row r="238" spans="2:47" s="1" customFormat="1" ht="12">
      <c r="B238" s="40"/>
      <c r="C238" s="41"/>
      <c r="D238" s="237" t="s">
        <v>188</v>
      </c>
      <c r="E238" s="41"/>
      <c r="F238" s="238" t="s">
        <v>398</v>
      </c>
      <c r="G238" s="41"/>
      <c r="H238" s="41"/>
      <c r="I238" s="147"/>
      <c r="J238" s="147"/>
      <c r="K238" s="41"/>
      <c r="L238" s="41"/>
      <c r="M238" s="45"/>
      <c r="N238" s="239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2"/>
      <c r="AT238" s="18" t="s">
        <v>188</v>
      </c>
      <c r="AU238" s="18" t="s">
        <v>89</v>
      </c>
    </row>
    <row r="239" spans="2:51" s="12" customFormat="1" ht="12">
      <c r="B239" s="241"/>
      <c r="C239" s="242"/>
      <c r="D239" s="237" t="s">
        <v>192</v>
      </c>
      <c r="E239" s="243" t="s">
        <v>40</v>
      </c>
      <c r="F239" s="244" t="s">
        <v>399</v>
      </c>
      <c r="G239" s="242"/>
      <c r="H239" s="245">
        <v>0.163</v>
      </c>
      <c r="I239" s="246"/>
      <c r="J239" s="246"/>
      <c r="K239" s="242"/>
      <c r="L239" s="242"/>
      <c r="M239" s="247"/>
      <c r="N239" s="248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50"/>
      <c r="AT239" s="251" t="s">
        <v>192</v>
      </c>
      <c r="AU239" s="251" t="s">
        <v>89</v>
      </c>
      <c r="AV239" s="12" t="s">
        <v>91</v>
      </c>
      <c r="AW239" s="12" t="s">
        <v>5</v>
      </c>
      <c r="AX239" s="12" t="s">
        <v>82</v>
      </c>
      <c r="AY239" s="251" t="s">
        <v>179</v>
      </c>
    </row>
    <row r="240" spans="2:51" s="12" customFormat="1" ht="12">
      <c r="B240" s="241"/>
      <c r="C240" s="242"/>
      <c r="D240" s="237" t="s">
        <v>192</v>
      </c>
      <c r="E240" s="243" t="s">
        <v>40</v>
      </c>
      <c r="F240" s="244" t="s">
        <v>400</v>
      </c>
      <c r="G240" s="242"/>
      <c r="H240" s="245">
        <v>0.026</v>
      </c>
      <c r="I240" s="246"/>
      <c r="J240" s="246"/>
      <c r="K240" s="242"/>
      <c r="L240" s="242"/>
      <c r="M240" s="247"/>
      <c r="N240" s="248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50"/>
      <c r="AT240" s="251" t="s">
        <v>192</v>
      </c>
      <c r="AU240" s="251" t="s">
        <v>89</v>
      </c>
      <c r="AV240" s="12" t="s">
        <v>91</v>
      </c>
      <c r="AW240" s="12" t="s">
        <v>5</v>
      </c>
      <c r="AX240" s="12" t="s">
        <v>82</v>
      </c>
      <c r="AY240" s="251" t="s">
        <v>179</v>
      </c>
    </row>
    <row r="241" spans="2:51" s="13" customFormat="1" ht="12">
      <c r="B241" s="252"/>
      <c r="C241" s="253"/>
      <c r="D241" s="237" t="s">
        <v>192</v>
      </c>
      <c r="E241" s="254" t="s">
        <v>40</v>
      </c>
      <c r="F241" s="255" t="s">
        <v>207</v>
      </c>
      <c r="G241" s="253"/>
      <c r="H241" s="256">
        <v>0.189</v>
      </c>
      <c r="I241" s="257"/>
      <c r="J241" s="257"/>
      <c r="K241" s="253"/>
      <c r="L241" s="253"/>
      <c r="M241" s="258"/>
      <c r="N241" s="259"/>
      <c r="O241" s="260"/>
      <c r="P241" s="260"/>
      <c r="Q241" s="260"/>
      <c r="R241" s="260"/>
      <c r="S241" s="260"/>
      <c r="T241" s="260"/>
      <c r="U241" s="260"/>
      <c r="V241" s="260"/>
      <c r="W241" s="260"/>
      <c r="X241" s="260"/>
      <c r="Y241" s="261"/>
      <c r="AT241" s="262" t="s">
        <v>192</v>
      </c>
      <c r="AU241" s="262" t="s">
        <v>89</v>
      </c>
      <c r="AV241" s="13" t="s">
        <v>186</v>
      </c>
      <c r="AW241" s="13" t="s">
        <v>5</v>
      </c>
      <c r="AX241" s="13" t="s">
        <v>89</v>
      </c>
      <c r="AY241" s="262" t="s">
        <v>179</v>
      </c>
    </row>
    <row r="242" spans="2:65" s="1" customFormat="1" ht="22.5" customHeight="1">
      <c r="B242" s="40"/>
      <c r="C242" s="224" t="s">
        <v>401</v>
      </c>
      <c r="D242" s="224" t="s">
        <v>182</v>
      </c>
      <c r="E242" s="225" t="s">
        <v>402</v>
      </c>
      <c r="F242" s="226" t="s">
        <v>403</v>
      </c>
      <c r="G242" s="227" t="s">
        <v>143</v>
      </c>
      <c r="H242" s="228">
        <v>40.2</v>
      </c>
      <c r="I242" s="229"/>
      <c r="J242" s="229"/>
      <c r="K242" s="230">
        <f>ROUND(P242*H242,2)</f>
        <v>0</v>
      </c>
      <c r="L242" s="226" t="s">
        <v>185</v>
      </c>
      <c r="M242" s="45"/>
      <c r="N242" s="231" t="s">
        <v>40</v>
      </c>
      <c r="O242" s="232" t="s">
        <v>53</v>
      </c>
      <c r="P242" s="233">
        <f>I242+J242</f>
        <v>0</v>
      </c>
      <c r="Q242" s="233">
        <f>ROUND(I242*H242,2)</f>
        <v>0</v>
      </c>
      <c r="R242" s="233">
        <f>ROUND(J242*H242,2)</f>
        <v>0</v>
      </c>
      <c r="S242" s="81"/>
      <c r="T242" s="234">
        <f>S242*H242</f>
        <v>0</v>
      </c>
      <c r="U242" s="234">
        <v>0</v>
      </c>
      <c r="V242" s="234">
        <f>U242*H242</f>
        <v>0</v>
      </c>
      <c r="W242" s="234">
        <v>0</v>
      </c>
      <c r="X242" s="234">
        <f>W242*H242</f>
        <v>0</v>
      </c>
      <c r="Y242" s="235" t="s">
        <v>40</v>
      </c>
      <c r="AR242" s="18" t="s">
        <v>350</v>
      </c>
      <c r="AT242" s="18" t="s">
        <v>182</v>
      </c>
      <c r="AU242" s="18" t="s">
        <v>89</v>
      </c>
      <c r="AY242" s="18" t="s">
        <v>179</v>
      </c>
      <c r="BE242" s="236">
        <f>IF(O242="základní",K242,0)</f>
        <v>0</v>
      </c>
      <c r="BF242" s="236">
        <f>IF(O242="snížená",K242,0)</f>
        <v>0</v>
      </c>
      <c r="BG242" s="236">
        <f>IF(O242="zákl. přenesená",K242,0)</f>
        <v>0</v>
      </c>
      <c r="BH242" s="236">
        <f>IF(O242="sníž. přenesená",K242,0)</f>
        <v>0</v>
      </c>
      <c r="BI242" s="236">
        <f>IF(O242="nulová",K242,0)</f>
        <v>0</v>
      </c>
      <c r="BJ242" s="18" t="s">
        <v>186</v>
      </c>
      <c r="BK242" s="236">
        <f>ROUND(P242*H242,2)</f>
        <v>0</v>
      </c>
      <c r="BL242" s="18" t="s">
        <v>350</v>
      </c>
      <c r="BM242" s="18" t="s">
        <v>404</v>
      </c>
    </row>
    <row r="243" spans="2:47" s="1" customFormat="1" ht="12">
      <c r="B243" s="40"/>
      <c r="C243" s="41"/>
      <c r="D243" s="237" t="s">
        <v>188</v>
      </c>
      <c r="E243" s="41"/>
      <c r="F243" s="238" t="s">
        <v>405</v>
      </c>
      <c r="G243" s="41"/>
      <c r="H243" s="41"/>
      <c r="I243" s="147"/>
      <c r="J243" s="147"/>
      <c r="K243" s="41"/>
      <c r="L243" s="41"/>
      <c r="M243" s="45"/>
      <c r="N243" s="239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2"/>
      <c r="AT243" s="18" t="s">
        <v>188</v>
      </c>
      <c r="AU243" s="18" t="s">
        <v>89</v>
      </c>
    </row>
    <row r="244" spans="2:47" s="1" customFormat="1" ht="12">
      <c r="B244" s="40"/>
      <c r="C244" s="41"/>
      <c r="D244" s="237" t="s">
        <v>190</v>
      </c>
      <c r="E244" s="41"/>
      <c r="F244" s="240" t="s">
        <v>393</v>
      </c>
      <c r="G244" s="41"/>
      <c r="H244" s="41"/>
      <c r="I244" s="147"/>
      <c r="J244" s="147"/>
      <c r="K244" s="41"/>
      <c r="L244" s="41"/>
      <c r="M244" s="45"/>
      <c r="N244" s="239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2"/>
      <c r="AT244" s="18" t="s">
        <v>190</v>
      </c>
      <c r="AU244" s="18" t="s">
        <v>89</v>
      </c>
    </row>
    <row r="245" spans="2:51" s="12" customFormat="1" ht="12">
      <c r="B245" s="241"/>
      <c r="C245" s="242"/>
      <c r="D245" s="237" t="s">
        <v>192</v>
      </c>
      <c r="E245" s="243" t="s">
        <v>145</v>
      </c>
      <c r="F245" s="244" t="s">
        <v>406</v>
      </c>
      <c r="G245" s="242"/>
      <c r="H245" s="245">
        <v>40.2</v>
      </c>
      <c r="I245" s="246"/>
      <c r="J245" s="246"/>
      <c r="K245" s="242"/>
      <c r="L245" s="242"/>
      <c r="M245" s="247"/>
      <c r="N245" s="294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6"/>
      <c r="AT245" s="251" t="s">
        <v>192</v>
      </c>
      <c r="AU245" s="251" t="s">
        <v>89</v>
      </c>
      <c r="AV245" s="12" t="s">
        <v>91</v>
      </c>
      <c r="AW245" s="12" t="s">
        <v>5</v>
      </c>
      <c r="AX245" s="12" t="s">
        <v>89</v>
      </c>
      <c r="AY245" s="251" t="s">
        <v>179</v>
      </c>
    </row>
    <row r="246" spans="2:13" s="1" customFormat="1" ht="6.95" customHeight="1">
      <c r="B246" s="59"/>
      <c r="C246" s="60"/>
      <c r="D246" s="60"/>
      <c r="E246" s="60"/>
      <c r="F246" s="60"/>
      <c r="G246" s="60"/>
      <c r="H246" s="60"/>
      <c r="I246" s="172"/>
      <c r="J246" s="172"/>
      <c r="K246" s="60"/>
      <c r="L246" s="60"/>
      <c r="M246" s="45"/>
    </row>
  </sheetData>
  <sheetProtection password="CDD6" sheet="1" objects="1" scenarios="1" formatColumns="0" formatRows="0" autoFilter="0"/>
  <autoFilter ref="C89:L245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78:H78"/>
    <mergeCell ref="E80:H80"/>
    <mergeCell ref="E82:H82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39" customWidth="1"/>
    <col min="11" max="11" width="23.421875" style="0" customWidth="1"/>
    <col min="12" max="12" width="15.421875" style="0" customWidth="1"/>
    <col min="13" max="13" width="1.7109375" style="0" customWidth="1"/>
    <col min="14" max="14" width="10.8515625" style="0" customWidth="1"/>
    <col min="16" max="25" width="14.140625" style="0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56" ht="36.95" customHeight="1">
      <c r="AT2" s="18" t="s">
        <v>99</v>
      </c>
      <c r="AZ2" s="140" t="s">
        <v>407</v>
      </c>
      <c r="BA2" s="140" t="s">
        <v>408</v>
      </c>
      <c r="BB2" s="140" t="s">
        <v>119</v>
      </c>
      <c r="BC2" s="140" t="s">
        <v>409</v>
      </c>
      <c r="BD2" s="140" t="s">
        <v>91</v>
      </c>
    </row>
    <row r="3" spans="2:56" ht="6.95" customHeight="1">
      <c r="B3" s="141"/>
      <c r="C3" s="142"/>
      <c r="D3" s="142"/>
      <c r="E3" s="142"/>
      <c r="F3" s="142"/>
      <c r="G3" s="142"/>
      <c r="H3" s="142"/>
      <c r="I3" s="143"/>
      <c r="J3" s="143"/>
      <c r="K3" s="142"/>
      <c r="L3" s="142"/>
      <c r="M3" s="21"/>
      <c r="AT3" s="18" t="s">
        <v>91</v>
      </c>
      <c r="AZ3" s="140" t="s">
        <v>410</v>
      </c>
      <c r="BA3" s="140" t="s">
        <v>411</v>
      </c>
      <c r="BB3" s="140" t="s">
        <v>119</v>
      </c>
      <c r="BC3" s="140" t="s">
        <v>412</v>
      </c>
      <c r="BD3" s="140" t="s">
        <v>91</v>
      </c>
    </row>
    <row r="4" spans="2:56" ht="24.95" customHeight="1">
      <c r="B4" s="21"/>
      <c r="D4" s="144" t="s">
        <v>113</v>
      </c>
      <c r="M4" s="21"/>
      <c r="N4" s="25" t="s">
        <v>11</v>
      </c>
      <c r="AT4" s="18" t="s">
        <v>5</v>
      </c>
      <c r="AZ4" s="140" t="s">
        <v>413</v>
      </c>
      <c r="BA4" s="140" t="s">
        <v>414</v>
      </c>
      <c r="BB4" s="140" t="s">
        <v>119</v>
      </c>
      <c r="BC4" s="140" t="s">
        <v>415</v>
      </c>
      <c r="BD4" s="140" t="s">
        <v>91</v>
      </c>
    </row>
    <row r="5" spans="2:56" ht="6.95" customHeight="1">
      <c r="B5" s="21"/>
      <c r="M5" s="21"/>
      <c r="AZ5" s="140" t="s">
        <v>416</v>
      </c>
      <c r="BA5" s="140" t="s">
        <v>417</v>
      </c>
      <c r="BB5" s="140" t="s">
        <v>217</v>
      </c>
      <c r="BC5" s="140" t="s">
        <v>200</v>
      </c>
      <c r="BD5" s="140" t="s">
        <v>91</v>
      </c>
    </row>
    <row r="6" spans="2:56" ht="12" customHeight="1">
      <c r="B6" s="21"/>
      <c r="D6" s="145" t="s">
        <v>17</v>
      </c>
      <c r="M6" s="21"/>
      <c r="AZ6" s="140" t="s">
        <v>418</v>
      </c>
      <c r="BA6" s="140" t="s">
        <v>419</v>
      </c>
      <c r="BB6" s="140" t="s">
        <v>420</v>
      </c>
      <c r="BC6" s="140" t="s">
        <v>421</v>
      </c>
      <c r="BD6" s="140" t="s">
        <v>91</v>
      </c>
    </row>
    <row r="7" spans="2:56" ht="16.5" customHeight="1">
      <c r="B7" s="21"/>
      <c r="E7" s="146" t="str">
        <f>'Rekapitulace zakázky'!K6</f>
        <v>Oprava traťového úseku v km 8,0 - 10,174 (Herkules - Louka u Litvínova) _změna č_1</v>
      </c>
      <c r="F7" s="145"/>
      <c r="G7" s="145"/>
      <c r="H7" s="145"/>
      <c r="M7" s="21"/>
      <c r="AZ7" s="140" t="s">
        <v>422</v>
      </c>
      <c r="BA7" s="140" t="s">
        <v>423</v>
      </c>
      <c r="BB7" s="140" t="s">
        <v>143</v>
      </c>
      <c r="BC7" s="140" t="s">
        <v>424</v>
      </c>
      <c r="BD7" s="140" t="s">
        <v>91</v>
      </c>
    </row>
    <row r="8" spans="2:56" ht="12" customHeight="1">
      <c r="B8" s="21"/>
      <c r="D8" s="145" t="s">
        <v>128</v>
      </c>
      <c r="M8" s="21"/>
      <c r="AZ8" s="140" t="s">
        <v>425</v>
      </c>
      <c r="BA8" s="140" t="s">
        <v>426</v>
      </c>
      <c r="BB8" s="140" t="s">
        <v>217</v>
      </c>
      <c r="BC8" s="140" t="s">
        <v>310</v>
      </c>
      <c r="BD8" s="140" t="s">
        <v>91</v>
      </c>
    </row>
    <row r="9" spans="2:56" s="1" customFormat="1" ht="16.5" customHeight="1">
      <c r="B9" s="45"/>
      <c r="E9" s="146" t="s">
        <v>132</v>
      </c>
      <c r="F9" s="1"/>
      <c r="G9" s="1"/>
      <c r="H9" s="1"/>
      <c r="I9" s="147"/>
      <c r="J9" s="147"/>
      <c r="M9" s="45"/>
      <c r="AZ9" s="140" t="s">
        <v>427</v>
      </c>
      <c r="BA9" s="140" t="s">
        <v>428</v>
      </c>
      <c r="BB9" s="140" t="s">
        <v>210</v>
      </c>
      <c r="BC9" s="140" t="s">
        <v>429</v>
      </c>
      <c r="BD9" s="140" t="s">
        <v>91</v>
      </c>
    </row>
    <row r="10" spans="2:56" s="1" customFormat="1" ht="12" customHeight="1">
      <c r="B10" s="45"/>
      <c r="D10" s="145" t="s">
        <v>136</v>
      </c>
      <c r="I10" s="147"/>
      <c r="J10" s="147"/>
      <c r="M10" s="45"/>
      <c r="AZ10" s="140" t="s">
        <v>430</v>
      </c>
      <c r="BA10" s="140" t="s">
        <v>431</v>
      </c>
      <c r="BB10" s="140" t="s">
        <v>210</v>
      </c>
      <c r="BC10" s="140" t="s">
        <v>379</v>
      </c>
      <c r="BD10" s="140" t="s">
        <v>91</v>
      </c>
    </row>
    <row r="11" spans="2:56" s="1" customFormat="1" ht="36.95" customHeight="1">
      <c r="B11" s="45"/>
      <c r="E11" s="148" t="s">
        <v>432</v>
      </c>
      <c r="F11" s="1"/>
      <c r="G11" s="1"/>
      <c r="H11" s="1"/>
      <c r="I11" s="147"/>
      <c r="J11" s="147"/>
      <c r="M11" s="45"/>
      <c r="AZ11" s="140" t="s">
        <v>433</v>
      </c>
      <c r="BA11" s="140" t="s">
        <v>434</v>
      </c>
      <c r="BB11" s="140" t="s">
        <v>217</v>
      </c>
      <c r="BC11" s="140" t="s">
        <v>265</v>
      </c>
      <c r="BD11" s="140" t="s">
        <v>91</v>
      </c>
    </row>
    <row r="12" spans="2:56" s="1" customFormat="1" ht="12">
      <c r="B12" s="45"/>
      <c r="I12" s="147"/>
      <c r="J12" s="147"/>
      <c r="M12" s="45"/>
      <c r="AZ12" s="140" t="s">
        <v>435</v>
      </c>
      <c r="BA12" s="140" t="s">
        <v>436</v>
      </c>
      <c r="BB12" s="140" t="s">
        <v>143</v>
      </c>
      <c r="BC12" s="140" t="s">
        <v>437</v>
      </c>
      <c r="BD12" s="140" t="s">
        <v>91</v>
      </c>
    </row>
    <row r="13" spans="2:56" s="1" customFormat="1" ht="12" customHeight="1">
      <c r="B13" s="45"/>
      <c r="D13" s="145" t="s">
        <v>19</v>
      </c>
      <c r="F13" s="18" t="s">
        <v>40</v>
      </c>
      <c r="I13" s="149" t="s">
        <v>21</v>
      </c>
      <c r="J13" s="150" t="s">
        <v>40</v>
      </c>
      <c r="M13" s="45"/>
      <c r="AZ13" s="140" t="s">
        <v>438</v>
      </c>
      <c r="BA13" s="140" t="s">
        <v>439</v>
      </c>
      <c r="BB13" s="140" t="s">
        <v>143</v>
      </c>
      <c r="BC13" s="140" t="s">
        <v>440</v>
      </c>
      <c r="BD13" s="140" t="s">
        <v>91</v>
      </c>
    </row>
    <row r="14" spans="2:56" s="1" customFormat="1" ht="12" customHeight="1">
      <c r="B14" s="45"/>
      <c r="D14" s="145" t="s">
        <v>23</v>
      </c>
      <c r="F14" s="18" t="s">
        <v>24</v>
      </c>
      <c r="I14" s="149" t="s">
        <v>25</v>
      </c>
      <c r="J14" s="151" t="str">
        <f>'Rekapitulace zakázky'!AN8</f>
        <v>1. 2. 2019</v>
      </c>
      <c r="M14" s="45"/>
      <c r="AZ14" s="140" t="s">
        <v>441</v>
      </c>
      <c r="BA14" s="140" t="s">
        <v>442</v>
      </c>
      <c r="BB14" s="140" t="s">
        <v>210</v>
      </c>
      <c r="BC14" s="140" t="s">
        <v>310</v>
      </c>
      <c r="BD14" s="140" t="s">
        <v>91</v>
      </c>
    </row>
    <row r="15" spans="2:13" s="1" customFormat="1" ht="10.8" customHeight="1">
      <c r="B15" s="45"/>
      <c r="I15" s="147"/>
      <c r="J15" s="147"/>
      <c r="M15" s="45"/>
    </row>
    <row r="16" spans="2:13" s="1" customFormat="1" ht="12" customHeight="1">
      <c r="B16" s="45"/>
      <c r="D16" s="145" t="s">
        <v>31</v>
      </c>
      <c r="I16" s="149" t="s">
        <v>32</v>
      </c>
      <c r="J16" s="150" t="s">
        <v>33</v>
      </c>
      <c r="M16" s="45"/>
    </row>
    <row r="17" spans="2:13" s="1" customFormat="1" ht="18" customHeight="1">
      <c r="B17" s="45"/>
      <c r="E17" s="18" t="s">
        <v>34</v>
      </c>
      <c r="I17" s="149" t="s">
        <v>35</v>
      </c>
      <c r="J17" s="150" t="s">
        <v>36</v>
      </c>
      <c r="M17" s="45"/>
    </row>
    <row r="18" spans="2:13" s="1" customFormat="1" ht="6.95" customHeight="1">
      <c r="B18" s="45"/>
      <c r="I18" s="147"/>
      <c r="J18" s="147"/>
      <c r="M18" s="45"/>
    </row>
    <row r="19" spans="2:13" s="1" customFormat="1" ht="12" customHeight="1">
      <c r="B19" s="45"/>
      <c r="D19" s="145" t="s">
        <v>37</v>
      </c>
      <c r="I19" s="149" t="s">
        <v>32</v>
      </c>
      <c r="J19" s="34" t="str">
        <f>'Rekapitulace zakázky'!AN13</f>
        <v>Vyplň údaj</v>
      </c>
      <c r="M19" s="45"/>
    </row>
    <row r="20" spans="2:13" s="1" customFormat="1" ht="18" customHeight="1">
      <c r="B20" s="45"/>
      <c r="E20" s="34" t="str">
        <f>'Rekapitulace zakázky'!E14</f>
        <v>Vyplň údaj</v>
      </c>
      <c r="F20" s="18"/>
      <c r="G20" s="18"/>
      <c r="H20" s="18"/>
      <c r="I20" s="149" t="s">
        <v>35</v>
      </c>
      <c r="J20" s="34" t="str">
        <f>'Rekapitulace zakázky'!AN14</f>
        <v>Vyplň údaj</v>
      </c>
      <c r="M20" s="45"/>
    </row>
    <row r="21" spans="2:13" s="1" customFormat="1" ht="6.95" customHeight="1">
      <c r="B21" s="45"/>
      <c r="I21" s="147"/>
      <c r="J21" s="147"/>
      <c r="M21" s="45"/>
    </row>
    <row r="22" spans="2:13" s="1" customFormat="1" ht="12" customHeight="1">
      <c r="B22" s="45"/>
      <c r="D22" s="145" t="s">
        <v>39</v>
      </c>
      <c r="I22" s="149" t="s">
        <v>32</v>
      </c>
      <c r="J22" s="150" t="str">
        <f>IF('Rekapitulace zakázky'!AN16="","",'Rekapitulace zakázky'!AN16)</f>
        <v/>
      </c>
      <c r="M22" s="45"/>
    </row>
    <row r="23" spans="2:13" s="1" customFormat="1" ht="18" customHeight="1">
      <c r="B23" s="45"/>
      <c r="E23" s="18" t="str">
        <f>IF('Rekapitulace zakázky'!E17="","",'Rekapitulace zakázky'!E17)</f>
        <v xml:space="preserve"> </v>
      </c>
      <c r="I23" s="149" t="s">
        <v>35</v>
      </c>
      <c r="J23" s="150" t="str">
        <f>IF('Rekapitulace zakázky'!AN17="","",'Rekapitulace zakázky'!AN17)</f>
        <v/>
      </c>
      <c r="M23" s="45"/>
    </row>
    <row r="24" spans="2:13" s="1" customFormat="1" ht="6.95" customHeight="1">
      <c r="B24" s="45"/>
      <c r="I24" s="147"/>
      <c r="J24" s="147"/>
      <c r="M24" s="45"/>
    </row>
    <row r="25" spans="2:13" s="1" customFormat="1" ht="12" customHeight="1">
      <c r="B25" s="45"/>
      <c r="D25" s="145" t="s">
        <v>42</v>
      </c>
      <c r="I25" s="149" t="s">
        <v>32</v>
      </c>
      <c r="J25" s="150" t="s">
        <v>40</v>
      </c>
      <c r="M25" s="45"/>
    </row>
    <row r="26" spans="2:13" s="1" customFormat="1" ht="18" customHeight="1">
      <c r="B26" s="45"/>
      <c r="E26" s="18" t="s">
        <v>43</v>
      </c>
      <c r="I26" s="149" t="s">
        <v>35</v>
      </c>
      <c r="J26" s="150" t="s">
        <v>40</v>
      </c>
      <c r="M26" s="45"/>
    </row>
    <row r="27" spans="2:13" s="1" customFormat="1" ht="6.95" customHeight="1">
      <c r="B27" s="45"/>
      <c r="I27" s="147"/>
      <c r="J27" s="147"/>
      <c r="M27" s="45"/>
    </row>
    <row r="28" spans="2:13" s="1" customFormat="1" ht="12" customHeight="1">
      <c r="B28" s="45"/>
      <c r="D28" s="145" t="s">
        <v>44</v>
      </c>
      <c r="I28" s="147"/>
      <c r="J28" s="147"/>
      <c r="M28" s="45"/>
    </row>
    <row r="29" spans="2:13" s="7" customFormat="1" ht="45" customHeight="1">
      <c r="B29" s="152"/>
      <c r="E29" s="153" t="s">
        <v>45</v>
      </c>
      <c r="F29" s="153"/>
      <c r="G29" s="153"/>
      <c r="H29" s="153"/>
      <c r="I29" s="154"/>
      <c r="J29" s="154"/>
      <c r="M29" s="152"/>
    </row>
    <row r="30" spans="2:13" s="1" customFormat="1" ht="6.95" customHeight="1">
      <c r="B30" s="45"/>
      <c r="I30" s="147"/>
      <c r="J30" s="147"/>
      <c r="M30" s="45"/>
    </row>
    <row r="31" spans="2:13" s="1" customFormat="1" ht="6.95" customHeight="1">
      <c r="B31" s="45"/>
      <c r="D31" s="73"/>
      <c r="E31" s="73"/>
      <c r="F31" s="73"/>
      <c r="G31" s="73"/>
      <c r="H31" s="73"/>
      <c r="I31" s="155"/>
      <c r="J31" s="155"/>
      <c r="K31" s="73"/>
      <c r="L31" s="73"/>
      <c r="M31" s="45"/>
    </row>
    <row r="32" spans="2:13" s="1" customFormat="1" ht="12">
      <c r="B32" s="45"/>
      <c r="E32" s="145" t="s">
        <v>148</v>
      </c>
      <c r="I32" s="147"/>
      <c r="J32" s="147"/>
      <c r="K32" s="156">
        <f>I65</f>
        <v>0</v>
      </c>
      <c r="M32" s="45"/>
    </row>
    <row r="33" spans="2:13" s="1" customFormat="1" ht="12">
      <c r="B33" s="45"/>
      <c r="E33" s="145" t="s">
        <v>149</v>
      </c>
      <c r="I33" s="147"/>
      <c r="J33" s="147"/>
      <c r="K33" s="156">
        <f>J65</f>
        <v>0</v>
      </c>
      <c r="M33" s="45"/>
    </row>
    <row r="34" spans="2:13" s="1" customFormat="1" ht="25.4" customHeight="1">
      <c r="B34" s="45"/>
      <c r="D34" s="157" t="s">
        <v>46</v>
      </c>
      <c r="I34" s="147"/>
      <c r="J34" s="147"/>
      <c r="K34" s="158">
        <f>ROUND(K90,2)</f>
        <v>0</v>
      </c>
      <c r="M34" s="45"/>
    </row>
    <row r="35" spans="2:13" s="1" customFormat="1" ht="6.95" customHeight="1">
      <c r="B35" s="45"/>
      <c r="D35" s="73"/>
      <c r="E35" s="73"/>
      <c r="F35" s="73"/>
      <c r="G35" s="73"/>
      <c r="H35" s="73"/>
      <c r="I35" s="155"/>
      <c r="J35" s="155"/>
      <c r="K35" s="73"/>
      <c r="L35" s="73"/>
      <c r="M35" s="45"/>
    </row>
    <row r="36" spans="2:13" s="1" customFormat="1" ht="14.4" customHeight="1">
      <c r="B36" s="45"/>
      <c r="F36" s="159" t="s">
        <v>48</v>
      </c>
      <c r="I36" s="160" t="s">
        <v>47</v>
      </c>
      <c r="J36" s="147"/>
      <c r="K36" s="159" t="s">
        <v>49</v>
      </c>
      <c r="M36" s="45"/>
    </row>
    <row r="37" spans="2:13" s="1" customFormat="1" ht="14.4" customHeight="1" hidden="1">
      <c r="B37" s="45"/>
      <c r="D37" s="145" t="s">
        <v>50</v>
      </c>
      <c r="E37" s="145" t="s">
        <v>51</v>
      </c>
      <c r="F37" s="156">
        <f>ROUND((SUM(BE90:BE246)),2)</f>
        <v>0</v>
      </c>
      <c r="I37" s="161">
        <v>0.21</v>
      </c>
      <c r="J37" s="147"/>
      <c r="K37" s="156">
        <f>ROUND(((SUM(BE90:BE246))*I37),2)</f>
        <v>0</v>
      </c>
      <c r="M37" s="45"/>
    </row>
    <row r="38" spans="2:13" s="1" customFormat="1" ht="14.4" customHeight="1" hidden="1">
      <c r="B38" s="45"/>
      <c r="E38" s="145" t="s">
        <v>52</v>
      </c>
      <c r="F38" s="156">
        <f>ROUND((SUM(BF90:BF246)),2)</f>
        <v>0</v>
      </c>
      <c r="I38" s="161">
        <v>0.15</v>
      </c>
      <c r="J38" s="147"/>
      <c r="K38" s="156">
        <f>ROUND(((SUM(BF90:BF246))*I38),2)</f>
        <v>0</v>
      </c>
      <c r="M38" s="45"/>
    </row>
    <row r="39" spans="2:13" s="1" customFormat="1" ht="14.4" customHeight="1">
      <c r="B39" s="45"/>
      <c r="D39" s="145" t="s">
        <v>50</v>
      </c>
      <c r="E39" s="145" t="s">
        <v>53</v>
      </c>
      <c r="F39" s="156">
        <f>ROUND((SUM(BG90:BG246)),2)</f>
        <v>0</v>
      </c>
      <c r="I39" s="161">
        <v>0.21</v>
      </c>
      <c r="J39" s="147"/>
      <c r="K39" s="156">
        <f>0</f>
        <v>0</v>
      </c>
      <c r="M39" s="45"/>
    </row>
    <row r="40" spans="2:13" s="1" customFormat="1" ht="14.4" customHeight="1">
      <c r="B40" s="45"/>
      <c r="E40" s="145" t="s">
        <v>54</v>
      </c>
      <c r="F40" s="156">
        <f>ROUND((SUM(BH90:BH246)),2)</f>
        <v>0</v>
      </c>
      <c r="I40" s="161">
        <v>0.15</v>
      </c>
      <c r="J40" s="147"/>
      <c r="K40" s="156">
        <f>0</f>
        <v>0</v>
      </c>
      <c r="M40" s="45"/>
    </row>
    <row r="41" spans="2:13" s="1" customFormat="1" ht="14.4" customHeight="1" hidden="1">
      <c r="B41" s="45"/>
      <c r="E41" s="145" t="s">
        <v>55</v>
      </c>
      <c r="F41" s="156">
        <f>ROUND((SUM(BI90:BI246)),2)</f>
        <v>0</v>
      </c>
      <c r="I41" s="161">
        <v>0</v>
      </c>
      <c r="J41" s="147"/>
      <c r="K41" s="156">
        <f>0</f>
        <v>0</v>
      </c>
      <c r="M41" s="45"/>
    </row>
    <row r="42" spans="2:13" s="1" customFormat="1" ht="6.95" customHeight="1">
      <c r="B42" s="45"/>
      <c r="I42" s="147"/>
      <c r="J42" s="147"/>
      <c r="M42" s="45"/>
    </row>
    <row r="43" spans="2:13" s="1" customFormat="1" ht="25.4" customHeight="1">
      <c r="B43" s="45"/>
      <c r="C43" s="162"/>
      <c r="D43" s="163" t="s">
        <v>56</v>
      </c>
      <c r="E43" s="164"/>
      <c r="F43" s="164"/>
      <c r="G43" s="165" t="s">
        <v>57</v>
      </c>
      <c r="H43" s="166" t="s">
        <v>58</v>
      </c>
      <c r="I43" s="167"/>
      <c r="J43" s="167"/>
      <c r="K43" s="168">
        <f>SUM(K34:K41)</f>
        <v>0</v>
      </c>
      <c r="L43" s="169"/>
      <c r="M43" s="45"/>
    </row>
    <row r="44" spans="2:13" s="1" customFormat="1" ht="14.4" customHeight="1">
      <c r="B44" s="170"/>
      <c r="C44" s="171"/>
      <c r="D44" s="171"/>
      <c r="E44" s="171"/>
      <c r="F44" s="171"/>
      <c r="G44" s="171"/>
      <c r="H44" s="171"/>
      <c r="I44" s="172"/>
      <c r="J44" s="172"/>
      <c r="K44" s="171"/>
      <c r="L44" s="171"/>
      <c r="M44" s="45"/>
    </row>
    <row r="48" spans="2:13" s="1" customFormat="1" ht="6.95" customHeight="1">
      <c r="B48" s="173"/>
      <c r="C48" s="174"/>
      <c r="D48" s="174"/>
      <c r="E48" s="174"/>
      <c r="F48" s="174"/>
      <c r="G48" s="174"/>
      <c r="H48" s="174"/>
      <c r="I48" s="175"/>
      <c r="J48" s="175"/>
      <c r="K48" s="174"/>
      <c r="L48" s="174"/>
      <c r="M48" s="45"/>
    </row>
    <row r="49" spans="2:13" s="1" customFormat="1" ht="24.95" customHeight="1">
      <c r="B49" s="40"/>
      <c r="C49" s="24" t="s">
        <v>150</v>
      </c>
      <c r="D49" s="41"/>
      <c r="E49" s="41"/>
      <c r="F49" s="41"/>
      <c r="G49" s="41"/>
      <c r="H49" s="41"/>
      <c r="I49" s="147"/>
      <c r="J49" s="147"/>
      <c r="K49" s="41"/>
      <c r="L49" s="41"/>
      <c r="M49" s="45"/>
    </row>
    <row r="50" spans="2:13" s="1" customFormat="1" ht="6.95" customHeight="1">
      <c r="B50" s="40"/>
      <c r="C50" s="41"/>
      <c r="D50" s="41"/>
      <c r="E50" s="41"/>
      <c r="F50" s="41"/>
      <c r="G50" s="41"/>
      <c r="H50" s="41"/>
      <c r="I50" s="147"/>
      <c r="J50" s="147"/>
      <c r="K50" s="41"/>
      <c r="L50" s="41"/>
      <c r="M50" s="45"/>
    </row>
    <row r="51" spans="2:13" s="1" customFormat="1" ht="12" customHeight="1">
      <c r="B51" s="40"/>
      <c r="C51" s="33" t="s">
        <v>17</v>
      </c>
      <c r="D51" s="41"/>
      <c r="E51" s="41"/>
      <c r="F51" s="41"/>
      <c r="G51" s="41"/>
      <c r="H51" s="41"/>
      <c r="I51" s="147"/>
      <c r="J51" s="147"/>
      <c r="K51" s="41"/>
      <c r="L51" s="41"/>
      <c r="M51" s="45"/>
    </row>
    <row r="52" spans="2:13" s="1" customFormat="1" ht="16.5" customHeight="1">
      <c r="B52" s="40"/>
      <c r="C52" s="41"/>
      <c r="D52" s="41"/>
      <c r="E52" s="176" t="str">
        <f>E7</f>
        <v>Oprava traťového úseku v km 8,0 - 10,174 (Herkules - Louka u Litvínova) _změna č_1</v>
      </c>
      <c r="F52" s="33"/>
      <c r="G52" s="33"/>
      <c r="H52" s="33"/>
      <c r="I52" s="147"/>
      <c r="J52" s="147"/>
      <c r="K52" s="41"/>
      <c r="L52" s="41"/>
      <c r="M52" s="45"/>
    </row>
    <row r="53" spans="2:13" ht="12" customHeight="1">
      <c r="B53" s="22"/>
      <c r="C53" s="33" t="s">
        <v>128</v>
      </c>
      <c r="D53" s="23"/>
      <c r="E53" s="23"/>
      <c r="F53" s="23"/>
      <c r="G53" s="23"/>
      <c r="H53" s="23"/>
      <c r="I53" s="139"/>
      <c r="J53" s="139"/>
      <c r="K53" s="23"/>
      <c r="L53" s="23"/>
      <c r="M53" s="21"/>
    </row>
    <row r="54" spans="2:13" s="1" customFormat="1" ht="16.5" customHeight="1">
      <c r="B54" s="40"/>
      <c r="C54" s="41"/>
      <c r="D54" s="41"/>
      <c r="E54" s="176" t="s">
        <v>132</v>
      </c>
      <c r="F54" s="41"/>
      <c r="G54" s="41"/>
      <c r="H54" s="41"/>
      <c r="I54" s="147"/>
      <c r="J54" s="147"/>
      <c r="K54" s="41"/>
      <c r="L54" s="41"/>
      <c r="M54" s="45"/>
    </row>
    <row r="55" spans="2:13" s="1" customFormat="1" ht="12" customHeight="1">
      <c r="B55" s="40"/>
      <c r="C55" s="33" t="s">
        <v>136</v>
      </c>
      <c r="D55" s="41"/>
      <c r="E55" s="41"/>
      <c r="F55" s="41"/>
      <c r="G55" s="41"/>
      <c r="H55" s="41"/>
      <c r="I55" s="147"/>
      <c r="J55" s="147"/>
      <c r="K55" s="41"/>
      <c r="L55" s="41"/>
      <c r="M55" s="45"/>
    </row>
    <row r="56" spans="2:13" s="1" customFormat="1" ht="16.5" customHeight="1">
      <c r="B56" s="40"/>
      <c r="C56" s="41"/>
      <c r="D56" s="41"/>
      <c r="E56" s="66" t="str">
        <f>E11</f>
        <v>Č12 - Železniční spodek _změna č_1</v>
      </c>
      <c r="F56" s="41"/>
      <c r="G56" s="41"/>
      <c r="H56" s="41"/>
      <c r="I56" s="147"/>
      <c r="J56" s="147"/>
      <c r="K56" s="41"/>
      <c r="L56" s="41"/>
      <c r="M56" s="45"/>
    </row>
    <row r="57" spans="2:13" s="1" customFormat="1" ht="6.95" customHeight="1">
      <c r="B57" s="40"/>
      <c r="C57" s="41"/>
      <c r="D57" s="41"/>
      <c r="E57" s="41"/>
      <c r="F57" s="41"/>
      <c r="G57" s="41"/>
      <c r="H57" s="41"/>
      <c r="I57" s="147"/>
      <c r="J57" s="147"/>
      <c r="K57" s="41"/>
      <c r="L57" s="41"/>
      <c r="M57" s="45"/>
    </row>
    <row r="58" spans="2:13" s="1" customFormat="1" ht="12" customHeight="1">
      <c r="B58" s="40"/>
      <c r="C58" s="33" t="s">
        <v>23</v>
      </c>
      <c r="D58" s="41"/>
      <c r="E58" s="41"/>
      <c r="F58" s="28" t="str">
        <f>F14</f>
        <v>železniční trať Herkules - Louka u Litvínova</v>
      </c>
      <c r="G58" s="41"/>
      <c r="H58" s="41"/>
      <c r="I58" s="149" t="s">
        <v>25</v>
      </c>
      <c r="J58" s="151" t="str">
        <f>IF(J14="","",J14)</f>
        <v>1. 2. 2019</v>
      </c>
      <c r="K58" s="41"/>
      <c r="L58" s="41"/>
      <c r="M58" s="45"/>
    </row>
    <row r="59" spans="2:13" s="1" customFormat="1" ht="6.95" customHeight="1">
      <c r="B59" s="40"/>
      <c r="C59" s="41"/>
      <c r="D59" s="41"/>
      <c r="E59" s="41"/>
      <c r="F59" s="41"/>
      <c r="G59" s="41"/>
      <c r="H59" s="41"/>
      <c r="I59" s="147"/>
      <c r="J59" s="147"/>
      <c r="K59" s="41"/>
      <c r="L59" s="41"/>
      <c r="M59" s="45"/>
    </row>
    <row r="60" spans="2:13" s="1" customFormat="1" ht="13.65" customHeight="1">
      <c r="B60" s="40"/>
      <c r="C60" s="33" t="s">
        <v>31</v>
      </c>
      <c r="D60" s="41"/>
      <c r="E60" s="41"/>
      <c r="F60" s="28" t="str">
        <f>E17</f>
        <v>SŽDC s.o., OŘ UNL, ST Most</v>
      </c>
      <c r="G60" s="41"/>
      <c r="H60" s="41"/>
      <c r="I60" s="149" t="s">
        <v>39</v>
      </c>
      <c r="J60" s="177" t="str">
        <f>E23</f>
        <v xml:space="preserve"> </v>
      </c>
      <c r="K60" s="41"/>
      <c r="L60" s="41"/>
      <c r="M60" s="45"/>
    </row>
    <row r="61" spans="2:13" s="1" customFormat="1" ht="38.55" customHeight="1">
      <c r="B61" s="40"/>
      <c r="C61" s="33" t="s">
        <v>37</v>
      </c>
      <c r="D61" s="41"/>
      <c r="E61" s="41"/>
      <c r="F61" s="28" t="str">
        <f>IF(E20="","",E20)</f>
        <v>Vyplň údaj</v>
      </c>
      <c r="G61" s="41"/>
      <c r="H61" s="41"/>
      <c r="I61" s="149" t="s">
        <v>42</v>
      </c>
      <c r="J61" s="177" t="str">
        <f>E26</f>
        <v>Ing. Horák Jiří, horak@szdc.cz, 602155923</v>
      </c>
      <c r="K61" s="41"/>
      <c r="L61" s="41"/>
      <c r="M61" s="45"/>
    </row>
    <row r="62" spans="2:13" s="1" customFormat="1" ht="10.3" customHeight="1">
      <c r="B62" s="40"/>
      <c r="C62" s="41"/>
      <c r="D62" s="41"/>
      <c r="E62" s="41"/>
      <c r="F62" s="41"/>
      <c r="G62" s="41"/>
      <c r="H62" s="41"/>
      <c r="I62" s="147"/>
      <c r="J62" s="147"/>
      <c r="K62" s="41"/>
      <c r="L62" s="41"/>
      <c r="M62" s="45"/>
    </row>
    <row r="63" spans="2:13" s="1" customFormat="1" ht="29.25" customHeight="1">
      <c r="B63" s="40"/>
      <c r="C63" s="178" t="s">
        <v>151</v>
      </c>
      <c r="D63" s="179"/>
      <c r="E63" s="179"/>
      <c r="F63" s="179"/>
      <c r="G63" s="179"/>
      <c r="H63" s="179"/>
      <c r="I63" s="180" t="s">
        <v>152</v>
      </c>
      <c r="J63" s="180" t="s">
        <v>153</v>
      </c>
      <c r="K63" s="181" t="s">
        <v>154</v>
      </c>
      <c r="L63" s="179"/>
      <c r="M63" s="45"/>
    </row>
    <row r="64" spans="2:13" s="1" customFormat="1" ht="10.3" customHeight="1">
      <c r="B64" s="40"/>
      <c r="C64" s="41"/>
      <c r="D64" s="41"/>
      <c r="E64" s="41"/>
      <c r="F64" s="41"/>
      <c r="G64" s="41"/>
      <c r="H64" s="41"/>
      <c r="I64" s="147"/>
      <c r="J64" s="147"/>
      <c r="K64" s="41"/>
      <c r="L64" s="41"/>
      <c r="M64" s="45"/>
    </row>
    <row r="65" spans="2:47" s="1" customFormat="1" ht="22.8" customHeight="1">
      <c r="B65" s="40"/>
      <c r="C65" s="182" t="s">
        <v>80</v>
      </c>
      <c r="D65" s="41"/>
      <c r="E65" s="41"/>
      <c r="F65" s="41"/>
      <c r="G65" s="41"/>
      <c r="H65" s="41"/>
      <c r="I65" s="183">
        <f>Q90</f>
        <v>0</v>
      </c>
      <c r="J65" s="183">
        <f>R90</f>
        <v>0</v>
      </c>
      <c r="K65" s="99">
        <f>K90</f>
        <v>0</v>
      </c>
      <c r="L65" s="41"/>
      <c r="M65" s="45"/>
      <c r="AU65" s="18" t="s">
        <v>155</v>
      </c>
    </row>
    <row r="66" spans="2:13" s="8" customFormat="1" ht="24.95" customHeight="1">
      <c r="B66" s="184"/>
      <c r="C66" s="185"/>
      <c r="D66" s="186" t="s">
        <v>156</v>
      </c>
      <c r="E66" s="187"/>
      <c r="F66" s="187"/>
      <c r="G66" s="187"/>
      <c r="H66" s="187"/>
      <c r="I66" s="188">
        <f>Q91</f>
        <v>0</v>
      </c>
      <c r="J66" s="188">
        <f>R91</f>
        <v>0</v>
      </c>
      <c r="K66" s="189">
        <f>K91</f>
        <v>0</v>
      </c>
      <c r="L66" s="185"/>
      <c r="M66" s="190"/>
    </row>
    <row r="67" spans="2:13" s="9" customFormat="1" ht="19.9" customHeight="1">
      <c r="B67" s="191"/>
      <c r="C67" s="125"/>
      <c r="D67" s="192" t="s">
        <v>157</v>
      </c>
      <c r="E67" s="193"/>
      <c r="F67" s="193"/>
      <c r="G67" s="193"/>
      <c r="H67" s="193"/>
      <c r="I67" s="194">
        <f>Q92</f>
        <v>0</v>
      </c>
      <c r="J67" s="194">
        <f>R92</f>
        <v>0</v>
      </c>
      <c r="K67" s="195">
        <f>K92</f>
        <v>0</v>
      </c>
      <c r="L67" s="125"/>
      <c r="M67" s="196"/>
    </row>
    <row r="68" spans="2:13" s="8" customFormat="1" ht="24.95" customHeight="1">
      <c r="B68" s="184"/>
      <c r="C68" s="185"/>
      <c r="D68" s="186" t="s">
        <v>158</v>
      </c>
      <c r="E68" s="187"/>
      <c r="F68" s="187"/>
      <c r="G68" s="187"/>
      <c r="H68" s="187"/>
      <c r="I68" s="188">
        <f>Q211</f>
        <v>0</v>
      </c>
      <c r="J68" s="188">
        <f>R211</f>
        <v>0</v>
      </c>
      <c r="K68" s="189">
        <f>K211</f>
        <v>0</v>
      </c>
      <c r="L68" s="185"/>
      <c r="M68" s="190"/>
    </row>
    <row r="69" spans="2:13" s="1" customFormat="1" ht="21.8" customHeight="1">
      <c r="B69" s="40"/>
      <c r="C69" s="41"/>
      <c r="D69" s="41"/>
      <c r="E69" s="41"/>
      <c r="F69" s="41"/>
      <c r="G69" s="41"/>
      <c r="H69" s="41"/>
      <c r="I69" s="147"/>
      <c r="J69" s="147"/>
      <c r="K69" s="41"/>
      <c r="L69" s="41"/>
      <c r="M69" s="45"/>
    </row>
    <row r="70" spans="2:13" s="1" customFormat="1" ht="6.95" customHeight="1">
      <c r="B70" s="59"/>
      <c r="C70" s="60"/>
      <c r="D70" s="60"/>
      <c r="E70" s="60"/>
      <c r="F70" s="60"/>
      <c r="G70" s="60"/>
      <c r="H70" s="60"/>
      <c r="I70" s="172"/>
      <c r="J70" s="172"/>
      <c r="K70" s="60"/>
      <c r="L70" s="60"/>
      <c r="M70" s="45"/>
    </row>
    <row r="74" spans="2:13" s="1" customFormat="1" ht="6.95" customHeight="1">
      <c r="B74" s="61"/>
      <c r="C74" s="62"/>
      <c r="D74" s="62"/>
      <c r="E74" s="62"/>
      <c r="F74" s="62"/>
      <c r="G74" s="62"/>
      <c r="H74" s="62"/>
      <c r="I74" s="175"/>
      <c r="J74" s="175"/>
      <c r="K74" s="62"/>
      <c r="L74" s="62"/>
      <c r="M74" s="45"/>
    </row>
    <row r="75" spans="2:13" s="1" customFormat="1" ht="24.95" customHeight="1">
      <c r="B75" s="40"/>
      <c r="C75" s="24" t="s">
        <v>159</v>
      </c>
      <c r="D75" s="41"/>
      <c r="E75" s="41"/>
      <c r="F75" s="41"/>
      <c r="G75" s="41"/>
      <c r="H75" s="41"/>
      <c r="I75" s="147"/>
      <c r="J75" s="147"/>
      <c r="K75" s="41"/>
      <c r="L75" s="41"/>
      <c r="M75" s="45"/>
    </row>
    <row r="76" spans="2:13" s="1" customFormat="1" ht="6.95" customHeight="1">
      <c r="B76" s="40"/>
      <c r="C76" s="41"/>
      <c r="D76" s="41"/>
      <c r="E76" s="41"/>
      <c r="F76" s="41"/>
      <c r="G76" s="41"/>
      <c r="H76" s="41"/>
      <c r="I76" s="147"/>
      <c r="J76" s="147"/>
      <c r="K76" s="41"/>
      <c r="L76" s="41"/>
      <c r="M76" s="45"/>
    </row>
    <row r="77" spans="2:13" s="1" customFormat="1" ht="12" customHeight="1">
      <c r="B77" s="40"/>
      <c r="C77" s="33" t="s">
        <v>17</v>
      </c>
      <c r="D77" s="41"/>
      <c r="E77" s="41"/>
      <c r="F77" s="41"/>
      <c r="G77" s="41"/>
      <c r="H77" s="41"/>
      <c r="I77" s="147"/>
      <c r="J77" s="147"/>
      <c r="K77" s="41"/>
      <c r="L77" s="41"/>
      <c r="M77" s="45"/>
    </row>
    <row r="78" spans="2:13" s="1" customFormat="1" ht="16.5" customHeight="1">
      <c r="B78" s="40"/>
      <c r="C78" s="41"/>
      <c r="D78" s="41"/>
      <c r="E78" s="176" t="str">
        <f>E7</f>
        <v>Oprava traťového úseku v km 8,0 - 10,174 (Herkules - Louka u Litvínova) _změna č_1</v>
      </c>
      <c r="F78" s="33"/>
      <c r="G78" s="33"/>
      <c r="H78" s="33"/>
      <c r="I78" s="147"/>
      <c r="J78" s="147"/>
      <c r="K78" s="41"/>
      <c r="L78" s="41"/>
      <c r="M78" s="45"/>
    </row>
    <row r="79" spans="2:13" ht="12" customHeight="1">
      <c r="B79" s="22"/>
      <c r="C79" s="33" t="s">
        <v>128</v>
      </c>
      <c r="D79" s="23"/>
      <c r="E79" s="23"/>
      <c r="F79" s="23"/>
      <c r="G79" s="23"/>
      <c r="H79" s="23"/>
      <c r="I79" s="139"/>
      <c r="J79" s="139"/>
      <c r="K79" s="23"/>
      <c r="L79" s="23"/>
      <c r="M79" s="21"/>
    </row>
    <row r="80" spans="2:13" s="1" customFormat="1" ht="16.5" customHeight="1">
      <c r="B80" s="40"/>
      <c r="C80" s="41"/>
      <c r="D80" s="41"/>
      <c r="E80" s="176" t="s">
        <v>132</v>
      </c>
      <c r="F80" s="41"/>
      <c r="G80" s="41"/>
      <c r="H80" s="41"/>
      <c r="I80" s="147"/>
      <c r="J80" s="147"/>
      <c r="K80" s="41"/>
      <c r="L80" s="41"/>
      <c r="M80" s="45"/>
    </row>
    <row r="81" spans="2:13" s="1" customFormat="1" ht="12" customHeight="1">
      <c r="B81" s="40"/>
      <c r="C81" s="33" t="s">
        <v>136</v>
      </c>
      <c r="D81" s="41"/>
      <c r="E81" s="41"/>
      <c r="F81" s="41"/>
      <c r="G81" s="41"/>
      <c r="H81" s="41"/>
      <c r="I81" s="147"/>
      <c r="J81" s="147"/>
      <c r="K81" s="41"/>
      <c r="L81" s="41"/>
      <c r="M81" s="45"/>
    </row>
    <row r="82" spans="2:13" s="1" customFormat="1" ht="16.5" customHeight="1">
      <c r="B82" s="40"/>
      <c r="C82" s="41"/>
      <c r="D82" s="41"/>
      <c r="E82" s="66" t="str">
        <f>E11</f>
        <v>Č12 - Železniční spodek _změna č_1</v>
      </c>
      <c r="F82" s="41"/>
      <c r="G82" s="41"/>
      <c r="H82" s="41"/>
      <c r="I82" s="147"/>
      <c r="J82" s="147"/>
      <c r="K82" s="41"/>
      <c r="L82" s="41"/>
      <c r="M82" s="45"/>
    </row>
    <row r="83" spans="2:13" s="1" customFormat="1" ht="6.95" customHeight="1">
      <c r="B83" s="40"/>
      <c r="C83" s="41"/>
      <c r="D83" s="41"/>
      <c r="E83" s="41"/>
      <c r="F83" s="41"/>
      <c r="G83" s="41"/>
      <c r="H83" s="41"/>
      <c r="I83" s="147"/>
      <c r="J83" s="147"/>
      <c r="K83" s="41"/>
      <c r="L83" s="41"/>
      <c r="M83" s="45"/>
    </row>
    <row r="84" spans="2:13" s="1" customFormat="1" ht="12" customHeight="1">
      <c r="B84" s="40"/>
      <c r="C84" s="33" t="s">
        <v>23</v>
      </c>
      <c r="D84" s="41"/>
      <c r="E84" s="41"/>
      <c r="F84" s="28" t="str">
        <f>F14</f>
        <v>železniční trať Herkules - Louka u Litvínova</v>
      </c>
      <c r="G84" s="41"/>
      <c r="H84" s="41"/>
      <c r="I84" s="149" t="s">
        <v>25</v>
      </c>
      <c r="J84" s="151" t="str">
        <f>IF(J14="","",J14)</f>
        <v>1. 2. 2019</v>
      </c>
      <c r="K84" s="41"/>
      <c r="L84" s="41"/>
      <c r="M84" s="45"/>
    </row>
    <row r="85" spans="2:13" s="1" customFormat="1" ht="6.95" customHeight="1">
      <c r="B85" s="40"/>
      <c r="C85" s="41"/>
      <c r="D85" s="41"/>
      <c r="E85" s="41"/>
      <c r="F85" s="41"/>
      <c r="G85" s="41"/>
      <c r="H85" s="41"/>
      <c r="I85" s="147"/>
      <c r="J85" s="147"/>
      <c r="K85" s="41"/>
      <c r="L85" s="41"/>
      <c r="M85" s="45"/>
    </row>
    <row r="86" spans="2:13" s="1" customFormat="1" ht="13.65" customHeight="1">
      <c r="B86" s="40"/>
      <c r="C86" s="33" t="s">
        <v>31</v>
      </c>
      <c r="D86" s="41"/>
      <c r="E86" s="41"/>
      <c r="F86" s="28" t="str">
        <f>E17</f>
        <v>SŽDC s.o., OŘ UNL, ST Most</v>
      </c>
      <c r="G86" s="41"/>
      <c r="H86" s="41"/>
      <c r="I86" s="149" t="s">
        <v>39</v>
      </c>
      <c r="J86" s="177" t="str">
        <f>E23</f>
        <v xml:space="preserve"> </v>
      </c>
      <c r="K86" s="41"/>
      <c r="L86" s="41"/>
      <c r="M86" s="45"/>
    </row>
    <row r="87" spans="2:13" s="1" customFormat="1" ht="38.55" customHeight="1">
      <c r="B87" s="40"/>
      <c r="C87" s="33" t="s">
        <v>37</v>
      </c>
      <c r="D87" s="41"/>
      <c r="E87" s="41"/>
      <c r="F87" s="28" t="str">
        <f>IF(E20="","",E20)</f>
        <v>Vyplň údaj</v>
      </c>
      <c r="G87" s="41"/>
      <c r="H87" s="41"/>
      <c r="I87" s="149" t="s">
        <v>42</v>
      </c>
      <c r="J87" s="177" t="str">
        <f>E26</f>
        <v>Ing. Horák Jiří, horak@szdc.cz, 602155923</v>
      </c>
      <c r="K87" s="41"/>
      <c r="L87" s="41"/>
      <c r="M87" s="45"/>
    </row>
    <row r="88" spans="2:13" s="1" customFormat="1" ht="10.3" customHeight="1">
      <c r="B88" s="40"/>
      <c r="C88" s="41"/>
      <c r="D88" s="41"/>
      <c r="E88" s="41"/>
      <c r="F88" s="41"/>
      <c r="G88" s="41"/>
      <c r="H88" s="41"/>
      <c r="I88" s="147"/>
      <c r="J88" s="147"/>
      <c r="K88" s="41"/>
      <c r="L88" s="41"/>
      <c r="M88" s="45"/>
    </row>
    <row r="89" spans="2:25" s="10" customFormat="1" ht="29.25" customHeight="1">
      <c r="B89" s="197"/>
      <c r="C89" s="198" t="s">
        <v>160</v>
      </c>
      <c r="D89" s="199" t="s">
        <v>65</v>
      </c>
      <c r="E89" s="199" t="s">
        <v>61</v>
      </c>
      <c r="F89" s="199" t="s">
        <v>62</v>
      </c>
      <c r="G89" s="199" t="s">
        <v>161</v>
      </c>
      <c r="H89" s="199" t="s">
        <v>162</v>
      </c>
      <c r="I89" s="200" t="s">
        <v>163</v>
      </c>
      <c r="J89" s="200" t="s">
        <v>164</v>
      </c>
      <c r="K89" s="199" t="s">
        <v>154</v>
      </c>
      <c r="L89" s="201" t="s">
        <v>165</v>
      </c>
      <c r="M89" s="202"/>
      <c r="N89" s="89" t="s">
        <v>40</v>
      </c>
      <c r="O89" s="90" t="s">
        <v>50</v>
      </c>
      <c r="P89" s="90" t="s">
        <v>166</v>
      </c>
      <c r="Q89" s="90" t="s">
        <v>167</v>
      </c>
      <c r="R89" s="90" t="s">
        <v>168</v>
      </c>
      <c r="S89" s="90" t="s">
        <v>169</v>
      </c>
      <c r="T89" s="90" t="s">
        <v>170</v>
      </c>
      <c r="U89" s="90" t="s">
        <v>171</v>
      </c>
      <c r="V89" s="90" t="s">
        <v>172</v>
      </c>
      <c r="W89" s="90" t="s">
        <v>173</v>
      </c>
      <c r="X89" s="90" t="s">
        <v>174</v>
      </c>
      <c r="Y89" s="91" t="s">
        <v>175</v>
      </c>
    </row>
    <row r="90" spans="2:63" s="1" customFormat="1" ht="22.8" customHeight="1">
      <c r="B90" s="40"/>
      <c r="C90" s="96" t="s">
        <v>176</v>
      </c>
      <c r="D90" s="41"/>
      <c r="E90" s="41"/>
      <c r="F90" s="41"/>
      <c r="G90" s="41"/>
      <c r="H90" s="41"/>
      <c r="I90" s="147"/>
      <c r="J90" s="147"/>
      <c r="K90" s="203">
        <f>BK90</f>
        <v>0</v>
      </c>
      <c r="L90" s="41"/>
      <c r="M90" s="45"/>
      <c r="N90" s="92"/>
      <c r="O90" s="93"/>
      <c r="P90" s="93"/>
      <c r="Q90" s="204">
        <f>Q91+Q211</f>
        <v>0</v>
      </c>
      <c r="R90" s="204">
        <f>R91+R211</f>
        <v>0</v>
      </c>
      <c r="S90" s="93"/>
      <c r="T90" s="205">
        <f>T91+T211</f>
        <v>0</v>
      </c>
      <c r="U90" s="93"/>
      <c r="V90" s="205">
        <f>V91+V211</f>
        <v>868.5427150000002</v>
      </c>
      <c r="W90" s="93"/>
      <c r="X90" s="205">
        <f>X91+X211</f>
        <v>0</v>
      </c>
      <c r="Y90" s="94"/>
      <c r="AT90" s="18" t="s">
        <v>81</v>
      </c>
      <c r="AU90" s="18" t="s">
        <v>155</v>
      </c>
      <c r="BK90" s="206">
        <f>BK91+BK211</f>
        <v>0</v>
      </c>
    </row>
    <row r="91" spans="2:63" s="11" customFormat="1" ht="25.9" customHeight="1">
      <c r="B91" s="207"/>
      <c r="C91" s="208"/>
      <c r="D91" s="209" t="s">
        <v>81</v>
      </c>
      <c r="E91" s="210" t="s">
        <v>177</v>
      </c>
      <c r="F91" s="210" t="s">
        <v>178</v>
      </c>
      <c r="G91" s="208"/>
      <c r="H91" s="208"/>
      <c r="I91" s="211"/>
      <c r="J91" s="211"/>
      <c r="K91" s="212">
        <f>BK91</f>
        <v>0</v>
      </c>
      <c r="L91" s="208"/>
      <c r="M91" s="213"/>
      <c r="N91" s="214"/>
      <c r="O91" s="215"/>
      <c r="P91" s="215"/>
      <c r="Q91" s="216">
        <f>Q92</f>
        <v>0</v>
      </c>
      <c r="R91" s="216">
        <f>R92</f>
        <v>0</v>
      </c>
      <c r="S91" s="215"/>
      <c r="T91" s="217">
        <f>T92</f>
        <v>0</v>
      </c>
      <c r="U91" s="215"/>
      <c r="V91" s="217">
        <f>V92</f>
        <v>868.5427150000002</v>
      </c>
      <c r="W91" s="215"/>
      <c r="X91" s="217">
        <f>X92</f>
        <v>0</v>
      </c>
      <c r="Y91" s="218"/>
      <c r="AR91" s="219" t="s">
        <v>89</v>
      </c>
      <c r="AT91" s="220" t="s">
        <v>81</v>
      </c>
      <c r="AU91" s="220" t="s">
        <v>82</v>
      </c>
      <c r="AY91" s="219" t="s">
        <v>179</v>
      </c>
      <c r="BK91" s="221">
        <f>BK92</f>
        <v>0</v>
      </c>
    </row>
    <row r="92" spans="2:63" s="11" customFormat="1" ht="22.8" customHeight="1">
      <c r="B92" s="207"/>
      <c r="C92" s="208"/>
      <c r="D92" s="209" t="s">
        <v>81</v>
      </c>
      <c r="E92" s="222" t="s">
        <v>180</v>
      </c>
      <c r="F92" s="222" t="s">
        <v>181</v>
      </c>
      <c r="G92" s="208"/>
      <c r="H92" s="208"/>
      <c r="I92" s="211"/>
      <c r="J92" s="211"/>
      <c r="K92" s="223">
        <f>BK92</f>
        <v>0</v>
      </c>
      <c r="L92" s="208"/>
      <c r="M92" s="213"/>
      <c r="N92" s="214"/>
      <c r="O92" s="215"/>
      <c r="P92" s="215"/>
      <c r="Q92" s="216">
        <f>SUM(Q93:Q210)</f>
        <v>0</v>
      </c>
      <c r="R92" s="216">
        <f>SUM(R93:R210)</f>
        <v>0</v>
      </c>
      <c r="S92" s="215"/>
      <c r="T92" s="217">
        <f>SUM(T93:T210)</f>
        <v>0</v>
      </c>
      <c r="U92" s="215"/>
      <c r="V92" s="217">
        <f>SUM(V93:V210)</f>
        <v>868.5427150000002</v>
      </c>
      <c r="W92" s="215"/>
      <c r="X92" s="217">
        <f>SUM(X93:X210)</f>
        <v>0</v>
      </c>
      <c r="Y92" s="218"/>
      <c r="AR92" s="219" t="s">
        <v>89</v>
      </c>
      <c r="AT92" s="220" t="s">
        <v>81</v>
      </c>
      <c r="AU92" s="220" t="s">
        <v>89</v>
      </c>
      <c r="AY92" s="219" t="s">
        <v>179</v>
      </c>
      <c r="BK92" s="221">
        <f>SUM(BK93:BK210)</f>
        <v>0</v>
      </c>
    </row>
    <row r="93" spans="2:65" s="1" customFormat="1" ht="22.5" customHeight="1">
      <c r="B93" s="40"/>
      <c r="C93" s="224" t="s">
        <v>89</v>
      </c>
      <c r="D93" s="224" t="s">
        <v>182</v>
      </c>
      <c r="E93" s="225" t="s">
        <v>443</v>
      </c>
      <c r="F93" s="226" t="s">
        <v>444</v>
      </c>
      <c r="G93" s="227" t="s">
        <v>119</v>
      </c>
      <c r="H93" s="228">
        <v>1050</v>
      </c>
      <c r="I93" s="229"/>
      <c r="J93" s="229"/>
      <c r="K93" s="230">
        <f>ROUND(P93*H93,2)</f>
        <v>0</v>
      </c>
      <c r="L93" s="226" t="s">
        <v>185</v>
      </c>
      <c r="M93" s="45"/>
      <c r="N93" s="231" t="s">
        <v>40</v>
      </c>
      <c r="O93" s="232" t="s">
        <v>53</v>
      </c>
      <c r="P93" s="233">
        <f>I93+J93</f>
        <v>0</v>
      </c>
      <c r="Q93" s="233">
        <f>ROUND(I93*H93,2)</f>
        <v>0</v>
      </c>
      <c r="R93" s="233">
        <f>ROUND(J93*H93,2)</f>
        <v>0</v>
      </c>
      <c r="S93" s="81"/>
      <c r="T93" s="234">
        <f>S93*H93</f>
        <v>0</v>
      </c>
      <c r="U93" s="234">
        <v>0</v>
      </c>
      <c r="V93" s="234">
        <f>U93*H93</f>
        <v>0</v>
      </c>
      <c r="W93" s="234">
        <v>0</v>
      </c>
      <c r="X93" s="234">
        <f>W93*H93</f>
        <v>0</v>
      </c>
      <c r="Y93" s="235" t="s">
        <v>40</v>
      </c>
      <c r="AR93" s="18" t="s">
        <v>186</v>
      </c>
      <c r="AT93" s="18" t="s">
        <v>182</v>
      </c>
      <c r="AU93" s="18" t="s">
        <v>91</v>
      </c>
      <c r="AY93" s="18" t="s">
        <v>179</v>
      </c>
      <c r="BE93" s="236">
        <f>IF(O93="základní",K93,0)</f>
        <v>0</v>
      </c>
      <c r="BF93" s="236">
        <f>IF(O93="snížená",K93,0)</f>
        <v>0</v>
      </c>
      <c r="BG93" s="236">
        <f>IF(O93="zákl. přenesená",K93,0)</f>
        <v>0</v>
      </c>
      <c r="BH93" s="236">
        <f>IF(O93="sníž. přenesená",K93,0)</f>
        <v>0</v>
      </c>
      <c r="BI93" s="236">
        <f>IF(O93="nulová",K93,0)</f>
        <v>0</v>
      </c>
      <c r="BJ93" s="18" t="s">
        <v>186</v>
      </c>
      <c r="BK93" s="236">
        <f>ROUND(P93*H93,2)</f>
        <v>0</v>
      </c>
      <c r="BL93" s="18" t="s">
        <v>186</v>
      </c>
      <c r="BM93" s="18" t="s">
        <v>445</v>
      </c>
    </row>
    <row r="94" spans="2:47" s="1" customFormat="1" ht="12">
      <c r="B94" s="40"/>
      <c r="C94" s="41"/>
      <c r="D94" s="237" t="s">
        <v>188</v>
      </c>
      <c r="E94" s="41"/>
      <c r="F94" s="238" t="s">
        <v>446</v>
      </c>
      <c r="G94" s="41"/>
      <c r="H94" s="41"/>
      <c r="I94" s="147"/>
      <c r="J94" s="147"/>
      <c r="K94" s="41"/>
      <c r="L94" s="41"/>
      <c r="M94" s="45"/>
      <c r="N94" s="239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2"/>
      <c r="AT94" s="18" t="s">
        <v>188</v>
      </c>
      <c r="AU94" s="18" t="s">
        <v>91</v>
      </c>
    </row>
    <row r="95" spans="2:47" s="1" customFormat="1" ht="12">
      <c r="B95" s="40"/>
      <c r="C95" s="41"/>
      <c r="D95" s="237" t="s">
        <v>190</v>
      </c>
      <c r="E95" s="41"/>
      <c r="F95" s="240" t="s">
        <v>447</v>
      </c>
      <c r="G95" s="41"/>
      <c r="H95" s="41"/>
      <c r="I95" s="147"/>
      <c r="J95" s="147"/>
      <c r="K95" s="41"/>
      <c r="L95" s="41"/>
      <c r="M95" s="45"/>
      <c r="N95" s="239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2"/>
      <c r="AT95" s="18" t="s">
        <v>190</v>
      </c>
      <c r="AU95" s="18" t="s">
        <v>91</v>
      </c>
    </row>
    <row r="96" spans="2:51" s="12" customFormat="1" ht="12">
      <c r="B96" s="241"/>
      <c r="C96" s="242"/>
      <c r="D96" s="237" t="s">
        <v>192</v>
      </c>
      <c r="E96" s="243" t="s">
        <v>40</v>
      </c>
      <c r="F96" s="244" t="s">
        <v>448</v>
      </c>
      <c r="G96" s="242"/>
      <c r="H96" s="245">
        <v>1050</v>
      </c>
      <c r="I96" s="246"/>
      <c r="J96" s="246"/>
      <c r="K96" s="242"/>
      <c r="L96" s="242"/>
      <c r="M96" s="247"/>
      <c r="N96" s="248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50"/>
      <c r="AT96" s="251" t="s">
        <v>192</v>
      </c>
      <c r="AU96" s="251" t="s">
        <v>91</v>
      </c>
      <c r="AV96" s="12" t="s">
        <v>91</v>
      </c>
      <c r="AW96" s="12" t="s">
        <v>5</v>
      </c>
      <c r="AX96" s="12" t="s">
        <v>82</v>
      </c>
      <c r="AY96" s="251" t="s">
        <v>179</v>
      </c>
    </row>
    <row r="97" spans="2:51" s="13" customFormat="1" ht="12">
      <c r="B97" s="252"/>
      <c r="C97" s="253"/>
      <c r="D97" s="237" t="s">
        <v>192</v>
      </c>
      <c r="E97" s="254" t="s">
        <v>410</v>
      </c>
      <c r="F97" s="255" t="s">
        <v>207</v>
      </c>
      <c r="G97" s="253"/>
      <c r="H97" s="256">
        <v>1050</v>
      </c>
      <c r="I97" s="257"/>
      <c r="J97" s="257"/>
      <c r="K97" s="253"/>
      <c r="L97" s="253"/>
      <c r="M97" s="258"/>
      <c r="N97" s="259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1"/>
      <c r="AT97" s="262" t="s">
        <v>192</v>
      </c>
      <c r="AU97" s="262" t="s">
        <v>91</v>
      </c>
      <c r="AV97" s="13" t="s">
        <v>186</v>
      </c>
      <c r="AW97" s="13" t="s">
        <v>5</v>
      </c>
      <c r="AX97" s="13" t="s">
        <v>89</v>
      </c>
      <c r="AY97" s="262" t="s">
        <v>179</v>
      </c>
    </row>
    <row r="98" spans="2:65" s="1" customFormat="1" ht="22.5" customHeight="1">
      <c r="B98" s="40"/>
      <c r="C98" s="224" t="s">
        <v>91</v>
      </c>
      <c r="D98" s="224" t="s">
        <v>182</v>
      </c>
      <c r="E98" s="225" t="s">
        <v>449</v>
      </c>
      <c r="F98" s="226" t="s">
        <v>450</v>
      </c>
      <c r="G98" s="227" t="s">
        <v>119</v>
      </c>
      <c r="H98" s="228">
        <v>49</v>
      </c>
      <c r="I98" s="229"/>
      <c r="J98" s="229"/>
      <c r="K98" s="230">
        <f>ROUND(P98*H98,2)</f>
        <v>0</v>
      </c>
      <c r="L98" s="226" t="s">
        <v>185</v>
      </c>
      <c r="M98" s="45"/>
      <c r="N98" s="231" t="s">
        <v>40</v>
      </c>
      <c r="O98" s="232" t="s">
        <v>53</v>
      </c>
      <c r="P98" s="233">
        <f>I98+J98</f>
        <v>0</v>
      </c>
      <c r="Q98" s="233">
        <f>ROUND(I98*H98,2)</f>
        <v>0</v>
      </c>
      <c r="R98" s="233">
        <f>ROUND(J98*H98,2)</f>
        <v>0</v>
      </c>
      <c r="S98" s="81"/>
      <c r="T98" s="234">
        <f>S98*H98</f>
        <v>0</v>
      </c>
      <c r="U98" s="234">
        <v>0</v>
      </c>
      <c r="V98" s="234">
        <f>U98*H98</f>
        <v>0</v>
      </c>
      <c r="W98" s="234">
        <v>0</v>
      </c>
      <c r="X98" s="234">
        <f>W98*H98</f>
        <v>0</v>
      </c>
      <c r="Y98" s="235" t="s">
        <v>40</v>
      </c>
      <c r="AR98" s="18" t="s">
        <v>186</v>
      </c>
      <c r="AT98" s="18" t="s">
        <v>182</v>
      </c>
      <c r="AU98" s="18" t="s">
        <v>91</v>
      </c>
      <c r="AY98" s="18" t="s">
        <v>179</v>
      </c>
      <c r="BE98" s="236">
        <f>IF(O98="základní",K98,0)</f>
        <v>0</v>
      </c>
      <c r="BF98" s="236">
        <f>IF(O98="snížená",K98,0)</f>
        <v>0</v>
      </c>
      <c r="BG98" s="236">
        <f>IF(O98="zákl. přenesená",K98,0)</f>
        <v>0</v>
      </c>
      <c r="BH98" s="236">
        <f>IF(O98="sníž. přenesená",K98,0)</f>
        <v>0</v>
      </c>
      <c r="BI98" s="236">
        <f>IF(O98="nulová",K98,0)</f>
        <v>0</v>
      </c>
      <c r="BJ98" s="18" t="s">
        <v>186</v>
      </c>
      <c r="BK98" s="236">
        <f>ROUND(P98*H98,2)</f>
        <v>0</v>
      </c>
      <c r="BL98" s="18" t="s">
        <v>186</v>
      </c>
      <c r="BM98" s="18" t="s">
        <v>451</v>
      </c>
    </row>
    <row r="99" spans="2:47" s="1" customFormat="1" ht="12">
      <c r="B99" s="40"/>
      <c r="C99" s="41"/>
      <c r="D99" s="237" t="s">
        <v>188</v>
      </c>
      <c r="E99" s="41"/>
      <c r="F99" s="238" t="s">
        <v>452</v>
      </c>
      <c r="G99" s="41"/>
      <c r="H99" s="41"/>
      <c r="I99" s="147"/>
      <c r="J99" s="147"/>
      <c r="K99" s="41"/>
      <c r="L99" s="41"/>
      <c r="M99" s="45"/>
      <c r="N99" s="239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2"/>
      <c r="AT99" s="18" t="s">
        <v>188</v>
      </c>
      <c r="AU99" s="18" t="s">
        <v>91</v>
      </c>
    </row>
    <row r="100" spans="2:47" s="1" customFormat="1" ht="12">
      <c r="B100" s="40"/>
      <c r="C100" s="41"/>
      <c r="D100" s="237" t="s">
        <v>190</v>
      </c>
      <c r="E100" s="41"/>
      <c r="F100" s="240" t="s">
        <v>447</v>
      </c>
      <c r="G100" s="41"/>
      <c r="H100" s="41"/>
      <c r="I100" s="147"/>
      <c r="J100" s="147"/>
      <c r="K100" s="41"/>
      <c r="L100" s="41"/>
      <c r="M100" s="45"/>
      <c r="N100" s="239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2"/>
      <c r="AT100" s="18" t="s">
        <v>190</v>
      </c>
      <c r="AU100" s="18" t="s">
        <v>91</v>
      </c>
    </row>
    <row r="101" spans="2:51" s="12" customFormat="1" ht="12">
      <c r="B101" s="241"/>
      <c r="C101" s="242"/>
      <c r="D101" s="237" t="s">
        <v>192</v>
      </c>
      <c r="E101" s="243" t="s">
        <v>40</v>
      </c>
      <c r="F101" s="244" t="s">
        <v>453</v>
      </c>
      <c r="G101" s="242"/>
      <c r="H101" s="245">
        <v>49</v>
      </c>
      <c r="I101" s="246"/>
      <c r="J101" s="246"/>
      <c r="K101" s="242"/>
      <c r="L101" s="242"/>
      <c r="M101" s="247"/>
      <c r="N101" s="248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50"/>
      <c r="AT101" s="251" t="s">
        <v>192</v>
      </c>
      <c r="AU101" s="251" t="s">
        <v>91</v>
      </c>
      <c r="AV101" s="12" t="s">
        <v>91</v>
      </c>
      <c r="AW101" s="12" t="s">
        <v>5</v>
      </c>
      <c r="AX101" s="12" t="s">
        <v>82</v>
      </c>
      <c r="AY101" s="251" t="s">
        <v>179</v>
      </c>
    </row>
    <row r="102" spans="2:51" s="13" customFormat="1" ht="12">
      <c r="B102" s="252"/>
      <c r="C102" s="253"/>
      <c r="D102" s="237" t="s">
        <v>192</v>
      </c>
      <c r="E102" s="254" t="s">
        <v>413</v>
      </c>
      <c r="F102" s="255" t="s">
        <v>207</v>
      </c>
      <c r="G102" s="253"/>
      <c r="H102" s="256">
        <v>49</v>
      </c>
      <c r="I102" s="257"/>
      <c r="J102" s="257"/>
      <c r="K102" s="253"/>
      <c r="L102" s="253"/>
      <c r="M102" s="258"/>
      <c r="N102" s="259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1"/>
      <c r="AT102" s="262" t="s">
        <v>192</v>
      </c>
      <c r="AU102" s="262" t="s">
        <v>91</v>
      </c>
      <c r="AV102" s="13" t="s">
        <v>186</v>
      </c>
      <c r="AW102" s="13" t="s">
        <v>5</v>
      </c>
      <c r="AX102" s="13" t="s">
        <v>89</v>
      </c>
      <c r="AY102" s="262" t="s">
        <v>179</v>
      </c>
    </row>
    <row r="103" spans="2:65" s="1" customFormat="1" ht="22.5" customHeight="1">
      <c r="B103" s="40"/>
      <c r="C103" s="224" t="s">
        <v>200</v>
      </c>
      <c r="D103" s="224" t="s">
        <v>182</v>
      </c>
      <c r="E103" s="225" t="s">
        <v>454</v>
      </c>
      <c r="F103" s="226" t="s">
        <v>455</v>
      </c>
      <c r="G103" s="227" t="s">
        <v>210</v>
      </c>
      <c r="H103" s="228">
        <v>18</v>
      </c>
      <c r="I103" s="229"/>
      <c r="J103" s="229"/>
      <c r="K103" s="230">
        <f>ROUND(P103*H103,2)</f>
        <v>0</v>
      </c>
      <c r="L103" s="226" t="s">
        <v>382</v>
      </c>
      <c r="M103" s="45"/>
      <c r="N103" s="231" t="s">
        <v>40</v>
      </c>
      <c r="O103" s="232" t="s">
        <v>53</v>
      </c>
      <c r="P103" s="233">
        <f>I103+J103</f>
        <v>0</v>
      </c>
      <c r="Q103" s="233">
        <f>ROUND(I103*H103,2)</f>
        <v>0</v>
      </c>
      <c r="R103" s="233">
        <f>ROUND(J103*H103,2)</f>
        <v>0</v>
      </c>
      <c r="S103" s="81"/>
      <c r="T103" s="234">
        <f>S103*H103</f>
        <v>0</v>
      </c>
      <c r="U103" s="234">
        <v>0</v>
      </c>
      <c r="V103" s="234">
        <f>U103*H103</f>
        <v>0</v>
      </c>
      <c r="W103" s="234">
        <v>0</v>
      </c>
      <c r="X103" s="234">
        <f>W103*H103</f>
        <v>0</v>
      </c>
      <c r="Y103" s="235" t="s">
        <v>40</v>
      </c>
      <c r="AR103" s="18" t="s">
        <v>186</v>
      </c>
      <c r="AT103" s="18" t="s">
        <v>182</v>
      </c>
      <c r="AU103" s="18" t="s">
        <v>91</v>
      </c>
      <c r="AY103" s="18" t="s">
        <v>179</v>
      </c>
      <c r="BE103" s="236">
        <f>IF(O103="základní",K103,0)</f>
        <v>0</v>
      </c>
      <c r="BF103" s="236">
        <f>IF(O103="snížená",K103,0)</f>
        <v>0</v>
      </c>
      <c r="BG103" s="236">
        <f>IF(O103="zákl. přenesená",K103,0)</f>
        <v>0</v>
      </c>
      <c r="BH103" s="236">
        <f>IF(O103="sníž. přenesená",K103,0)</f>
        <v>0</v>
      </c>
      <c r="BI103" s="236">
        <f>IF(O103="nulová",K103,0)</f>
        <v>0</v>
      </c>
      <c r="BJ103" s="18" t="s">
        <v>186</v>
      </c>
      <c r="BK103" s="236">
        <f>ROUND(P103*H103,2)</f>
        <v>0</v>
      </c>
      <c r="BL103" s="18" t="s">
        <v>186</v>
      </c>
      <c r="BM103" s="18" t="s">
        <v>456</v>
      </c>
    </row>
    <row r="104" spans="2:47" s="1" customFormat="1" ht="12">
      <c r="B104" s="40"/>
      <c r="C104" s="41"/>
      <c r="D104" s="237" t="s">
        <v>188</v>
      </c>
      <c r="E104" s="41"/>
      <c r="F104" s="238" t="s">
        <v>457</v>
      </c>
      <c r="G104" s="41"/>
      <c r="H104" s="41"/>
      <c r="I104" s="147"/>
      <c r="J104" s="147"/>
      <c r="K104" s="41"/>
      <c r="L104" s="41"/>
      <c r="M104" s="45"/>
      <c r="N104" s="239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2"/>
      <c r="AT104" s="18" t="s">
        <v>188</v>
      </c>
      <c r="AU104" s="18" t="s">
        <v>91</v>
      </c>
    </row>
    <row r="105" spans="2:47" s="1" customFormat="1" ht="12">
      <c r="B105" s="40"/>
      <c r="C105" s="41"/>
      <c r="D105" s="237" t="s">
        <v>190</v>
      </c>
      <c r="E105" s="41"/>
      <c r="F105" s="240" t="s">
        <v>458</v>
      </c>
      <c r="G105" s="41"/>
      <c r="H105" s="41"/>
      <c r="I105" s="147"/>
      <c r="J105" s="147"/>
      <c r="K105" s="41"/>
      <c r="L105" s="41"/>
      <c r="M105" s="45"/>
      <c r="N105" s="239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2"/>
      <c r="AT105" s="18" t="s">
        <v>190</v>
      </c>
      <c r="AU105" s="18" t="s">
        <v>91</v>
      </c>
    </row>
    <row r="106" spans="2:51" s="12" customFormat="1" ht="12">
      <c r="B106" s="241"/>
      <c r="C106" s="242"/>
      <c r="D106" s="237" t="s">
        <v>192</v>
      </c>
      <c r="E106" s="243" t="s">
        <v>441</v>
      </c>
      <c r="F106" s="244" t="s">
        <v>459</v>
      </c>
      <c r="G106" s="242"/>
      <c r="H106" s="245">
        <v>18</v>
      </c>
      <c r="I106" s="246"/>
      <c r="J106" s="246"/>
      <c r="K106" s="242"/>
      <c r="L106" s="242"/>
      <c r="M106" s="247"/>
      <c r="N106" s="248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50"/>
      <c r="AT106" s="251" t="s">
        <v>192</v>
      </c>
      <c r="AU106" s="251" t="s">
        <v>91</v>
      </c>
      <c r="AV106" s="12" t="s">
        <v>91</v>
      </c>
      <c r="AW106" s="12" t="s">
        <v>5</v>
      </c>
      <c r="AX106" s="12" t="s">
        <v>89</v>
      </c>
      <c r="AY106" s="251" t="s">
        <v>179</v>
      </c>
    </row>
    <row r="107" spans="2:65" s="1" customFormat="1" ht="22.5" customHeight="1">
      <c r="B107" s="40"/>
      <c r="C107" s="224" t="s">
        <v>186</v>
      </c>
      <c r="D107" s="224" t="s">
        <v>182</v>
      </c>
      <c r="E107" s="225" t="s">
        <v>460</v>
      </c>
      <c r="F107" s="226" t="s">
        <v>461</v>
      </c>
      <c r="G107" s="227" t="s">
        <v>210</v>
      </c>
      <c r="H107" s="228">
        <v>27</v>
      </c>
      <c r="I107" s="229"/>
      <c r="J107" s="229"/>
      <c r="K107" s="230">
        <f>ROUND(P107*H107,2)</f>
        <v>0</v>
      </c>
      <c r="L107" s="226" t="s">
        <v>185</v>
      </c>
      <c r="M107" s="45"/>
      <c r="N107" s="231" t="s">
        <v>40</v>
      </c>
      <c r="O107" s="232" t="s">
        <v>53</v>
      </c>
      <c r="P107" s="233">
        <f>I107+J107</f>
        <v>0</v>
      </c>
      <c r="Q107" s="233">
        <f>ROUND(I107*H107,2)</f>
        <v>0</v>
      </c>
      <c r="R107" s="233">
        <f>ROUND(J107*H107,2)</f>
        <v>0</v>
      </c>
      <c r="S107" s="81"/>
      <c r="T107" s="234">
        <f>S107*H107</f>
        <v>0</v>
      </c>
      <c r="U107" s="234">
        <v>0</v>
      </c>
      <c r="V107" s="234">
        <f>U107*H107</f>
        <v>0</v>
      </c>
      <c r="W107" s="234">
        <v>0</v>
      </c>
      <c r="X107" s="234">
        <f>W107*H107</f>
        <v>0</v>
      </c>
      <c r="Y107" s="235" t="s">
        <v>40</v>
      </c>
      <c r="AR107" s="18" t="s">
        <v>186</v>
      </c>
      <c r="AT107" s="18" t="s">
        <v>182</v>
      </c>
      <c r="AU107" s="18" t="s">
        <v>91</v>
      </c>
      <c r="AY107" s="18" t="s">
        <v>179</v>
      </c>
      <c r="BE107" s="236">
        <f>IF(O107="základní",K107,0)</f>
        <v>0</v>
      </c>
      <c r="BF107" s="236">
        <f>IF(O107="snížená",K107,0)</f>
        <v>0</v>
      </c>
      <c r="BG107" s="236">
        <f>IF(O107="zákl. přenesená",K107,0)</f>
        <v>0</v>
      </c>
      <c r="BH107" s="236">
        <f>IF(O107="sníž. přenesená",K107,0)</f>
        <v>0</v>
      </c>
      <c r="BI107" s="236">
        <f>IF(O107="nulová",K107,0)</f>
        <v>0</v>
      </c>
      <c r="BJ107" s="18" t="s">
        <v>186</v>
      </c>
      <c r="BK107" s="236">
        <f>ROUND(P107*H107,2)</f>
        <v>0</v>
      </c>
      <c r="BL107" s="18" t="s">
        <v>186</v>
      </c>
      <c r="BM107" s="18" t="s">
        <v>462</v>
      </c>
    </row>
    <row r="108" spans="2:47" s="1" customFormat="1" ht="12">
      <c r="B108" s="40"/>
      <c r="C108" s="41"/>
      <c r="D108" s="237" t="s">
        <v>188</v>
      </c>
      <c r="E108" s="41"/>
      <c r="F108" s="238" t="s">
        <v>463</v>
      </c>
      <c r="G108" s="41"/>
      <c r="H108" s="41"/>
      <c r="I108" s="147"/>
      <c r="J108" s="147"/>
      <c r="K108" s="41"/>
      <c r="L108" s="41"/>
      <c r="M108" s="45"/>
      <c r="N108" s="239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2"/>
      <c r="AT108" s="18" t="s">
        <v>188</v>
      </c>
      <c r="AU108" s="18" t="s">
        <v>91</v>
      </c>
    </row>
    <row r="109" spans="2:47" s="1" customFormat="1" ht="12">
      <c r="B109" s="40"/>
      <c r="C109" s="41"/>
      <c r="D109" s="237" t="s">
        <v>190</v>
      </c>
      <c r="E109" s="41"/>
      <c r="F109" s="240" t="s">
        <v>464</v>
      </c>
      <c r="G109" s="41"/>
      <c r="H109" s="41"/>
      <c r="I109" s="147"/>
      <c r="J109" s="147"/>
      <c r="K109" s="41"/>
      <c r="L109" s="41"/>
      <c r="M109" s="45"/>
      <c r="N109" s="239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2"/>
      <c r="AT109" s="18" t="s">
        <v>190</v>
      </c>
      <c r="AU109" s="18" t="s">
        <v>91</v>
      </c>
    </row>
    <row r="110" spans="2:51" s="12" customFormat="1" ht="12">
      <c r="B110" s="241"/>
      <c r="C110" s="242"/>
      <c r="D110" s="237" t="s">
        <v>192</v>
      </c>
      <c r="E110" s="243" t="s">
        <v>465</v>
      </c>
      <c r="F110" s="244" t="s">
        <v>466</v>
      </c>
      <c r="G110" s="242"/>
      <c r="H110" s="245">
        <v>27</v>
      </c>
      <c r="I110" s="246"/>
      <c r="J110" s="246"/>
      <c r="K110" s="242"/>
      <c r="L110" s="242"/>
      <c r="M110" s="247"/>
      <c r="N110" s="248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50"/>
      <c r="AT110" s="251" t="s">
        <v>192</v>
      </c>
      <c r="AU110" s="251" t="s">
        <v>91</v>
      </c>
      <c r="AV110" s="12" t="s">
        <v>91</v>
      </c>
      <c r="AW110" s="12" t="s">
        <v>5</v>
      </c>
      <c r="AX110" s="12" t="s">
        <v>89</v>
      </c>
      <c r="AY110" s="251" t="s">
        <v>179</v>
      </c>
    </row>
    <row r="111" spans="2:65" s="1" customFormat="1" ht="22.5" customHeight="1">
      <c r="B111" s="40"/>
      <c r="C111" s="224" t="s">
        <v>180</v>
      </c>
      <c r="D111" s="224" t="s">
        <v>182</v>
      </c>
      <c r="E111" s="225" t="s">
        <v>467</v>
      </c>
      <c r="F111" s="226" t="s">
        <v>468</v>
      </c>
      <c r="G111" s="227" t="s">
        <v>210</v>
      </c>
      <c r="H111" s="228">
        <v>2100</v>
      </c>
      <c r="I111" s="229"/>
      <c r="J111" s="229"/>
      <c r="K111" s="230">
        <f>ROUND(P111*H111,2)</f>
        <v>0</v>
      </c>
      <c r="L111" s="226" t="s">
        <v>185</v>
      </c>
      <c r="M111" s="45"/>
      <c r="N111" s="231" t="s">
        <v>40</v>
      </c>
      <c r="O111" s="232" t="s">
        <v>53</v>
      </c>
      <c r="P111" s="233">
        <f>I111+J111</f>
        <v>0</v>
      </c>
      <c r="Q111" s="233">
        <f>ROUND(I111*H111,2)</f>
        <v>0</v>
      </c>
      <c r="R111" s="233">
        <f>ROUND(J111*H111,2)</f>
        <v>0</v>
      </c>
      <c r="S111" s="81"/>
      <c r="T111" s="234">
        <f>S111*H111</f>
        <v>0</v>
      </c>
      <c r="U111" s="234">
        <v>0</v>
      </c>
      <c r="V111" s="234">
        <f>U111*H111</f>
        <v>0</v>
      </c>
      <c r="W111" s="234">
        <v>0</v>
      </c>
      <c r="X111" s="234">
        <f>W111*H111</f>
        <v>0</v>
      </c>
      <c r="Y111" s="235" t="s">
        <v>40</v>
      </c>
      <c r="AR111" s="18" t="s">
        <v>186</v>
      </c>
      <c r="AT111" s="18" t="s">
        <v>182</v>
      </c>
      <c r="AU111" s="18" t="s">
        <v>91</v>
      </c>
      <c r="AY111" s="18" t="s">
        <v>179</v>
      </c>
      <c r="BE111" s="236">
        <f>IF(O111="základní",K111,0)</f>
        <v>0</v>
      </c>
      <c r="BF111" s="236">
        <f>IF(O111="snížená",K111,0)</f>
        <v>0</v>
      </c>
      <c r="BG111" s="236">
        <f>IF(O111="zákl. přenesená",K111,0)</f>
        <v>0</v>
      </c>
      <c r="BH111" s="236">
        <f>IF(O111="sníž. přenesená",K111,0)</f>
        <v>0</v>
      </c>
      <c r="BI111" s="236">
        <f>IF(O111="nulová",K111,0)</f>
        <v>0</v>
      </c>
      <c r="BJ111" s="18" t="s">
        <v>186</v>
      </c>
      <c r="BK111" s="236">
        <f>ROUND(P111*H111,2)</f>
        <v>0</v>
      </c>
      <c r="BL111" s="18" t="s">
        <v>186</v>
      </c>
      <c r="BM111" s="18" t="s">
        <v>469</v>
      </c>
    </row>
    <row r="112" spans="2:47" s="1" customFormat="1" ht="12">
      <c r="B112" s="40"/>
      <c r="C112" s="41"/>
      <c r="D112" s="237" t="s">
        <v>188</v>
      </c>
      <c r="E112" s="41"/>
      <c r="F112" s="238" t="s">
        <v>470</v>
      </c>
      <c r="G112" s="41"/>
      <c r="H112" s="41"/>
      <c r="I112" s="147"/>
      <c r="J112" s="147"/>
      <c r="K112" s="41"/>
      <c r="L112" s="41"/>
      <c r="M112" s="45"/>
      <c r="N112" s="239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2"/>
      <c r="AT112" s="18" t="s">
        <v>188</v>
      </c>
      <c r="AU112" s="18" t="s">
        <v>91</v>
      </c>
    </row>
    <row r="113" spans="2:47" s="1" customFormat="1" ht="12">
      <c r="B113" s="40"/>
      <c r="C113" s="41"/>
      <c r="D113" s="237" t="s">
        <v>190</v>
      </c>
      <c r="E113" s="41"/>
      <c r="F113" s="240" t="s">
        <v>471</v>
      </c>
      <c r="G113" s="41"/>
      <c r="H113" s="41"/>
      <c r="I113" s="147"/>
      <c r="J113" s="147"/>
      <c r="K113" s="41"/>
      <c r="L113" s="41"/>
      <c r="M113" s="45"/>
      <c r="N113" s="239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2"/>
      <c r="AT113" s="18" t="s">
        <v>190</v>
      </c>
      <c r="AU113" s="18" t="s">
        <v>91</v>
      </c>
    </row>
    <row r="114" spans="2:51" s="12" customFormat="1" ht="12">
      <c r="B114" s="241"/>
      <c r="C114" s="242"/>
      <c r="D114" s="237" t="s">
        <v>192</v>
      </c>
      <c r="E114" s="243" t="s">
        <v>40</v>
      </c>
      <c r="F114" s="244" t="s">
        <v>472</v>
      </c>
      <c r="G114" s="242"/>
      <c r="H114" s="245">
        <v>2100</v>
      </c>
      <c r="I114" s="246"/>
      <c r="J114" s="246"/>
      <c r="K114" s="242"/>
      <c r="L114" s="242"/>
      <c r="M114" s="247"/>
      <c r="N114" s="248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50"/>
      <c r="AT114" s="251" t="s">
        <v>192</v>
      </c>
      <c r="AU114" s="251" t="s">
        <v>91</v>
      </c>
      <c r="AV114" s="12" t="s">
        <v>91</v>
      </c>
      <c r="AW114" s="12" t="s">
        <v>5</v>
      </c>
      <c r="AX114" s="12" t="s">
        <v>82</v>
      </c>
      <c r="AY114" s="251" t="s">
        <v>179</v>
      </c>
    </row>
    <row r="115" spans="2:51" s="13" customFormat="1" ht="12">
      <c r="B115" s="252"/>
      <c r="C115" s="253"/>
      <c r="D115" s="237" t="s">
        <v>192</v>
      </c>
      <c r="E115" s="254" t="s">
        <v>473</v>
      </c>
      <c r="F115" s="255" t="s">
        <v>207</v>
      </c>
      <c r="G115" s="253"/>
      <c r="H115" s="256">
        <v>2100</v>
      </c>
      <c r="I115" s="257"/>
      <c r="J115" s="257"/>
      <c r="K115" s="253"/>
      <c r="L115" s="253"/>
      <c r="M115" s="258"/>
      <c r="N115" s="259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1"/>
      <c r="AT115" s="262" t="s">
        <v>192</v>
      </c>
      <c r="AU115" s="262" t="s">
        <v>91</v>
      </c>
      <c r="AV115" s="13" t="s">
        <v>186</v>
      </c>
      <c r="AW115" s="13" t="s">
        <v>5</v>
      </c>
      <c r="AX115" s="13" t="s">
        <v>89</v>
      </c>
      <c r="AY115" s="262" t="s">
        <v>179</v>
      </c>
    </row>
    <row r="116" spans="2:65" s="1" customFormat="1" ht="22.5" customHeight="1">
      <c r="B116" s="40"/>
      <c r="C116" s="224" t="s">
        <v>223</v>
      </c>
      <c r="D116" s="224" t="s">
        <v>182</v>
      </c>
      <c r="E116" s="225" t="s">
        <v>474</v>
      </c>
      <c r="F116" s="226" t="s">
        <v>475</v>
      </c>
      <c r="G116" s="227" t="s">
        <v>217</v>
      </c>
      <c r="H116" s="228">
        <v>3</v>
      </c>
      <c r="I116" s="229"/>
      <c r="J116" s="229"/>
      <c r="K116" s="230">
        <f>ROUND(P116*H116,2)</f>
        <v>0</v>
      </c>
      <c r="L116" s="226" t="s">
        <v>382</v>
      </c>
      <c r="M116" s="45"/>
      <c r="N116" s="231" t="s">
        <v>40</v>
      </c>
      <c r="O116" s="232" t="s">
        <v>53</v>
      </c>
      <c r="P116" s="233">
        <f>I116+J116</f>
        <v>0</v>
      </c>
      <c r="Q116" s="233">
        <f>ROUND(I116*H116,2)</f>
        <v>0</v>
      </c>
      <c r="R116" s="233">
        <f>ROUND(J116*H116,2)</f>
        <v>0</v>
      </c>
      <c r="S116" s="81"/>
      <c r="T116" s="234">
        <f>S116*H116</f>
        <v>0</v>
      </c>
      <c r="U116" s="234">
        <v>0</v>
      </c>
      <c r="V116" s="234">
        <f>U116*H116</f>
        <v>0</v>
      </c>
      <c r="W116" s="234">
        <v>0</v>
      </c>
      <c r="X116" s="234">
        <f>W116*H116</f>
        <v>0</v>
      </c>
      <c r="Y116" s="235" t="s">
        <v>40</v>
      </c>
      <c r="AR116" s="18" t="s">
        <v>186</v>
      </c>
      <c r="AT116" s="18" t="s">
        <v>182</v>
      </c>
      <c r="AU116" s="18" t="s">
        <v>91</v>
      </c>
      <c r="AY116" s="18" t="s">
        <v>179</v>
      </c>
      <c r="BE116" s="236">
        <f>IF(O116="základní",K116,0)</f>
        <v>0</v>
      </c>
      <c r="BF116" s="236">
        <f>IF(O116="snížená",K116,0)</f>
        <v>0</v>
      </c>
      <c r="BG116" s="236">
        <f>IF(O116="zákl. přenesená",K116,0)</f>
        <v>0</v>
      </c>
      <c r="BH116" s="236">
        <f>IF(O116="sníž. přenesená",K116,0)</f>
        <v>0</v>
      </c>
      <c r="BI116" s="236">
        <f>IF(O116="nulová",K116,0)</f>
        <v>0</v>
      </c>
      <c r="BJ116" s="18" t="s">
        <v>186</v>
      </c>
      <c r="BK116" s="236">
        <f>ROUND(P116*H116,2)</f>
        <v>0</v>
      </c>
      <c r="BL116" s="18" t="s">
        <v>186</v>
      </c>
      <c r="BM116" s="18" t="s">
        <v>476</v>
      </c>
    </row>
    <row r="117" spans="2:47" s="1" customFormat="1" ht="12">
      <c r="B117" s="40"/>
      <c r="C117" s="41"/>
      <c r="D117" s="237" t="s">
        <v>188</v>
      </c>
      <c r="E117" s="41"/>
      <c r="F117" s="238" t="s">
        <v>477</v>
      </c>
      <c r="G117" s="41"/>
      <c r="H117" s="41"/>
      <c r="I117" s="147"/>
      <c r="J117" s="147"/>
      <c r="K117" s="41"/>
      <c r="L117" s="41"/>
      <c r="M117" s="45"/>
      <c r="N117" s="239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2"/>
      <c r="AT117" s="18" t="s">
        <v>188</v>
      </c>
      <c r="AU117" s="18" t="s">
        <v>91</v>
      </c>
    </row>
    <row r="118" spans="2:47" s="1" customFormat="1" ht="12">
      <c r="B118" s="40"/>
      <c r="C118" s="41"/>
      <c r="D118" s="237" t="s">
        <v>190</v>
      </c>
      <c r="E118" s="41"/>
      <c r="F118" s="240" t="s">
        <v>478</v>
      </c>
      <c r="G118" s="41"/>
      <c r="H118" s="41"/>
      <c r="I118" s="147"/>
      <c r="J118" s="147"/>
      <c r="K118" s="41"/>
      <c r="L118" s="41"/>
      <c r="M118" s="45"/>
      <c r="N118" s="239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2"/>
      <c r="AT118" s="18" t="s">
        <v>190</v>
      </c>
      <c r="AU118" s="18" t="s">
        <v>91</v>
      </c>
    </row>
    <row r="119" spans="2:51" s="12" customFormat="1" ht="12">
      <c r="B119" s="241"/>
      <c r="C119" s="242"/>
      <c r="D119" s="237" t="s">
        <v>192</v>
      </c>
      <c r="E119" s="243" t="s">
        <v>416</v>
      </c>
      <c r="F119" s="244" t="s">
        <v>479</v>
      </c>
      <c r="G119" s="242"/>
      <c r="H119" s="245">
        <v>3</v>
      </c>
      <c r="I119" s="246"/>
      <c r="J119" s="246"/>
      <c r="K119" s="242"/>
      <c r="L119" s="242"/>
      <c r="M119" s="247"/>
      <c r="N119" s="248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50"/>
      <c r="AT119" s="251" t="s">
        <v>192</v>
      </c>
      <c r="AU119" s="251" t="s">
        <v>91</v>
      </c>
      <c r="AV119" s="12" t="s">
        <v>91</v>
      </c>
      <c r="AW119" s="12" t="s">
        <v>5</v>
      </c>
      <c r="AX119" s="12" t="s">
        <v>89</v>
      </c>
      <c r="AY119" s="251" t="s">
        <v>179</v>
      </c>
    </row>
    <row r="120" spans="2:65" s="1" customFormat="1" ht="22.5" customHeight="1">
      <c r="B120" s="40"/>
      <c r="C120" s="224" t="s">
        <v>230</v>
      </c>
      <c r="D120" s="224" t="s">
        <v>182</v>
      </c>
      <c r="E120" s="225" t="s">
        <v>480</v>
      </c>
      <c r="F120" s="226" t="s">
        <v>481</v>
      </c>
      <c r="G120" s="227" t="s">
        <v>210</v>
      </c>
      <c r="H120" s="228">
        <v>60</v>
      </c>
      <c r="I120" s="229"/>
      <c r="J120" s="229"/>
      <c r="K120" s="230">
        <f>ROUND(P120*H120,2)</f>
        <v>0</v>
      </c>
      <c r="L120" s="226" t="s">
        <v>185</v>
      </c>
      <c r="M120" s="45"/>
      <c r="N120" s="231" t="s">
        <v>40</v>
      </c>
      <c r="O120" s="232" t="s">
        <v>53</v>
      </c>
      <c r="P120" s="233">
        <f>I120+J120</f>
        <v>0</v>
      </c>
      <c r="Q120" s="233">
        <f>ROUND(I120*H120,2)</f>
        <v>0</v>
      </c>
      <c r="R120" s="233">
        <f>ROUND(J120*H120,2)</f>
        <v>0</v>
      </c>
      <c r="S120" s="81"/>
      <c r="T120" s="234">
        <f>S120*H120</f>
        <v>0</v>
      </c>
      <c r="U120" s="234">
        <v>0</v>
      </c>
      <c r="V120" s="234">
        <f>U120*H120</f>
        <v>0</v>
      </c>
      <c r="W120" s="234">
        <v>0</v>
      </c>
      <c r="X120" s="234">
        <f>W120*H120</f>
        <v>0</v>
      </c>
      <c r="Y120" s="235" t="s">
        <v>40</v>
      </c>
      <c r="AR120" s="18" t="s">
        <v>186</v>
      </c>
      <c r="AT120" s="18" t="s">
        <v>182</v>
      </c>
      <c r="AU120" s="18" t="s">
        <v>91</v>
      </c>
      <c r="AY120" s="18" t="s">
        <v>179</v>
      </c>
      <c r="BE120" s="236">
        <f>IF(O120="základní",K120,0)</f>
        <v>0</v>
      </c>
      <c r="BF120" s="236">
        <f>IF(O120="snížená",K120,0)</f>
        <v>0</v>
      </c>
      <c r="BG120" s="236">
        <f>IF(O120="zákl. přenesená",K120,0)</f>
        <v>0</v>
      </c>
      <c r="BH120" s="236">
        <f>IF(O120="sníž. přenesená",K120,0)</f>
        <v>0</v>
      </c>
      <c r="BI120" s="236">
        <f>IF(O120="nulová",K120,0)</f>
        <v>0</v>
      </c>
      <c r="BJ120" s="18" t="s">
        <v>186</v>
      </c>
      <c r="BK120" s="236">
        <f>ROUND(P120*H120,2)</f>
        <v>0</v>
      </c>
      <c r="BL120" s="18" t="s">
        <v>186</v>
      </c>
      <c r="BM120" s="18" t="s">
        <v>482</v>
      </c>
    </row>
    <row r="121" spans="2:47" s="1" customFormat="1" ht="12">
      <c r="B121" s="40"/>
      <c r="C121" s="41"/>
      <c r="D121" s="237" t="s">
        <v>188</v>
      </c>
      <c r="E121" s="41"/>
      <c r="F121" s="238" t="s">
        <v>483</v>
      </c>
      <c r="G121" s="41"/>
      <c r="H121" s="41"/>
      <c r="I121" s="147"/>
      <c r="J121" s="147"/>
      <c r="K121" s="41"/>
      <c r="L121" s="41"/>
      <c r="M121" s="45"/>
      <c r="N121" s="239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2"/>
      <c r="AT121" s="18" t="s">
        <v>188</v>
      </c>
      <c r="AU121" s="18" t="s">
        <v>91</v>
      </c>
    </row>
    <row r="122" spans="2:47" s="1" customFormat="1" ht="12">
      <c r="B122" s="40"/>
      <c r="C122" s="41"/>
      <c r="D122" s="237" t="s">
        <v>190</v>
      </c>
      <c r="E122" s="41"/>
      <c r="F122" s="240" t="s">
        <v>471</v>
      </c>
      <c r="G122" s="41"/>
      <c r="H122" s="41"/>
      <c r="I122" s="147"/>
      <c r="J122" s="147"/>
      <c r="K122" s="41"/>
      <c r="L122" s="41"/>
      <c r="M122" s="45"/>
      <c r="N122" s="239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2"/>
      <c r="AT122" s="18" t="s">
        <v>190</v>
      </c>
      <c r="AU122" s="18" t="s">
        <v>91</v>
      </c>
    </row>
    <row r="123" spans="2:51" s="12" customFormat="1" ht="12">
      <c r="B123" s="241"/>
      <c r="C123" s="242"/>
      <c r="D123" s="237" t="s">
        <v>192</v>
      </c>
      <c r="E123" s="243" t="s">
        <v>40</v>
      </c>
      <c r="F123" s="244" t="s">
        <v>484</v>
      </c>
      <c r="G123" s="242"/>
      <c r="H123" s="245">
        <v>60</v>
      </c>
      <c r="I123" s="246"/>
      <c r="J123" s="246"/>
      <c r="K123" s="242"/>
      <c r="L123" s="242"/>
      <c r="M123" s="247"/>
      <c r="N123" s="248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50"/>
      <c r="AT123" s="251" t="s">
        <v>192</v>
      </c>
      <c r="AU123" s="251" t="s">
        <v>91</v>
      </c>
      <c r="AV123" s="12" t="s">
        <v>91</v>
      </c>
      <c r="AW123" s="12" t="s">
        <v>5</v>
      </c>
      <c r="AX123" s="12" t="s">
        <v>89</v>
      </c>
      <c r="AY123" s="251" t="s">
        <v>179</v>
      </c>
    </row>
    <row r="124" spans="2:65" s="1" customFormat="1" ht="22.5" customHeight="1">
      <c r="B124" s="40"/>
      <c r="C124" s="224" t="s">
        <v>237</v>
      </c>
      <c r="D124" s="224" t="s">
        <v>182</v>
      </c>
      <c r="E124" s="225" t="s">
        <v>485</v>
      </c>
      <c r="F124" s="226" t="s">
        <v>486</v>
      </c>
      <c r="G124" s="227" t="s">
        <v>210</v>
      </c>
      <c r="H124" s="228">
        <v>90</v>
      </c>
      <c r="I124" s="229"/>
      <c r="J124" s="229"/>
      <c r="K124" s="230">
        <f>ROUND(P124*H124,2)</f>
        <v>0</v>
      </c>
      <c r="L124" s="226" t="s">
        <v>382</v>
      </c>
      <c r="M124" s="45"/>
      <c r="N124" s="231" t="s">
        <v>40</v>
      </c>
      <c r="O124" s="232" t="s">
        <v>53</v>
      </c>
      <c r="P124" s="233">
        <f>I124+J124</f>
        <v>0</v>
      </c>
      <c r="Q124" s="233">
        <f>ROUND(I124*H124,2)</f>
        <v>0</v>
      </c>
      <c r="R124" s="233">
        <f>ROUND(J124*H124,2)</f>
        <v>0</v>
      </c>
      <c r="S124" s="81"/>
      <c r="T124" s="234">
        <f>S124*H124</f>
        <v>0</v>
      </c>
      <c r="U124" s="234">
        <v>0</v>
      </c>
      <c r="V124" s="234">
        <f>U124*H124</f>
        <v>0</v>
      </c>
      <c r="W124" s="234">
        <v>0</v>
      </c>
      <c r="X124" s="234">
        <f>W124*H124</f>
        <v>0</v>
      </c>
      <c r="Y124" s="235" t="s">
        <v>40</v>
      </c>
      <c r="AR124" s="18" t="s">
        <v>186</v>
      </c>
      <c r="AT124" s="18" t="s">
        <v>182</v>
      </c>
      <c r="AU124" s="18" t="s">
        <v>91</v>
      </c>
      <c r="AY124" s="18" t="s">
        <v>179</v>
      </c>
      <c r="BE124" s="236">
        <f>IF(O124="základní",K124,0)</f>
        <v>0</v>
      </c>
      <c r="BF124" s="236">
        <f>IF(O124="snížená",K124,0)</f>
        <v>0</v>
      </c>
      <c r="BG124" s="236">
        <f>IF(O124="zákl. přenesená",K124,0)</f>
        <v>0</v>
      </c>
      <c r="BH124" s="236">
        <f>IF(O124="sníž. přenesená",K124,0)</f>
        <v>0</v>
      </c>
      <c r="BI124" s="236">
        <f>IF(O124="nulová",K124,0)</f>
        <v>0</v>
      </c>
      <c r="BJ124" s="18" t="s">
        <v>186</v>
      </c>
      <c r="BK124" s="236">
        <f>ROUND(P124*H124,2)</f>
        <v>0</v>
      </c>
      <c r="BL124" s="18" t="s">
        <v>186</v>
      </c>
      <c r="BM124" s="18" t="s">
        <v>487</v>
      </c>
    </row>
    <row r="125" spans="2:47" s="1" customFormat="1" ht="12">
      <c r="B125" s="40"/>
      <c r="C125" s="41"/>
      <c r="D125" s="237" t="s">
        <v>188</v>
      </c>
      <c r="E125" s="41"/>
      <c r="F125" s="238" t="s">
        <v>488</v>
      </c>
      <c r="G125" s="41"/>
      <c r="H125" s="41"/>
      <c r="I125" s="147"/>
      <c r="J125" s="147"/>
      <c r="K125" s="41"/>
      <c r="L125" s="41"/>
      <c r="M125" s="45"/>
      <c r="N125" s="239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2"/>
      <c r="AT125" s="18" t="s">
        <v>188</v>
      </c>
      <c r="AU125" s="18" t="s">
        <v>91</v>
      </c>
    </row>
    <row r="126" spans="2:47" s="1" customFormat="1" ht="12">
      <c r="B126" s="40"/>
      <c r="C126" s="41"/>
      <c r="D126" s="237" t="s">
        <v>190</v>
      </c>
      <c r="E126" s="41"/>
      <c r="F126" s="240" t="s">
        <v>489</v>
      </c>
      <c r="G126" s="41"/>
      <c r="H126" s="41"/>
      <c r="I126" s="147"/>
      <c r="J126" s="147"/>
      <c r="K126" s="41"/>
      <c r="L126" s="41"/>
      <c r="M126" s="45"/>
      <c r="N126" s="239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2"/>
      <c r="AT126" s="18" t="s">
        <v>190</v>
      </c>
      <c r="AU126" s="18" t="s">
        <v>91</v>
      </c>
    </row>
    <row r="127" spans="2:51" s="12" customFormat="1" ht="12">
      <c r="B127" s="241"/>
      <c r="C127" s="242"/>
      <c r="D127" s="237" t="s">
        <v>192</v>
      </c>
      <c r="E127" s="243" t="s">
        <v>40</v>
      </c>
      <c r="F127" s="244" t="s">
        <v>490</v>
      </c>
      <c r="G127" s="242"/>
      <c r="H127" s="245">
        <v>90</v>
      </c>
      <c r="I127" s="246"/>
      <c r="J127" s="246"/>
      <c r="K127" s="242"/>
      <c r="L127" s="242"/>
      <c r="M127" s="247"/>
      <c r="N127" s="248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50"/>
      <c r="AT127" s="251" t="s">
        <v>192</v>
      </c>
      <c r="AU127" s="251" t="s">
        <v>91</v>
      </c>
      <c r="AV127" s="12" t="s">
        <v>91</v>
      </c>
      <c r="AW127" s="12" t="s">
        <v>5</v>
      </c>
      <c r="AX127" s="12" t="s">
        <v>89</v>
      </c>
      <c r="AY127" s="251" t="s">
        <v>179</v>
      </c>
    </row>
    <row r="128" spans="2:65" s="1" customFormat="1" ht="22.5" customHeight="1">
      <c r="B128" s="40"/>
      <c r="C128" s="224" t="s">
        <v>243</v>
      </c>
      <c r="D128" s="224" t="s">
        <v>182</v>
      </c>
      <c r="E128" s="225" t="s">
        <v>491</v>
      </c>
      <c r="F128" s="226" t="s">
        <v>492</v>
      </c>
      <c r="G128" s="227" t="s">
        <v>210</v>
      </c>
      <c r="H128" s="228">
        <v>29</v>
      </c>
      <c r="I128" s="229"/>
      <c r="J128" s="229"/>
      <c r="K128" s="230">
        <f>ROUND(P128*H128,2)</f>
        <v>0</v>
      </c>
      <c r="L128" s="226" t="s">
        <v>382</v>
      </c>
      <c r="M128" s="45"/>
      <c r="N128" s="231" t="s">
        <v>40</v>
      </c>
      <c r="O128" s="232" t="s">
        <v>53</v>
      </c>
      <c r="P128" s="233">
        <f>I128+J128</f>
        <v>0</v>
      </c>
      <c r="Q128" s="233">
        <f>ROUND(I128*H128,2)</f>
        <v>0</v>
      </c>
      <c r="R128" s="233">
        <f>ROUND(J128*H128,2)</f>
        <v>0</v>
      </c>
      <c r="S128" s="81"/>
      <c r="T128" s="234">
        <f>S128*H128</f>
        <v>0</v>
      </c>
      <c r="U128" s="234">
        <v>0</v>
      </c>
      <c r="V128" s="234">
        <f>U128*H128</f>
        <v>0</v>
      </c>
      <c r="W128" s="234">
        <v>0</v>
      </c>
      <c r="X128" s="234">
        <f>W128*H128</f>
        <v>0</v>
      </c>
      <c r="Y128" s="235" t="s">
        <v>40</v>
      </c>
      <c r="AR128" s="18" t="s">
        <v>186</v>
      </c>
      <c r="AT128" s="18" t="s">
        <v>182</v>
      </c>
      <c r="AU128" s="18" t="s">
        <v>91</v>
      </c>
      <c r="AY128" s="18" t="s">
        <v>179</v>
      </c>
      <c r="BE128" s="236">
        <f>IF(O128="základní",K128,0)</f>
        <v>0</v>
      </c>
      <c r="BF128" s="236">
        <f>IF(O128="snížená",K128,0)</f>
        <v>0</v>
      </c>
      <c r="BG128" s="236">
        <f>IF(O128="zákl. přenesená",K128,0)</f>
        <v>0</v>
      </c>
      <c r="BH128" s="236">
        <f>IF(O128="sníž. přenesená",K128,0)</f>
        <v>0</v>
      </c>
      <c r="BI128" s="236">
        <f>IF(O128="nulová",K128,0)</f>
        <v>0</v>
      </c>
      <c r="BJ128" s="18" t="s">
        <v>186</v>
      </c>
      <c r="BK128" s="236">
        <f>ROUND(P128*H128,2)</f>
        <v>0</v>
      </c>
      <c r="BL128" s="18" t="s">
        <v>186</v>
      </c>
      <c r="BM128" s="18" t="s">
        <v>493</v>
      </c>
    </row>
    <row r="129" spans="2:47" s="1" customFormat="1" ht="12">
      <c r="B129" s="40"/>
      <c r="C129" s="41"/>
      <c r="D129" s="237" t="s">
        <v>188</v>
      </c>
      <c r="E129" s="41"/>
      <c r="F129" s="238" t="s">
        <v>494</v>
      </c>
      <c r="G129" s="41"/>
      <c r="H129" s="41"/>
      <c r="I129" s="147"/>
      <c r="J129" s="147"/>
      <c r="K129" s="41"/>
      <c r="L129" s="41"/>
      <c r="M129" s="45"/>
      <c r="N129" s="239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2"/>
      <c r="AT129" s="18" t="s">
        <v>188</v>
      </c>
      <c r="AU129" s="18" t="s">
        <v>91</v>
      </c>
    </row>
    <row r="130" spans="2:47" s="1" customFormat="1" ht="12">
      <c r="B130" s="40"/>
      <c r="C130" s="41"/>
      <c r="D130" s="237" t="s">
        <v>190</v>
      </c>
      <c r="E130" s="41"/>
      <c r="F130" s="240" t="s">
        <v>489</v>
      </c>
      <c r="G130" s="41"/>
      <c r="H130" s="41"/>
      <c r="I130" s="147"/>
      <c r="J130" s="147"/>
      <c r="K130" s="41"/>
      <c r="L130" s="41"/>
      <c r="M130" s="45"/>
      <c r="N130" s="239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2"/>
      <c r="AT130" s="18" t="s">
        <v>190</v>
      </c>
      <c r="AU130" s="18" t="s">
        <v>91</v>
      </c>
    </row>
    <row r="131" spans="2:51" s="12" customFormat="1" ht="12">
      <c r="B131" s="241"/>
      <c r="C131" s="242"/>
      <c r="D131" s="237" t="s">
        <v>192</v>
      </c>
      <c r="E131" s="243" t="s">
        <v>40</v>
      </c>
      <c r="F131" s="244" t="s">
        <v>495</v>
      </c>
      <c r="G131" s="242"/>
      <c r="H131" s="245">
        <v>29</v>
      </c>
      <c r="I131" s="246"/>
      <c r="J131" s="246"/>
      <c r="K131" s="242"/>
      <c r="L131" s="242"/>
      <c r="M131" s="247"/>
      <c r="N131" s="248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50"/>
      <c r="AT131" s="251" t="s">
        <v>192</v>
      </c>
      <c r="AU131" s="251" t="s">
        <v>91</v>
      </c>
      <c r="AV131" s="12" t="s">
        <v>91</v>
      </c>
      <c r="AW131" s="12" t="s">
        <v>5</v>
      </c>
      <c r="AX131" s="12" t="s">
        <v>82</v>
      </c>
      <c r="AY131" s="251" t="s">
        <v>179</v>
      </c>
    </row>
    <row r="132" spans="2:51" s="13" customFormat="1" ht="12">
      <c r="B132" s="252"/>
      <c r="C132" s="253"/>
      <c r="D132" s="237" t="s">
        <v>192</v>
      </c>
      <c r="E132" s="254" t="s">
        <v>430</v>
      </c>
      <c r="F132" s="255" t="s">
        <v>207</v>
      </c>
      <c r="G132" s="253"/>
      <c r="H132" s="256">
        <v>29</v>
      </c>
      <c r="I132" s="257"/>
      <c r="J132" s="257"/>
      <c r="K132" s="253"/>
      <c r="L132" s="253"/>
      <c r="M132" s="258"/>
      <c r="N132" s="259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1"/>
      <c r="AT132" s="262" t="s">
        <v>192</v>
      </c>
      <c r="AU132" s="262" t="s">
        <v>91</v>
      </c>
      <c r="AV132" s="13" t="s">
        <v>186</v>
      </c>
      <c r="AW132" s="13" t="s">
        <v>5</v>
      </c>
      <c r="AX132" s="13" t="s">
        <v>89</v>
      </c>
      <c r="AY132" s="262" t="s">
        <v>179</v>
      </c>
    </row>
    <row r="133" spans="2:65" s="1" customFormat="1" ht="22.5" customHeight="1">
      <c r="B133" s="40"/>
      <c r="C133" s="224" t="s">
        <v>249</v>
      </c>
      <c r="D133" s="224" t="s">
        <v>182</v>
      </c>
      <c r="E133" s="225" t="s">
        <v>496</v>
      </c>
      <c r="F133" s="226" t="s">
        <v>497</v>
      </c>
      <c r="G133" s="227" t="s">
        <v>210</v>
      </c>
      <c r="H133" s="228">
        <v>905.5</v>
      </c>
      <c r="I133" s="229"/>
      <c r="J133" s="229"/>
      <c r="K133" s="230">
        <f>ROUND(P133*H133,2)</f>
        <v>0</v>
      </c>
      <c r="L133" s="226" t="s">
        <v>382</v>
      </c>
      <c r="M133" s="45"/>
      <c r="N133" s="231" t="s">
        <v>40</v>
      </c>
      <c r="O133" s="232" t="s">
        <v>53</v>
      </c>
      <c r="P133" s="233">
        <f>I133+J133</f>
        <v>0</v>
      </c>
      <c r="Q133" s="233">
        <f>ROUND(I133*H133,2)</f>
        <v>0</v>
      </c>
      <c r="R133" s="233">
        <f>ROUND(J133*H133,2)</f>
        <v>0</v>
      </c>
      <c r="S133" s="81"/>
      <c r="T133" s="234">
        <f>S133*H133</f>
        <v>0</v>
      </c>
      <c r="U133" s="234">
        <v>0</v>
      </c>
      <c r="V133" s="234">
        <f>U133*H133</f>
        <v>0</v>
      </c>
      <c r="W133" s="234">
        <v>0</v>
      </c>
      <c r="X133" s="234">
        <f>W133*H133</f>
        <v>0</v>
      </c>
      <c r="Y133" s="235" t="s">
        <v>40</v>
      </c>
      <c r="AR133" s="18" t="s">
        <v>186</v>
      </c>
      <c r="AT133" s="18" t="s">
        <v>182</v>
      </c>
      <c r="AU133" s="18" t="s">
        <v>91</v>
      </c>
      <c r="AY133" s="18" t="s">
        <v>179</v>
      </c>
      <c r="BE133" s="236">
        <f>IF(O133="základní",K133,0)</f>
        <v>0</v>
      </c>
      <c r="BF133" s="236">
        <f>IF(O133="snížená",K133,0)</f>
        <v>0</v>
      </c>
      <c r="BG133" s="236">
        <f>IF(O133="zákl. přenesená",K133,0)</f>
        <v>0</v>
      </c>
      <c r="BH133" s="236">
        <f>IF(O133="sníž. přenesená",K133,0)</f>
        <v>0</v>
      </c>
      <c r="BI133" s="236">
        <f>IF(O133="nulová",K133,0)</f>
        <v>0</v>
      </c>
      <c r="BJ133" s="18" t="s">
        <v>186</v>
      </c>
      <c r="BK133" s="236">
        <f>ROUND(P133*H133,2)</f>
        <v>0</v>
      </c>
      <c r="BL133" s="18" t="s">
        <v>186</v>
      </c>
      <c r="BM133" s="18" t="s">
        <v>498</v>
      </c>
    </row>
    <row r="134" spans="2:47" s="1" customFormat="1" ht="12">
      <c r="B134" s="40"/>
      <c r="C134" s="41"/>
      <c r="D134" s="237" t="s">
        <v>188</v>
      </c>
      <c r="E134" s="41"/>
      <c r="F134" s="238" t="s">
        <v>499</v>
      </c>
      <c r="G134" s="41"/>
      <c r="H134" s="41"/>
      <c r="I134" s="147"/>
      <c r="J134" s="147"/>
      <c r="K134" s="41"/>
      <c r="L134" s="41"/>
      <c r="M134" s="45"/>
      <c r="N134" s="239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2"/>
      <c r="AT134" s="18" t="s">
        <v>188</v>
      </c>
      <c r="AU134" s="18" t="s">
        <v>91</v>
      </c>
    </row>
    <row r="135" spans="2:47" s="1" customFormat="1" ht="12">
      <c r="B135" s="40"/>
      <c r="C135" s="41"/>
      <c r="D135" s="237" t="s">
        <v>190</v>
      </c>
      <c r="E135" s="41"/>
      <c r="F135" s="240" t="s">
        <v>500</v>
      </c>
      <c r="G135" s="41"/>
      <c r="H135" s="41"/>
      <c r="I135" s="147"/>
      <c r="J135" s="147"/>
      <c r="K135" s="41"/>
      <c r="L135" s="41"/>
      <c r="M135" s="45"/>
      <c r="N135" s="239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2"/>
      <c r="AT135" s="18" t="s">
        <v>190</v>
      </c>
      <c r="AU135" s="18" t="s">
        <v>91</v>
      </c>
    </row>
    <row r="136" spans="2:51" s="12" customFormat="1" ht="12">
      <c r="B136" s="241"/>
      <c r="C136" s="242"/>
      <c r="D136" s="237" t="s">
        <v>192</v>
      </c>
      <c r="E136" s="243" t="s">
        <v>40</v>
      </c>
      <c r="F136" s="244" t="s">
        <v>501</v>
      </c>
      <c r="G136" s="242"/>
      <c r="H136" s="245">
        <v>890.5</v>
      </c>
      <c r="I136" s="246"/>
      <c r="J136" s="246"/>
      <c r="K136" s="242"/>
      <c r="L136" s="242"/>
      <c r="M136" s="247"/>
      <c r="N136" s="248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50"/>
      <c r="AT136" s="251" t="s">
        <v>192</v>
      </c>
      <c r="AU136" s="251" t="s">
        <v>91</v>
      </c>
      <c r="AV136" s="12" t="s">
        <v>91</v>
      </c>
      <c r="AW136" s="12" t="s">
        <v>5</v>
      </c>
      <c r="AX136" s="12" t="s">
        <v>82</v>
      </c>
      <c r="AY136" s="251" t="s">
        <v>179</v>
      </c>
    </row>
    <row r="137" spans="2:51" s="12" customFormat="1" ht="12">
      <c r="B137" s="241"/>
      <c r="C137" s="242"/>
      <c r="D137" s="237" t="s">
        <v>192</v>
      </c>
      <c r="E137" s="243" t="s">
        <v>40</v>
      </c>
      <c r="F137" s="244" t="s">
        <v>502</v>
      </c>
      <c r="G137" s="242"/>
      <c r="H137" s="245">
        <v>15</v>
      </c>
      <c r="I137" s="246"/>
      <c r="J137" s="246"/>
      <c r="K137" s="242"/>
      <c r="L137" s="242"/>
      <c r="M137" s="247"/>
      <c r="N137" s="248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50"/>
      <c r="AT137" s="251" t="s">
        <v>192</v>
      </c>
      <c r="AU137" s="251" t="s">
        <v>91</v>
      </c>
      <c r="AV137" s="12" t="s">
        <v>91</v>
      </c>
      <c r="AW137" s="12" t="s">
        <v>5</v>
      </c>
      <c r="AX137" s="12" t="s">
        <v>82</v>
      </c>
      <c r="AY137" s="251" t="s">
        <v>179</v>
      </c>
    </row>
    <row r="138" spans="2:51" s="15" customFormat="1" ht="12">
      <c r="B138" s="283"/>
      <c r="C138" s="284"/>
      <c r="D138" s="237" t="s">
        <v>192</v>
      </c>
      <c r="E138" s="285" t="s">
        <v>427</v>
      </c>
      <c r="F138" s="286" t="s">
        <v>377</v>
      </c>
      <c r="G138" s="284"/>
      <c r="H138" s="287">
        <v>905.5</v>
      </c>
      <c r="I138" s="288"/>
      <c r="J138" s="288"/>
      <c r="K138" s="284"/>
      <c r="L138" s="284"/>
      <c r="M138" s="289"/>
      <c r="N138" s="290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2"/>
      <c r="AT138" s="293" t="s">
        <v>192</v>
      </c>
      <c r="AU138" s="293" t="s">
        <v>91</v>
      </c>
      <c r="AV138" s="15" t="s">
        <v>200</v>
      </c>
      <c r="AW138" s="15" t="s">
        <v>5</v>
      </c>
      <c r="AX138" s="15" t="s">
        <v>82</v>
      </c>
      <c r="AY138" s="293" t="s">
        <v>179</v>
      </c>
    </row>
    <row r="139" spans="2:51" s="13" customFormat="1" ht="12">
      <c r="B139" s="252"/>
      <c r="C139" s="253"/>
      <c r="D139" s="237" t="s">
        <v>192</v>
      </c>
      <c r="E139" s="254" t="s">
        <v>40</v>
      </c>
      <c r="F139" s="255" t="s">
        <v>207</v>
      </c>
      <c r="G139" s="253"/>
      <c r="H139" s="256">
        <v>905.5</v>
      </c>
      <c r="I139" s="257"/>
      <c r="J139" s="257"/>
      <c r="K139" s="253"/>
      <c r="L139" s="253"/>
      <c r="M139" s="258"/>
      <c r="N139" s="259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1"/>
      <c r="AT139" s="262" t="s">
        <v>192</v>
      </c>
      <c r="AU139" s="262" t="s">
        <v>91</v>
      </c>
      <c r="AV139" s="13" t="s">
        <v>186</v>
      </c>
      <c r="AW139" s="13" t="s">
        <v>5</v>
      </c>
      <c r="AX139" s="13" t="s">
        <v>89</v>
      </c>
      <c r="AY139" s="262" t="s">
        <v>179</v>
      </c>
    </row>
    <row r="140" spans="2:65" s="1" customFormat="1" ht="22.5" customHeight="1">
      <c r="B140" s="40"/>
      <c r="C140" s="224" t="s">
        <v>265</v>
      </c>
      <c r="D140" s="224" t="s">
        <v>182</v>
      </c>
      <c r="E140" s="225" t="s">
        <v>503</v>
      </c>
      <c r="F140" s="226" t="s">
        <v>504</v>
      </c>
      <c r="G140" s="227" t="s">
        <v>210</v>
      </c>
      <c r="H140" s="228">
        <v>29</v>
      </c>
      <c r="I140" s="229"/>
      <c r="J140" s="229"/>
      <c r="K140" s="230">
        <f>ROUND(P140*H140,2)</f>
        <v>0</v>
      </c>
      <c r="L140" s="226" t="s">
        <v>382</v>
      </c>
      <c r="M140" s="45"/>
      <c r="N140" s="231" t="s">
        <v>40</v>
      </c>
      <c r="O140" s="232" t="s">
        <v>53</v>
      </c>
      <c r="P140" s="233">
        <f>I140+J140</f>
        <v>0</v>
      </c>
      <c r="Q140" s="233">
        <f>ROUND(I140*H140,2)</f>
        <v>0</v>
      </c>
      <c r="R140" s="233">
        <f>ROUND(J140*H140,2)</f>
        <v>0</v>
      </c>
      <c r="S140" s="81"/>
      <c r="T140" s="234">
        <f>S140*H140</f>
        <v>0</v>
      </c>
      <c r="U140" s="234">
        <v>0</v>
      </c>
      <c r="V140" s="234">
        <f>U140*H140</f>
        <v>0</v>
      </c>
      <c r="W140" s="234">
        <v>0</v>
      </c>
      <c r="X140" s="234">
        <f>W140*H140</f>
        <v>0</v>
      </c>
      <c r="Y140" s="235" t="s">
        <v>40</v>
      </c>
      <c r="AR140" s="18" t="s">
        <v>186</v>
      </c>
      <c r="AT140" s="18" t="s">
        <v>182</v>
      </c>
      <c r="AU140" s="18" t="s">
        <v>91</v>
      </c>
      <c r="AY140" s="18" t="s">
        <v>179</v>
      </c>
      <c r="BE140" s="236">
        <f>IF(O140="základní",K140,0)</f>
        <v>0</v>
      </c>
      <c r="BF140" s="236">
        <f>IF(O140="snížená",K140,0)</f>
        <v>0</v>
      </c>
      <c r="BG140" s="236">
        <f>IF(O140="zákl. přenesená",K140,0)</f>
        <v>0</v>
      </c>
      <c r="BH140" s="236">
        <f>IF(O140="sníž. přenesená",K140,0)</f>
        <v>0</v>
      </c>
      <c r="BI140" s="236">
        <f>IF(O140="nulová",K140,0)</f>
        <v>0</v>
      </c>
      <c r="BJ140" s="18" t="s">
        <v>186</v>
      </c>
      <c r="BK140" s="236">
        <f>ROUND(P140*H140,2)</f>
        <v>0</v>
      </c>
      <c r="BL140" s="18" t="s">
        <v>186</v>
      </c>
      <c r="BM140" s="18" t="s">
        <v>505</v>
      </c>
    </row>
    <row r="141" spans="2:47" s="1" customFormat="1" ht="12">
      <c r="B141" s="40"/>
      <c r="C141" s="41"/>
      <c r="D141" s="237" t="s">
        <v>188</v>
      </c>
      <c r="E141" s="41"/>
      <c r="F141" s="238" t="s">
        <v>506</v>
      </c>
      <c r="G141" s="41"/>
      <c r="H141" s="41"/>
      <c r="I141" s="147"/>
      <c r="J141" s="147"/>
      <c r="K141" s="41"/>
      <c r="L141" s="41"/>
      <c r="M141" s="45"/>
      <c r="N141" s="239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2"/>
      <c r="AT141" s="18" t="s">
        <v>188</v>
      </c>
      <c r="AU141" s="18" t="s">
        <v>91</v>
      </c>
    </row>
    <row r="142" spans="2:47" s="1" customFormat="1" ht="12">
      <c r="B142" s="40"/>
      <c r="C142" s="41"/>
      <c r="D142" s="237" t="s">
        <v>190</v>
      </c>
      <c r="E142" s="41"/>
      <c r="F142" s="240" t="s">
        <v>500</v>
      </c>
      <c r="G142" s="41"/>
      <c r="H142" s="41"/>
      <c r="I142" s="147"/>
      <c r="J142" s="147"/>
      <c r="K142" s="41"/>
      <c r="L142" s="41"/>
      <c r="M142" s="45"/>
      <c r="N142" s="239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2"/>
      <c r="AT142" s="18" t="s">
        <v>190</v>
      </c>
      <c r="AU142" s="18" t="s">
        <v>91</v>
      </c>
    </row>
    <row r="143" spans="2:51" s="12" customFormat="1" ht="12">
      <c r="B143" s="241"/>
      <c r="C143" s="242"/>
      <c r="D143" s="237" t="s">
        <v>192</v>
      </c>
      <c r="E143" s="243" t="s">
        <v>40</v>
      </c>
      <c r="F143" s="244" t="s">
        <v>430</v>
      </c>
      <c r="G143" s="242"/>
      <c r="H143" s="245">
        <v>29</v>
      </c>
      <c r="I143" s="246"/>
      <c r="J143" s="246"/>
      <c r="K143" s="242"/>
      <c r="L143" s="242"/>
      <c r="M143" s="247"/>
      <c r="N143" s="248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50"/>
      <c r="AT143" s="251" t="s">
        <v>192</v>
      </c>
      <c r="AU143" s="251" t="s">
        <v>91</v>
      </c>
      <c r="AV143" s="12" t="s">
        <v>91</v>
      </c>
      <c r="AW143" s="12" t="s">
        <v>5</v>
      </c>
      <c r="AX143" s="12" t="s">
        <v>82</v>
      </c>
      <c r="AY143" s="251" t="s">
        <v>179</v>
      </c>
    </row>
    <row r="144" spans="2:51" s="13" customFormat="1" ht="12">
      <c r="B144" s="252"/>
      <c r="C144" s="253"/>
      <c r="D144" s="237" t="s">
        <v>192</v>
      </c>
      <c r="E144" s="254" t="s">
        <v>40</v>
      </c>
      <c r="F144" s="255" t="s">
        <v>207</v>
      </c>
      <c r="G144" s="253"/>
      <c r="H144" s="256">
        <v>29</v>
      </c>
      <c r="I144" s="257"/>
      <c r="J144" s="257"/>
      <c r="K144" s="253"/>
      <c r="L144" s="253"/>
      <c r="M144" s="258"/>
      <c r="N144" s="259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1"/>
      <c r="AT144" s="262" t="s">
        <v>192</v>
      </c>
      <c r="AU144" s="262" t="s">
        <v>91</v>
      </c>
      <c r="AV144" s="13" t="s">
        <v>186</v>
      </c>
      <c r="AW144" s="13" t="s">
        <v>5</v>
      </c>
      <c r="AX144" s="13" t="s">
        <v>89</v>
      </c>
      <c r="AY144" s="262" t="s">
        <v>179</v>
      </c>
    </row>
    <row r="145" spans="2:65" s="1" customFormat="1" ht="22.5" customHeight="1">
      <c r="B145" s="40"/>
      <c r="C145" s="224" t="s">
        <v>272</v>
      </c>
      <c r="D145" s="224" t="s">
        <v>182</v>
      </c>
      <c r="E145" s="225" t="s">
        <v>507</v>
      </c>
      <c r="F145" s="226" t="s">
        <v>508</v>
      </c>
      <c r="G145" s="227" t="s">
        <v>210</v>
      </c>
      <c r="H145" s="228">
        <v>3</v>
      </c>
      <c r="I145" s="229"/>
      <c r="J145" s="229"/>
      <c r="K145" s="230">
        <f>ROUND(P145*H145,2)</f>
        <v>0</v>
      </c>
      <c r="L145" s="226" t="s">
        <v>185</v>
      </c>
      <c r="M145" s="45"/>
      <c r="N145" s="231" t="s">
        <v>40</v>
      </c>
      <c r="O145" s="232" t="s">
        <v>53</v>
      </c>
      <c r="P145" s="233">
        <f>I145+J145</f>
        <v>0</v>
      </c>
      <c r="Q145" s="233">
        <f>ROUND(I145*H145,2)</f>
        <v>0</v>
      </c>
      <c r="R145" s="233">
        <f>ROUND(J145*H145,2)</f>
        <v>0</v>
      </c>
      <c r="S145" s="81"/>
      <c r="T145" s="234">
        <f>S145*H145</f>
        <v>0</v>
      </c>
      <c r="U145" s="234">
        <v>0</v>
      </c>
      <c r="V145" s="234">
        <f>U145*H145</f>
        <v>0</v>
      </c>
      <c r="W145" s="234">
        <v>0</v>
      </c>
      <c r="X145" s="234">
        <f>W145*H145</f>
        <v>0</v>
      </c>
      <c r="Y145" s="235" t="s">
        <v>40</v>
      </c>
      <c r="AR145" s="18" t="s">
        <v>186</v>
      </c>
      <c r="AT145" s="18" t="s">
        <v>182</v>
      </c>
      <c r="AU145" s="18" t="s">
        <v>91</v>
      </c>
      <c r="AY145" s="18" t="s">
        <v>179</v>
      </c>
      <c r="BE145" s="236">
        <f>IF(O145="základní",K145,0)</f>
        <v>0</v>
      </c>
      <c r="BF145" s="236">
        <f>IF(O145="snížená",K145,0)</f>
        <v>0</v>
      </c>
      <c r="BG145" s="236">
        <f>IF(O145="zákl. přenesená",K145,0)</f>
        <v>0</v>
      </c>
      <c r="BH145" s="236">
        <f>IF(O145="sníž. přenesená",K145,0)</f>
        <v>0</v>
      </c>
      <c r="BI145" s="236">
        <f>IF(O145="nulová",K145,0)</f>
        <v>0</v>
      </c>
      <c r="BJ145" s="18" t="s">
        <v>186</v>
      </c>
      <c r="BK145" s="236">
        <f>ROUND(P145*H145,2)</f>
        <v>0</v>
      </c>
      <c r="BL145" s="18" t="s">
        <v>186</v>
      </c>
      <c r="BM145" s="18" t="s">
        <v>509</v>
      </c>
    </row>
    <row r="146" spans="2:47" s="1" customFormat="1" ht="12">
      <c r="B146" s="40"/>
      <c r="C146" s="41"/>
      <c r="D146" s="237" t="s">
        <v>188</v>
      </c>
      <c r="E146" s="41"/>
      <c r="F146" s="238" t="s">
        <v>510</v>
      </c>
      <c r="G146" s="41"/>
      <c r="H146" s="41"/>
      <c r="I146" s="147"/>
      <c r="J146" s="147"/>
      <c r="K146" s="41"/>
      <c r="L146" s="41"/>
      <c r="M146" s="45"/>
      <c r="N146" s="239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2"/>
      <c r="AT146" s="18" t="s">
        <v>188</v>
      </c>
      <c r="AU146" s="18" t="s">
        <v>91</v>
      </c>
    </row>
    <row r="147" spans="2:47" s="1" customFormat="1" ht="12">
      <c r="B147" s="40"/>
      <c r="C147" s="41"/>
      <c r="D147" s="237" t="s">
        <v>190</v>
      </c>
      <c r="E147" s="41"/>
      <c r="F147" s="240" t="s">
        <v>511</v>
      </c>
      <c r="G147" s="41"/>
      <c r="H147" s="41"/>
      <c r="I147" s="147"/>
      <c r="J147" s="147"/>
      <c r="K147" s="41"/>
      <c r="L147" s="41"/>
      <c r="M147" s="45"/>
      <c r="N147" s="239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2"/>
      <c r="AT147" s="18" t="s">
        <v>190</v>
      </c>
      <c r="AU147" s="18" t="s">
        <v>91</v>
      </c>
    </row>
    <row r="148" spans="2:51" s="12" customFormat="1" ht="12">
      <c r="B148" s="241"/>
      <c r="C148" s="242"/>
      <c r="D148" s="237" t="s">
        <v>192</v>
      </c>
      <c r="E148" s="243" t="s">
        <v>40</v>
      </c>
      <c r="F148" s="244" t="s">
        <v>512</v>
      </c>
      <c r="G148" s="242"/>
      <c r="H148" s="245">
        <v>3</v>
      </c>
      <c r="I148" s="246"/>
      <c r="J148" s="246"/>
      <c r="K148" s="242"/>
      <c r="L148" s="242"/>
      <c r="M148" s="247"/>
      <c r="N148" s="248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50"/>
      <c r="AT148" s="251" t="s">
        <v>192</v>
      </c>
      <c r="AU148" s="251" t="s">
        <v>91</v>
      </c>
      <c r="AV148" s="12" t="s">
        <v>91</v>
      </c>
      <c r="AW148" s="12" t="s">
        <v>5</v>
      </c>
      <c r="AX148" s="12" t="s">
        <v>82</v>
      </c>
      <c r="AY148" s="251" t="s">
        <v>179</v>
      </c>
    </row>
    <row r="149" spans="2:51" s="13" customFormat="1" ht="12">
      <c r="B149" s="252"/>
      <c r="C149" s="253"/>
      <c r="D149" s="237" t="s">
        <v>192</v>
      </c>
      <c r="E149" s="254" t="s">
        <v>40</v>
      </c>
      <c r="F149" s="255" t="s">
        <v>207</v>
      </c>
      <c r="G149" s="253"/>
      <c r="H149" s="256">
        <v>3</v>
      </c>
      <c r="I149" s="257"/>
      <c r="J149" s="257"/>
      <c r="K149" s="253"/>
      <c r="L149" s="253"/>
      <c r="M149" s="258"/>
      <c r="N149" s="259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1"/>
      <c r="AT149" s="262" t="s">
        <v>192</v>
      </c>
      <c r="AU149" s="262" t="s">
        <v>91</v>
      </c>
      <c r="AV149" s="13" t="s">
        <v>186</v>
      </c>
      <c r="AW149" s="13" t="s">
        <v>5</v>
      </c>
      <c r="AX149" s="13" t="s">
        <v>89</v>
      </c>
      <c r="AY149" s="262" t="s">
        <v>179</v>
      </c>
    </row>
    <row r="150" spans="2:65" s="1" customFormat="1" ht="22.5" customHeight="1">
      <c r="B150" s="40"/>
      <c r="C150" s="273" t="s">
        <v>279</v>
      </c>
      <c r="D150" s="273" t="s">
        <v>326</v>
      </c>
      <c r="E150" s="274" t="s">
        <v>513</v>
      </c>
      <c r="F150" s="275" t="s">
        <v>514</v>
      </c>
      <c r="G150" s="276" t="s">
        <v>210</v>
      </c>
      <c r="H150" s="277">
        <v>905.5</v>
      </c>
      <c r="I150" s="278"/>
      <c r="J150" s="279"/>
      <c r="K150" s="280">
        <f>ROUND(P150*H150,2)</f>
        <v>0</v>
      </c>
      <c r="L150" s="275" t="s">
        <v>382</v>
      </c>
      <c r="M150" s="281"/>
      <c r="N150" s="282" t="s">
        <v>40</v>
      </c>
      <c r="O150" s="232" t="s">
        <v>53</v>
      </c>
      <c r="P150" s="233">
        <f>I150+J150</f>
        <v>0</v>
      </c>
      <c r="Q150" s="233">
        <f>ROUND(I150*H150,2)</f>
        <v>0</v>
      </c>
      <c r="R150" s="233">
        <f>ROUND(J150*H150,2)</f>
        <v>0</v>
      </c>
      <c r="S150" s="81"/>
      <c r="T150" s="234">
        <f>S150*H150</f>
        <v>0</v>
      </c>
      <c r="U150" s="234">
        <v>0.02213</v>
      </c>
      <c r="V150" s="234">
        <f>U150*H150</f>
        <v>20.038715</v>
      </c>
      <c r="W150" s="234">
        <v>0</v>
      </c>
      <c r="X150" s="234">
        <f>W150*H150</f>
        <v>0</v>
      </c>
      <c r="Y150" s="235" t="s">
        <v>40</v>
      </c>
      <c r="AR150" s="18" t="s">
        <v>237</v>
      </c>
      <c r="AT150" s="18" t="s">
        <v>326</v>
      </c>
      <c r="AU150" s="18" t="s">
        <v>91</v>
      </c>
      <c r="AY150" s="18" t="s">
        <v>179</v>
      </c>
      <c r="BE150" s="236">
        <f>IF(O150="základní",K150,0)</f>
        <v>0</v>
      </c>
      <c r="BF150" s="236">
        <f>IF(O150="snížená",K150,0)</f>
        <v>0</v>
      </c>
      <c r="BG150" s="236">
        <f>IF(O150="zákl. přenesená",K150,0)</f>
        <v>0</v>
      </c>
      <c r="BH150" s="236">
        <f>IF(O150="sníž. přenesená",K150,0)</f>
        <v>0</v>
      </c>
      <c r="BI150" s="236">
        <f>IF(O150="nulová",K150,0)</f>
        <v>0</v>
      </c>
      <c r="BJ150" s="18" t="s">
        <v>186</v>
      </c>
      <c r="BK150" s="236">
        <f>ROUND(P150*H150,2)</f>
        <v>0</v>
      </c>
      <c r="BL150" s="18" t="s">
        <v>186</v>
      </c>
      <c r="BM150" s="18" t="s">
        <v>515</v>
      </c>
    </row>
    <row r="151" spans="2:47" s="1" customFormat="1" ht="12">
      <c r="B151" s="40"/>
      <c r="C151" s="41"/>
      <c r="D151" s="237" t="s">
        <v>188</v>
      </c>
      <c r="E151" s="41"/>
      <c r="F151" s="238" t="s">
        <v>514</v>
      </c>
      <c r="G151" s="41"/>
      <c r="H151" s="41"/>
      <c r="I151" s="147"/>
      <c r="J151" s="147"/>
      <c r="K151" s="41"/>
      <c r="L151" s="41"/>
      <c r="M151" s="45"/>
      <c r="N151" s="239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2"/>
      <c r="AT151" s="18" t="s">
        <v>188</v>
      </c>
      <c r="AU151" s="18" t="s">
        <v>91</v>
      </c>
    </row>
    <row r="152" spans="2:51" s="12" customFormat="1" ht="12">
      <c r="B152" s="241"/>
      <c r="C152" s="242"/>
      <c r="D152" s="237" t="s">
        <v>192</v>
      </c>
      <c r="E152" s="243" t="s">
        <v>40</v>
      </c>
      <c r="F152" s="244" t="s">
        <v>427</v>
      </c>
      <c r="G152" s="242"/>
      <c r="H152" s="245">
        <v>905.5</v>
      </c>
      <c r="I152" s="246"/>
      <c r="J152" s="246"/>
      <c r="K152" s="242"/>
      <c r="L152" s="242"/>
      <c r="M152" s="247"/>
      <c r="N152" s="248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50"/>
      <c r="AT152" s="251" t="s">
        <v>192</v>
      </c>
      <c r="AU152" s="251" t="s">
        <v>91</v>
      </c>
      <c r="AV152" s="12" t="s">
        <v>91</v>
      </c>
      <c r="AW152" s="12" t="s">
        <v>5</v>
      </c>
      <c r="AX152" s="12" t="s">
        <v>82</v>
      </c>
      <c r="AY152" s="251" t="s">
        <v>179</v>
      </c>
    </row>
    <row r="153" spans="2:51" s="13" customFormat="1" ht="12">
      <c r="B153" s="252"/>
      <c r="C153" s="253"/>
      <c r="D153" s="237" t="s">
        <v>192</v>
      </c>
      <c r="E153" s="254" t="s">
        <v>40</v>
      </c>
      <c r="F153" s="255" t="s">
        <v>207</v>
      </c>
      <c r="G153" s="253"/>
      <c r="H153" s="256">
        <v>905.5</v>
      </c>
      <c r="I153" s="257"/>
      <c r="J153" s="257"/>
      <c r="K153" s="253"/>
      <c r="L153" s="253"/>
      <c r="M153" s="258"/>
      <c r="N153" s="259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1"/>
      <c r="AT153" s="262" t="s">
        <v>192</v>
      </c>
      <c r="AU153" s="262" t="s">
        <v>91</v>
      </c>
      <c r="AV153" s="13" t="s">
        <v>186</v>
      </c>
      <c r="AW153" s="13" t="s">
        <v>5</v>
      </c>
      <c r="AX153" s="13" t="s">
        <v>89</v>
      </c>
      <c r="AY153" s="262" t="s">
        <v>179</v>
      </c>
    </row>
    <row r="154" spans="2:65" s="1" customFormat="1" ht="22.5" customHeight="1">
      <c r="B154" s="40"/>
      <c r="C154" s="273" t="s">
        <v>286</v>
      </c>
      <c r="D154" s="273" t="s">
        <v>326</v>
      </c>
      <c r="E154" s="274" t="s">
        <v>516</v>
      </c>
      <c r="F154" s="275" t="s">
        <v>517</v>
      </c>
      <c r="G154" s="276" t="s">
        <v>217</v>
      </c>
      <c r="H154" s="277">
        <v>60</v>
      </c>
      <c r="I154" s="278"/>
      <c r="J154" s="279"/>
      <c r="K154" s="280">
        <f>ROUND(P154*H154,2)</f>
        <v>0</v>
      </c>
      <c r="L154" s="275" t="s">
        <v>382</v>
      </c>
      <c r="M154" s="281"/>
      <c r="N154" s="282" t="s">
        <v>40</v>
      </c>
      <c r="O154" s="232" t="s">
        <v>53</v>
      </c>
      <c r="P154" s="233">
        <f>I154+J154</f>
        <v>0</v>
      </c>
      <c r="Q154" s="233">
        <f>ROUND(I154*H154,2)</f>
        <v>0</v>
      </c>
      <c r="R154" s="233">
        <f>ROUND(J154*H154,2)</f>
        <v>0</v>
      </c>
      <c r="S154" s="81"/>
      <c r="T154" s="234">
        <f>S154*H154</f>
        <v>0</v>
      </c>
      <c r="U154" s="234">
        <v>0.045</v>
      </c>
      <c r="V154" s="234">
        <f>U154*H154</f>
        <v>2.6999999999999997</v>
      </c>
      <c r="W154" s="234">
        <v>0</v>
      </c>
      <c r="X154" s="234">
        <f>W154*H154</f>
        <v>0</v>
      </c>
      <c r="Y154" s="235" t="s">
        <v>40</v>
      </c>
      <c r="AR154" s="18" t="s">
        <v>237</v>
      </c>
      <c r="AT154" s="18" t="s">
        <v>326</v>
      </c>
      <c r="AU154" s="18" t="s">
        <v>91</v>
      </c>
      <c r="AY154" s="18" t="s">
        <v>179</v>
      </c>
      <c r="BE154" s="236">
        <f>IF(O154="základní",K154,0)</f>
        <v>0</v>
      </c>
      <c r="BF154" s="236">
        <f>IF(O154="snížená",K154,0)</f>
        <v>0</v>
      </c>
      <c r="BG154" s="236">
        <f>IF(O154="zákl. přenesená",K154,0)</f>
        <v>0</v>
      </c>
      <c r="BH154" s="236">
        <f>IF(O154="sníž. přenesená",K154,0)</f>
        <v>0</v>
      </c>
      <c r="BI154" s="236">
        <f>IF(O154="nulová",K154,0)</f>
        <v>0</v>
      </c>
      <c r="BJ154" s="18" t="s">
        <v>186</v>
      </c>
      <c r="BK154" s="236">
        <f>ROUND(P154*H154,2)</f>
        <v>0</v>
      </c>
      <c r="BL154" s="18" t="s">
        <v>186</v>
      </c>
      <c r="BM154" s="18" t="s">
        <v>518</v>
      </c>
    </row>
    <row r="155" spans="2:47" s="1" customFormat="1" ht="12">
      <c r="B155" s="40"/>
      <c r="C155" s="41"/>
      <c r="D155" s="237" t="s">
        <v>188</v>
      </c>
      <c r="E155" s="41"/>
      <c r="F155" s="238" t="s">
        <v>517</v>
      </c>
      <c r="G155" s="41"/>
      <c r="H155" s="41"/>
      <c r="I155" s="147"/>
      <c r="J155" s="147"/>
      <c r="K155" s="41"/>
      <c r="L155" s="41"/>
      <c r="M155" s="45"/>
      <c r="N155" s="239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2"/>
      <c r="AT155" s="18" t="s">
        <v>188</v>
      </c>
      <c r="AU155" s="18" t="s">
        <v>91</v>
      </c>
    </row>
    <row r="156" spans="2:51" s="12" customFormat="1" ht="12">
      <c r="B156" s="241"/>
      <c r="C156" s="242"/>
      <c r="D156" s="237" t="s">
        <v>192</v>
      </c>
      <c r="E156" s="243" t="s">
        <v>40</v>
      </c>
      <c r="F156" s="244" t="s">
        <v>519</v>
      </c>
      <c r="G156" s="242"/>
      <c r="H156" s="245">
        <v>60</v>
      </c>
      <c r="I156" s="246"/>
      <c r="J156" s="246"/>
      <c r="K156" s="242"/>
      <c r="L156" s="242"/>
      <c r="M156" s="247"/>
      <c r="N156" s="248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50"/>
      <c r="AT156" s="251" t="s">
        <v>192</v>
      </c>
      <c r="AU156" s="251" t="s">
        <v>91</v>
      </c>
      <c r="AV156" s="12" t="s">
        <v>91</v>
      </c>
      <c r="AW156" s="12" t="s">
        <v>5</v>
      </c>
      <c r="AX156" s="12" t="s">
        <v>89</v>
      </c>
      <c r="AY156" s="251" t="s">
        <v>179</v>
      </c>
    </row>
    <row r="157" spans="2:65" s="1" customFormat="1" ht="16.5" customHeight="1">
      <c r="B157" s="40"/>
      <c r="C157" s="273" t="s">
        <v>9</v>
      </c>
      <c r="D157" s="273" t="s">
        <v>326</v>
      </c>
      <c r="E157" s="274" t="s">
        <v>520</v>
      </c>
      <c r="F157" s="275" t="s">
        <v>521</v>
      </c>
      <c r="G157" s="276" t="s">
        <v>217</v>
      </c>
      <c r="H157" s="277">
        <v>18</v>
      </c>
      <c r="I157" s="278"/>
      <c r="J157" s="279"/>
      <c r="K157" s="280">
        <f>ROUND(P157*H157,2)</f>
        <v>0</v>
      </c>
      <c r="L157" s="275" t="s">
        <v>40</v>
      </c>
      <c r="M157" s="281"/>
      <c r="N157" s="282" t="s">
        <v>40</v>
      </c>
      <c r="O157" s="232" t="s">
        <v>53</v>
      </c>
      <c r="P157" s="233">
        <f>I157+J157</f>
        <v>0</v>
      </c>
      <c r="Q157" s="233">
        <f>ROUND(I157*H157,2)</f>
        <v>0</v>
      </c>
      <c r="R157" s="233">
        <f>ROUND(J157*H157,2)</f>
        <v>0</v>
      </c>
      <c r="S157" s="81"/>
      <c r="T157" s="234">
        <f>S157*H157</f>
        <v>0</v>
      </c>
      <c r="U157" s="234">
        <v>0</v>
      </c>
      <c r="V157" s="234">
        <f>U157*H157</f>
        <v>0</v>
      </c>
      <c r="W157" s="234">
        <v>0</v>
      </c>
      <c r="X157" s="234">
        <f>W157*H157</f>
        <v>0</v>
      </c>
      <c r="Y157" s="235" t="s">
        <v>40</v>
      </c>
      <c r="AR157" s="18" t="s">
        <v>237</v>
      </c>
      <c r="AT157" s="18" t="s">
        <v>326</v>
      </c>
      <c r="AU157" s="18" t="s">
        <v>91</v>
      </c>
      <c r="AY157" s="18" t="s">
        <v>179</v>
      </c>
      <c r="BE157" s="236">
        <f>IF(O157="základní",K157,0)</f>
        <v>0</v>
      </c>
      <c r="BF157" s="236">
        <f>IF(O157="snížená",K157,0)</f>
        <v>0</v>
      </c>
      <c r="BG157" s="236">
        <f>IF(O157="zákl. přenesená",K157,0)</f>
        <v>0</v>
      </c>
      <c r="BH157" s="236">
        <f>IF(O157="sníž. přenesená",K157,0)</f>
        <v>0</v>
      </c>
      <c r="BI157" s="236">
        <f>IF(O157="nulová",K157,0)</f>
        <v>0</v>
      </c>
      <c r="BJ157" s="18" t="s">
        <v>186</v>
      </c>
      <c r="BK157" s="236">
        <f>ROUND(P157*H157,2)</f>
        <v>0</v>
      </c>
      <c r="BL157" s="18" t="s">
        <v>186</v>
      </c>
      <c r="BM157" s="18" t="s">
        <v>522</v>
      </c>
    </row>
    <row r="158" spans="2:47" s="1" customFormat="1" ht="12">
      <c r="B158" s="40"/>
      <c r="C158" s="41"/>
      <c r="D158" s="237" t="s">
        <v>188</v>
      </c>
      <c r="E158" s="41"/>
      <c r="F158" s="238" t="s">
        <v>521</v>
      </c>
      <c r="G158" s="41"/>
      <c r="H158" s="41"/>
      <c r="I158" s="147"/>
      <c r="J158" s="147"/>
      <c r="K158" s="41"/>
      <c r="L158" s="41"/>
      <c r="M158" s="45"/>
      <c r="N158" s="239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2"/>
      <c r="AT158" s="18" t="s">
        <v>188</v>
      </c>
      <c r="AU158" s="18" t="s">
        <v>91</v>
      </c>
    </row>
    <row r="159" spans="2:51" s="12" customFormat="1" ht="12">
      <c r="B159" s="241"/>
      <c r="C159" s="242"/>
      <c r="D159" s="237" t="s">
        <v>192</v>
      </c>
      <c r="E159" s="243" t="s">
        <v>40</v>
      </c>
      <c r="F159" s="244" t="s">
        <v>523</v>
      </c>
      <c r="G159" s="242"/>
      <c r="H159" s="245">
        <v>18</v>
      </c>
      <c r="I159" s="246"/>
      <c r="J159" s="246"/>
      <c r="K159" s="242"/>
      <c r="L159" s="242"/>
      <c r="M159" s="247"/>
      <c r="N159" s="248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50"/>
      <c r="AT159" s="251" t="s">
        <v>192</v>
      </c>
      <c r="AU159" s="251" t="s">
        <v>91</v>
      </c>
      <c r="AV159" s="12" t="s">
        <v>91</v>
      </c>
      <c r="AW159" s="12" t="s">
        <v>5</v>
      </c>
      <c r="AX159" s="12" t="s">
        <v>82</v>
      </c>
      <c r="AY159" s="251" t="s">
        <v>179</v>
      </c>
    </row>
    <row r="160" spans="2:51" s="13" customFormat="1" ht="12">
      <c r="B160" s="252"/>
      <c r="C160" s="253"/>
      <c r="D160" s="237" t="s">
        <v>192</v>
      </c>
      <c r="E160" s="254" t="s">
        <v>425</v>
      </c>
      <c r="F160" s="255" t="s">
        <v>207</v>
      </c>
      <c r="G160" s="253"/>
      <c r="H160" s="256">
        <v>18</v>
      </c>
      <c r="I160" s="257"/>
      <c r="J160" s="257"/>
      <c r="K160" s="253"/>
      <c r="L160" s="253"/>
      <c r="M160" s="258"/>
      <c r="N160" s="259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1"/>
      <c r="AT160" s="262" t="s">
        <v>192</v>
      </c>
      <c r="AU160" s="262" t="s">
        <v>91</v>
      </c>
      <c r="AV160" s="13" t="s">
        <v>186</v>
      </c>
      <c r="AW160" s="13" t="s">
        <v>5</v>
      </c>
      <c r="AX160" s="13" t="s">
        <v>89</v>
      </c>
      <c r="AY160" s="262" t="s">
        <v>179</v>
      </c>
    </row>
    <row r="161" spans="2:65" s="1" customFormat="1" ht="16.5" customHeight="1">
      <c r="B161" s="40"/>
      <c r="C161" s="273" t="s">
        <v>297</v>
      </c>
      <c r="D161" s="273" t="s">
        <v>326</v>
      </c>
      <c r="E161" s="274" t="s">
        <v>524</v>
      </c>
      <c r="F161" s="275" t="s">
        <v>525</v>
      </c>
      <c r="G161" s="276" t="s">
        <v>217</v>
      </c>
      <c r="H161" s="277">
        <v>11</v>
      </c>
      <c r="I161" s="278"/>
      <c r="J161" s="279"/>
      <c r="K161" s="280">
        <f>ROUND(P161*H161,2)</f>
        <v>0</v>
      </c>
      <c r="L161" s="275" t="s">
        <v>40</v>
      </c>
      <c r="M161" s="281"/>
      <c r="N161" s="282" t="s">
        <v>40</v>
      </c>
      <c r="O161" s="232" t="s">
        <v>53</v>
      </c>
      <c r="P161" s="233">
        <f>I161+J161</f>
        <v>0</v>
      </c>
      <c r="Q161" s="233">
        <f>ROUND(I161*H161,2)</f>
        <v>0</v>
      </c>
      <c r="R161" s="233">
        <f>ROUND(J161*H161,2)</f>
        <v>0</v>
      </c>
      <c r="S161" s="81"/>
      <c r="T161" s="234">
        <f>S161*H161</f>
        <v>0</v>
      </c>
      <c r="U161" s="234">
        <v>0</v>
      </c>
      <c r="V161" s="234">
        <f>U161*H161</f>
        <v>0</v>
      </c>
      <c r="W161" s="234">
        <v>0</v>
      </c>
      <c r="X161" s="234">
        <f>W161*H161</f>
        <v>0</v>
      </c>
      <c r="Y161" s="235" t="s">
        <v>40</v>
      </c>
      <c r="AR161" s="18" t="s">
        <v>237</v>
      </c>
      <c r="AT161" s="18" t="s">
        <v>326</v>
      </c>
      <c r="AU161" s="18" t="s">
        <v>91</v>
      </c>
      <c r="AY161" s="18" t="s">
        <v>179</v>
      </c>
      <c r="BE161" s="236">
        <f>IF(O161="základní",K161,0)</f>
        <v>0</v>
      </c>
      <c r="BF161" s="236">
        <f>IF(O161="snížená",K161,0)</f>
        <v>0</v>
      </c>
      <c r="BG161" s="236">
        <f>IF(O161="zákl. přenesená",K161,0)</f>
        <v>0</v>
      </c>
      <c r="BH161" s="236">
        <f>IF(O161="sníž. přenesená",K161,0)</f>
        <v>0</v>
      </c>
      <c r="BI161" s="236">
        <f>IF(O161="nulová",K161,0)</f>
        <v>0</v>
      </c>
      <c r="BJ161" s="18" t="s">
        <v>186</v>
      </c>
      <c r="BK161" s="236">
        <f>ROUND(P161*H161,2)</f>
        <v>0</v>
      </c>
      <c r="BL161" s="18" t="s">
        <v>186</v>
      </c>
      <c r="BM161" s="18" t="s">
        <v>526</v>
      </c>
    </row>
    <row r="162" spans="2:47" s="1" customFormat="1" ht="12">
      <c r="B162" s="40"/>
      <c r="C162" s="41"/>
      <c r="D162" s="237" t="s">
        <v>188</v>
      </c>
      <c r="E162" s="41"/>
      <c r="F162" s="238" t="s">
        <v>525</v>
      </c>
      <c r="G162" s="41"/>
      <c r="H162" s="41"/>
      <c r="I162" s="147"/>
      <c r="J162" s="147"/>
      <c r="K162" s="41"/>
      <c r="L162" s="41"/>
      <c r="M162" s="45"/>
      <c r="N162" s="239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2"/>
      <c r="AT162" s="18" t="s">
        <v>188</v>
      </c>
      <c r="AU162" s="18" t="s">
        <v>91</v>
      </c>
    </row>
    <row r="163" spans="2:51" s="14" customFormat="1" ht="12">
      <c r="B163" s="263"/>
      <c r="C163" s="264"/>
      <c r="D163" s="237" t="s">
        <v>192</v>
      </c>
      <c r="E163" s="265" t="s">
        <v>40</v>
      </c>
      <c r="F163" s="266" t="s">
        <v>527</v>
      </c>
      <c r="G163" s="264"/>
      <c r="H163" s="265" t="s">
        <v>40</v>
      </c>
      <c r="I163" s="267"/>
      <c r="J163" s="267"/>
      <c r="K163" s="264"/>
      <c r="L163" s="264"/>
      <c r="M163" s="268"/>
      <c r="N163" s="269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1"/>
      <c r="AT163" s="272" t="s">
        <v>192</v>
      </c>
      <c r="AU163" s="272" t="s">
        <v>91</v>
      </c>
      <c r="AV163" s="14" t="s">
        <v>89</v>
      </c>
      <c r="AW163" s="14" t="s">
        <v>5</v>
      </c>
      <c r="AX163" s="14" t="s">
        <v>82</v>
      </c>
      <c r="AY163" s="272" t="s">
        <v>179</v>
      </c>
    </row>
    <row r="164" spans="2:51" s="12" customFormat="1" ht="12">
      <c r="B164" s="241"/>
      <c r="C164" s="242"/>
      <c r="D164" s="237" t="s">
        <v>192</v>
      </c>
      <c r="E164" s="243" t="s">
        <v>433</v>
      </c>
      <c r="F164" s="244" t="s">
        <v>528</v>
      </c>
      <c r="G164" s="242"/>
      <c r="H164" s="245">
        <v>11</v>
      </c>
      <c r="I164" s="246"/>
      <c r="J164" s="246"/>
      <c r="K164" s="242"/>
      <c r="L164" s="242"/>
      <c r="M164" s="247"/>
      <c r="N164" s="248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50"/>
      <c r="AT164" s="251" t="s">
        <v>192</v>
      </c>
      <c r="AU164" s="251" t="s">
        <v>91</v>
      </c>
      <c r="AV164" s="12" t="s">
        <v>91</v>
      </c>
      <c r="AW164" s="12" t="s">
        <v>5</v>
      </c>
      <c r="AX164" s="12" t="s">
        <v>82</v>
      </c>
      <c r="AY164" s="251" t="s">
        <v>179</v>
      </c>
    </row>
    <row r="165" spans="2:51" s="13" customFormat="1" ht="12">
      <c r="B165" s="252"/>
      <c r="C165" s="253"/>
      <c r="D165" s="237" t="s">
        <v>192</v>
      </c>
      <c r="E165" s="254" t="s">
        <v>40</v>
      </c>
      <c r="F165" s="255" t="s">
        <v>207</v>
      </c>
      <c r="G165" s="253"/>
      <c r="H165" s="256">
        <v>11</v>
      </c>
      <c r="I165" s="257"/>
      <c r="J165" s="257"/>
      <c r="K165" s="253"/>
      <c r="L165" s="253"/>
      <c r="M165" s="258"/>
      <c r="N165" s="259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1"/>
      <c r="AT165" s="262" t="s">
        <v>192</v>
      </c>
      <c r="AU165" s="262" t="s">
        <v>91</v>
      </c>
      <c r="AV165" s="13" t="s">
        <v>186</v>
      </c>
      <c r="AW165" s="13" t="s">
        <v>5</v>
      </c>
      <c r="AX165" s="13" t="s">
        <v>89</v>
      </c>
      <c r="AY165" s="262" t="s">
        <v>179</v>
      </c>
    </row>
    <row r="166" spans="2:65" s="1" customFormat="1" ht="22.5" customHeight="1">
      <c r="B166" s="40"/>
      <c r="C166" s="273" t="s">
        <v>304</v>
      </c>
      <c r="D166" s="273" t="s">
        <v>326</v>
      </c>
      <c r="E166" s="274" t="s">
        <v>529</v>
      </c>
      <c r="F166" s="275" t="s">
        <v>530</v>
      </c>
      <c r="G166" s="276" t="s">
        <v>217</v>
      </c>
      <c r="H166" s="277">
        <v>14.5</v>
      </c>
      <c r="I166" s="278"/>
      <c r="J166" s="279"/>
      <c r="K166" s="280">
        <f>ROUND(P166*H166,2)</f>
        <v>0</v>
      </c>
      <c r="L166" s="275" t="s">
        <v>382</v>
      </c>
      <c r="M166" s="281"/>
      <c r="N166" s="282" t="s">
        <v>40</v>
      </c>
      <c r="O166" s="232" t="s">
        <v>53</v>
      </c>
      <c r="P166" s="233">
        <f>I166+J166</f>
        <v>0</v>
      </c>
      <c r="Q166" s="233">
        <f>ROUND(I166*H166,2)</f>
        <v>0</v>
      </c>
      <c r="R166" s="233">
        <f>ROUND(J166*H166,2)</f>
        <v>0</v>
      </c>
      <c r="S166" s="81"/>
      <c r="T166" s="234">
        <f>S166*H166</f>
        <v>0</v>
      </c>
      <c r="U166" s="234">
        <v>0</v>
      </c>
      <c r="V166" s="234">
        <f>U166*H166</f>
        <v>0</v>
      </c>
      <c r="W166" s="234">
        <v>0</v>
      </c>
      <c r="X166" s="234">
        <f>W166*H166</f>
        <v>0</v>
      </c>
      <c r="Y166" s="235" t="s">
        <v>40</v>
      </c>
      <c r="AR166" s="18" t="s">
        <v>237</v>
      </c>
      <c r="AT166" s="18" t="s">
        <v>326</v>
      </c>
      <c r="AU166" s="18" t="s">
        <v>91</v>
      </c>
      <c r="AY166" s="18" t="s">
        <v>179</v>
      </c>
      <c r="BE166" s="236">
        <f>IF(O166="základní",K166,0)</f>
        <v>0</v>
      </c>
      <c r="BF166" s="236">
        <f>IF(O166="snížená",K166,0)</f>
        <v>0</v>
      </c>
      <c r="BG166" s="236">
        <f>IF(O166="zákl. přenesená",K166,0)</f>
        <v>0</v>
      </c>
      <c r="BH166" s="236">
        <f>IF(O166="sníž. přenesená",K166,0)</f>
        <v>0</v>
      </c>
      <c r="BI166" s="236">
        <f>IF(O166="nulová",K166,0)</f>
        <v>0</v>
      </c>
      <c r="BJ166" s="18" t="s">
        <v>186</v>
      </c>
      <c r="BK166" s="236">
        <f>ROUND(P166*H166,2)</f>
        <v>0</v>
      </c>
      <c r="BL166" s="18" t="s">
        <v>186</v>
      </c>
      <c r="BM166" s="18" t="s">
        <v>531</v>
      </c>
    </row>
    <row r="167" spans="2:47" s="1" customFormat="1" ht="12">
      <c r="B167" s="40"/>
      <c r="C167" s="41"/>
      <c r="D167" s="237" t="s">
        <v>188</v>
      </c>
      <c r="E167" s="41"/>
      <c r="F167" s="238" t="s">
        <v>530</v>
      </c>
      <c r="G167" s="41"/>
      <c r="H167" s="41"/>
      <c r="I167" s="147"/>
      <c r="J167" s="147"/>
      <c r="K167" s="41"/>
      <c r="L167" s="41"/>
      <c r="M167" s="45"/>
      <c r="N167" s="239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2"/>
      <c r="AT167" s="18" t="s">
        <v>188</v>
      </c>
      <c r="AU167" s="18" t="s">
        <v>91</v>
      </c>
    </row>
    <row r="168" spans="2:51" s="12" customFormat="1" ht="12">
      <c r="B168" s="241"/>
      <c r="C168" s="242"/>
      <c r="D168" s="237" t="s">
        <v>192</v>
      </c>
      <c r="E168" s="243" t="s">
        <v>40</v>
      </c>
      <c r="F168" s="244" t="s">
        <v>532</v>
      </c>
      <c r="G168" s="242"/>
      <c r="H168" s="245">
        <v>14.5</v>
      </c>
      <c r="I168" s="246"/>
      <c r="J168" s="246"/>
      <c r="K168" s="242"/>
      <c r="L168" s="242"/>
      <c r="M168" s="247"/>
      <c r="N168" s="248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50"/>
      <c r="AT168" s="251" t="s">
        <v>192</v>
      </c>
      <c r="AU168" s="251" t="s">
        <v>91</v>
      </c>
      <c r="AV168" s="12" t="s">
        <v>91</v>
      </c>
      <c r="AW168" s="12" t="s">
        <v>5</v>
      </c>
      <c r="AX168" s="12" t="s">
        <v>82</v>
      </c>
      <c r="AY168" s="251" t="s">
        <v>179</v>
      </c>
    </row>
    <row r="169" spans="2:51" s="13" customFormat="1" ht="12">
      <c r="B169" s="252"/>
      <c r="C169" s="253"/>
      <c r="D169" s="237" t="s">
        <v>192</v>
      </c>
      <c r="E169" s="254" t="s">
        <v>40</v>
      </c>
      <c r="F169" s="255" t="s">
        <v>207</v>
      </c>
      <c r="G169" s="253"/>
      <c r="H169" s="256">
        <v>14.5</v>
      </c>
      <c r="I169" s="257"/>
      <c r="J169" s="257"/>
      <c r="K169" s="253"/>
      <c r="L169" s="253"/>
      <c r="M169" s="258"/>
      <c r="N169" s="259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1"/>
      <c r="AT169" s="262" t="s">
        <v>192</v>
      </c>
      <c r="AU169" s="262" t="s">
        <v>91</v>
      </c>
      <c r="AV169" s="13" t="s">
        <v>186</v>
      </c>
      <c r="AW169" s="13" t="s">
        <v>5</v>
      </c>
      <c r="AX169" s="13" t="s">
        <v>89</v>
      </c>
      <c r="AY169" s="262" t="s">
        <v>179</v>
      </c>
    </row>
    <row r="170" spans="2:65" s="1" customFormat="1" ht="22.5" customHeight="1">
      <c r="B170" s="40"/>
      <c r="C170" s="273" t="s">
        <v>310</v>
      </c>
      <c r="D170" s="273" t="s">
        <v>326</v>
      </c>
      <c r="E170" s="274" t="s">
        <v>533</v>
      </c>
      <c r="F170" s="275" t="s">
        <v>534</v>
      </c>
      <c r="G170" s="276" t="s">
        <v>217</v>
      </c>
      <c r="H170" s="277">
        <v>29</v>
      </c>
      <c r="I170" s="278"/>
      <c r="J170" s="279"/>
      <c r="K170" s="280">
        <f>ROUND(P170*H170,2)</f>
        <v>0</v>
      </c>
      <c r="L170" s="275" t="s">
        <v>382</v>
      </c>
      <c r="M170" s="281"/>
      <c r="N170" s="282" t="s">
        <v>40</v>
      </c>
      <c r="O170" s="232" t="s">
        <v>53</v>
      </c>
      <c r="P170" s="233">
        <f>I170+J170</f>
        <v>0</v>
      </c>
      <c r="Q170" s="233">
        <f>ROUND(I170*H170,2)</f>
        <v>0</v>
      </c>
      <c r="R170" s="233">
        <f>ROUND(J170*H170,2)</f>
        <v>0</v>
      </c>
      <c r="S170" s="81"/>
      <c r="T170" s="234">
        <f>S170*H170</f>
        <v>0</v>
      </c>
      <c r="U170" s="234">
        <v>0</v>
      </c>
      <c r="V170" s="234">
        <f>U170*H170</f>
        <v>0</v>
      </c>
      <c r="W170" s="234">
        <v>0</v>
      </c>
      <c r="X170" s="234">
        <f>W170*H170</f>
        <v>0</v>
      </c>
      <c r="Y170" s="235" t="s">
        <v>40</v>
      </c>
      <c r="AR170" s="18" t="s">
        <v>237</v>
      </c>
      <c r="AT170" s="18" t="s">
        <v>326</v>
      </c>
      <c r="AU170" s="18" t="s">
        <v>91</v>
      </c>
      <c r="AY170" s="18" t="s">
        <v>179</v>
      </c>
      <c r="BE170" s="236">
        <f>IF(O170="základní",K170,0)</f>
        <v>0</v>
      </c>
      <c r="BF170" s="236">
        <f>IF(O170="snížená",K170,0)</f>
        <v>0</v>
      </c>
      <c r="BG170" s="236">
        <f>IF(O170="zákl. přenesená",K170,0)</f>
        <v>0</v>
      </c>
      <c r="BH170" s="236">
        <f>IF(O170="sníž. přenesená",K170,0)</f>
        <v>0</v>
      </c>
      <c r="BI170" s="236">
        <f>IF(O170="nulová",K170,0)</f>
        <v>0</v>
      </c>
      <c r="BJ170" s="18" t="s">
        <v>186</v>
      </c>
      <c r="BK170" s="236">
        <f>ROUND(P170*H170,2)</f>
        <v>0</v>
      </c>
      <c r="BL170" s="18" t="s">
        <v>186</v>
      </c>
      <c r="BM170" s="18" t="s">
        <v>535</v>
      </c>
    </row>
    <row r="171" spans="2:47" s="1" customFormat="1" ht="12">
      <c r="B171" s="40"/>
      <c r="C171" s="41"/>
      <c r="D171" s="237" t="s">
        <v>188</v>
      </c>
      <c r="E171" s="41"/>
      <c r="F171" s="238" t="s">
        <v>534</v>
      </c>
      <c r="G171" s="41"/>
      <c r="H171" s="41"/>
      <c r="I171" s="147"/>
      <c r="J171" s="147"/>
      <c r="K171" s="41"/>
      <c r="L171" s="41"/>
      <c r="M171" s="45"/>
      <c r="N171" s="239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2"/>
      <c r="AT171" s="18" t="s">
        <v>188</v>
      </c>
      <c r="AU171" s="18" t="s">
        <v>91</v>
      </c>
    </row>
    <row r="172" spans="2:51" s="12" customFormat="1" ht="12">
      <c r="B172" s="241"/>
      <c r="C172" s="242"/>
      <c r="D172" s="237" t="s">
        <v>192</v>
      </c>
      <c r="E172" s="243" t="s">
        <v>40</v>
      </c>
      <c r="F172" s="244" t="s">
        <v>379</v>
      </c>
      <c r="G172" s="242"/>
      <c r="H172" s="245">
        <v>29</v>
      </c>
      <c r="I172" s="246"/>
      <c r="J172" s="246"/>
      <c r="K172" s="242"/>
      <c r="L172" s="242"/>
      <c r="M172" s="247"/>
      <c r="N172" s="248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50"/>
      <c r="AT172" s="251" t="s">
        <v>192</v>
      </c>
      <c r="AU172" s="251" t="s">
        <v>91</v>
      </c>
      <c r="AV172" s="12" t="s">
        <v>91</v>
      </c>
      <c r="AW172" s="12" t="s">
        <v>5</v>
      </c>
      <c r="AX172" s="12" t="s">
        <v>89</v>
      </c>
      <c r="AY172" s="251" t="s">
        <v>179</v>
      </c>
    </row>
    <row r="173" spans="2:65" s="1" customFormat="1" ht="22.5" customHeight="1">
      <c r="B173" s="40"/>
      <c r="C173" s="224" t="s">
        <v>319</v>
      </c>
      <c r="D173" s="224" t="s">
        <v>182</v>
      </c>
      <c r="E173" s="225" t="s">
        <v>536</v>
      </c>
      <c r="F173" s="226" t="s">
        <v>537</v>
      </c>
      <c r="G173" s="227" t="s">
        <v>119</v>
      </c>
      <c r="H173" s="228">
        <v>1121.4</v>
      </c>
      <c r="I173" s="229"/>
      <c r="J173" s="229"/>
      <c r="K173" s="230">
        <f>ROUND(P173*H173,2)</f>
        <v>0</v>
      </c>
      <c r="L173" s="226" t="s">
        <v>185</v>
      </c>
      <c r="M173" s="45"/>
      <c r="N173" s="231" t="s">
        <v>40</v>
      </c>
      <c r="O173" s="232" t="s">
        <v>53</v>
      </c>
      <c r="P173" s="233">
        <f>I173+J173</f>
        <v>0</v>
      </c>
      <c r="Q173" s="233">
        <f>ROUND(I173*H173,2)</f>
        <v>0</v>
      </c>
      <c r="R173" s="233">
        <f>ROUND(J173*H173,2)</f>
        <v>0</v>
      </c>
      <c r="S173" s="81"/>
      <c r="T173" s="234">
        <f>S173*H173</f>
        <v>0</v>
      </c>
      <c r="U173" s="234">
        <v>0</v>
      </c>
      <c r="V173" s="234">
        <f>U173*H173</f>
        <v>0</v>
      </c>
      <c r="W173" s="234">
        <v>0</v>
      </c>
      <c r="X173" s="234">
        <f>W173*H173</f>
        <v>0</v>
      </c>
      <c r="Y173" s="235" t="s">
        <v>40</v>
      </c>
      <c r="AR173" s="18" t="s">
        <v>186</v>
      </c>
      <c r="AT173" s="18" t="s">
        <v>182</v>
      </c>
      <c r="AU173" s="18" t="s">
        <v>91</v>
      </c>
      <c r="AY173" s="18" t="s">
        <v>179</v>
      </c>
      <c r="BE173" s="236">
        <f>IF(O173="základní",K173,0)</f>
        <v>0</v>
      </c>
      <c r="BF173" s="236">
        <f>IF(O173="snížená",K173,0)</f>
        <v>0</v>
      </c>
      <c r="BG173" s="236">
        <f>IF(O173="zákl. přenesená",K173,0)</f>
        <v>0</v>
      </c>
      <c r="BH173" s="236">
        <f>IF(O173="sníž. přenesená",K173,0)</f>
        <v>0</v>
      </c>
      <c r="BI173" s="236">
        <f>IF(O173="nulová",K173,0)</f>
        <v>0</v>
      </c>
      <c r="BJ173" s="18" t="s">
        <v>186</v>
      </c>
      <c r="BK173" s="236">
        <f>ROUND(P173*H173,2)</f>
        <v>0</v>
      </c>
      <c r="BL173" s="18" t="s">
        <v>186</v>
      </c>
      <c r="BM173" s="18" t="s">
        <v>538</v>
      </c>
    </row>
    <row r="174" spans="2:47" s="1" customFormat="1" ht="12">
      <c r="B174" s="40"/>
      <c r="C174" s="41"/>
      <c r="D174" s="237" t="s">
        <v>188</v>
      </c>
      <c r="E174" s="41"/>
      <c r="F174" s="238" t="s">
        <v>539</v>
      </c>
      <c r="G174" s="41"/>
      <c r="H174" s="41"/>
      <c r="I174" s="147"/>
      <c r="J174" s="147"/>
      <c r="K174" s="41"/>
      <c r="L174" s="41"/>
      <c r="M174" s="45"/>
      <c r="N174" s="239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2"/>
      <c r="AT174" s="18" t="s">
        <v>188</v>
      </c>
      <c r="AU174" s="18" t="s">
        <v>91</v>
      </c>
    </row>
    <row r="175" spans="2:47" s="1" customFormat="1" ht="12">
      <c r="B175" s="40"/>
      <c r="C175" s="41"/>
      <c r="D175" s="237" t="s">
        <v>190</v>
      </c>
      <c r="E175" s="41"/>
      <c r="F175" s="240" t="s">
        <v>540</v>
      </c>
      <c r="G175" s="41"/>
      <c r="H175" s="41"/>
      <c r="I175" s="147"/>
      <c r="J175" s="147"/>
      <c r="K175" s="41"/>
      <c r="L175" s="41"/>
      <c r="M175" s="45"/>
      <c r="N175" s="239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2"/>
      <c r="AT175" s="18" t="s">
        <v>190</v>
      </c>
      <c r="AU175" s="18" t="s">
        <v>91</v>
      </c>
    </row>
    <row r="176" spans="2:51" s="12" customFormat="1" ht="12">
      <c r="B176" s="241"/>
      <c r="C176" s="242"/>
      <c r="D176" s="237" t="s">
        <v>192</v>
      </c>
      <c r="E176" s="243" t="s">
        <v>40</v>
      </c>
      <c r="F176" s="244" t="s">
        <v>541</v>
      </c>
      <c r="G176" s="242"/>
      <c r="H176" s="245">
        <v>1086.6</v>
      </c>
      <c r="I176" s="246"/>
      <c r="J176" s="246"/>
      <c r="K176" s="242"/>
      <c r="L176" s="242"/>
      <c r="M176" s="247"/>
      <c r="N176" s="248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50"/>
      <c r="AT176" s="251" t="s">
        <v>192</v>
      </c>
      <c r="AU176" s="251" t="s">
        <v>91</v>
      </c>
      <c r="AV176" s="12" t="s">
        <v>91</v>
      </c>
      <c r="AW176" s="12" t="s">
        <v>5</v>
      </c>
      <c r="AX176" s="12" t="s">
        <v>82</v>
      </c>
      <c r="AY176" s="251" t="s">
        <v>179</v>
      </c>
    </row>
    <row r="177" spans="2:51" s="12" customFormat="1" ht="12">
      <c r="B177" s="241"/>
      <c r="C177" s="242"/>
      <c r="D177" s="237" t="s">
        <v>192</v>
      </c>
      <c r="E177" s="243" t="s">
        <v>40</v>
      </c>
      <c r="F177" s="244" t="s">
        <v>542</v>
      </c>
      <c r="G177" s="242"/>
      <c r="H177" s="245">
        <v>34.8</v>
      </c>
      <c r="I177" s="246"/>
      <c r="J177" s="246"/>
      <c r="K177" s="242"/>
      <c r="L177" s="242"/>
      <c r="M177" s="247"/>
      <c r="N177" s="248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50"/>
      <c r="AT177" s="251" t="s">
        <v>192</v>
      </c>
      <c r="AU177" s="251" t="s">
        <v>91</v>
      </c>
      <c r="AV177" s="12" t="s">
        <v>91</v>
      </c>
      <c r="AW177" s="12" t="s">
        <v>5</v>
      </c>
      <c r="AX177" s="12" t="s">
        <v>82</v>
      </c>
      <c r="AY177" s="251" t="s">
        <v>179</v>
      </c>
    </row>
    <row r="178" spans="2:51" s="13" customFormat="1" ht="12">
      <c r="B178" s="252"/>
      <c r="C178" s="253"/>
      <c r="D178" s="237" t="s">
        <v>192</v>
      </c>
      <c r="E178" s="254" t="s">
        <v>543</v>
      </c>
      <c r="F178" s="255" t="s">
        <v>207</v>
      </c>
      <c r="G178" s="253"/>
      <c r="H178" s="256">
        <v>1121.4</v>
      </c>
      <c r="I178" s="257"/>
      <c r="J178" s="257"/>
      <c r="K178" s="253"/>
      <c r="L178" s="253"/>
      <c r="M178" s="258"/>
      <c r="N178" s="259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1"/>
      <c r="AT178" s="262" t="s">
        <v>192</v>
      </c>
      <c r="AU178" s="262" t="s">
        <v>91</v>
      </c>
      <c r="AV178" s="13" t="s">
        <v>186</v>
      </c>
      <c r="AW178" s="13" t="s">
        <v>5</v>
      </c>
      <c r="AX178" s="13" t="s">
        <v>89</v>
      </c>
      <c r="AY178" s="262" t="s">
        <v>179</v>
      </c>
    </row>
    <row r="179" spans="2:65" s="1" customFormat="1" ht="22.5" customHeight="1">
      <c r="B179" s="40"/>
      <c r="C179" s="224" t="s">
        <v>325</v>
      </c>
      <c r="D179" s="224" t="s">
        <v>182</v>
      </c>
      <c r="E179" s="225" t="s">
        <v>544</v>
      </c>
      <c r="F179" s="226" t="s">
        <v>545</v>
      </c>
      <c r="G179" s="227" t="s">
        <v>119</v>
      </c>
      <c r="H179" s="228">
        <v>21.195</v>
      </c>
      <c r="I179" s="229"/>
      <c r="J179" s="229"/>
      <c r="K179" s="230">
        <f>ROUND(P179*H179,2)</f>
        <v>0</v>
      </c>
      <c r="L179" s="226" t="s">
        <v>185</v>
      </c>
      <c r="M179" s="45"/>
      <c r="N179" s="231" t="s">
        <v>40</v>
      </c>
      <c r="O179" s="232" t="s">
        <v>53</v>
      </c>
      <c r="P179" s="233">
        <f>I179+J179</f>
        <v>0</v>
      </c>
      <c r="Q179" s="233">
        <f>ROUND(I179*H179,2)</f>
        <v>0</v>
      </c>
      <c r="R179" s="233">
        <f>ROUND(J179*H179,2)</f>
        <v>0</v>
      </c>
      <c r="S179" s="81"/>
      <c r="T179" s="234">
        <f>S179*H179</f>
        <v>0</v>
      </c>
      <c r="U179" s="234">
        <v>0</v>
      </c>
      <c r="V179" s="234">
        <f>U179*H179</f>
        <v>0</v>
      </c>
      <c r="W179" s="234">
        <v>0</v>
      </c>
      <c r="X179" s="234">
        <f>W179*H179</f>
        <v>0</v>
      </c>
      <c r="Y179" s="235" t="s">
        <v>40</v>
      </c>
      <c r="AR179" s="18" t="s">
        <v>186</v>
      </c>
      <c r="AT179" s="18" t="s">
        <v>182</v>
      </c>
      <c r="AU179" s="18" t="s">
        <v>91</v>
      </c>
      <c r="AY179" s="18" t="s">
        <v>179</v>
      </c>
      <c r="BE179" s="236">
        <f>IF(O179="základní",K179,0)</f>
        <v>0</v>
      </c>
      <c r="BF179" s="236">
        <f>IF(O179="snížená",K179,0)</f>
        <v>0</v>
      </c>
      <c r="BG179" s="236">
        <f>IF(O179="zákl. přenesená",K179,0)</f>
        <v>0</v>
      </c>
      <c r="BH179" s="236">
        <f>IF(O179="sníž. přenesená",K179,0)</f>
        <v>0</v>
      </c>
      <c r="BI179" s="236">
        <f>IF(O179="nulová",K179,0)</f>
        <v>0</v>
      </c>
      <c r="BJ179" s="18" t="s">
        <v>186</v>
      </c>
      <c r="BK179" s="236">
        <f>ROUND(P179*H179,2)</f>
        <v>0</v>
      </c>
      <c r="BL179" s="18" t="s">
        <v>186</v>
      </c>
      <c r="BM179" s="18" t="s">
        <v>546</v>
      </c>
    </row>
    <row r="180" spans="2:47" s="1" customFormat="1" ht="12">
      <c r="B180" s="40"/>
      <c r="C180" s="41"/>
      <c r="D180" s="237" t="s">
        <v>188</v>
      </c>
      <c r="E180" s="41"/>
      <c r="F180" s="238" t="s">
        <v>547</v>
      </c>
      <c r="G180" s="41"/>
      <c r="H180" s="41"/>
      <c r="I180" s="147"/>
      <c r="J180" s="147"/>
      <c r="K180" s="41"/>
      <c r="L180" s="41"/>
      <c r="M180" s="45"/>
      <c r="N180" s="239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2"/>
      <c r="AT180" s="18" t="s">
        <v>188</v>
      </c>
      <c r="AU180" s="18" t="s">
        <v>91</v>
      </c>
    </row>
    <row r="181" spans="2:47" s="1" customFormat="1" ht="12">
      <c r="B181" s="40"/>
      <c r="C181" s="41"/>
      <c r="D181" s="237" t="s">
        <v>190</v>
      </c>
      <c r="E181" s="41"/>
      <c r="F181" s="240" t="s">
        <v>548</v>
      </c>
      <c r="G181" s="41"/>
      <c r="H181" s="41"/>
      <c r="I181" s="147"/>
      <c r="J181" s="147"/>
      <c r="K181" s="41"/>
      <c r="L181" s="41"/>
      <c r="M181" s="45"/>
      <c r="N181" s="239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2"/>
      <c r="AT181" s="18" t="s">
        <v>190</v>
      </c>
      <c r="AU181" s="18" t="s">
        <v>91</v>
      </c>
    </row>
    <row r="182" spans="2:51" s="12" customFormat="1" ht="12">
      <c r="B182" s="241"/>
      <c r="C182" s="242"/>
      <c r="D182" s="237" t="s">
        <v>192</v>
      </c>
      <c r="E182" s="243" t="s">
        <v>40</v>
      </c>
      <c r="F182" s="244" t="s">
        <v>549</v>
      </c>
      <c r="G182" s="242"/>
      <c r="H182" s="245">
        <v>21.195</v>
      </c>
      <c r="I182" s="246"/>
      <c r="J182" s="246"/>
      <c r="K182" s="242"/>
      <c r="L182" s="242"/>
      <c r="M182" s="247"/>
      <c r="N182" s="248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50"/>
      <c r="AT182" s="251" t="s">
        <v>192</v>
      </c>
      <c r="AU182" s="251" t="s">
        <v>91</v>
      </c>
      <c r="AV182" s="12" t="s">
        <v>91</v>
      </c>
      <c r="AW182" s="12" t="s">
        <v>5</v>
      </c>
      <c r="AX182" s="12" t="s">
        <v>82</v>
      </c>
      <c r="AY182" s="251" t="s">
        <v>179</v>
      </c>
    </row>
    <row r="183" spans="2:51" s="13" customFormat="1" ht="12">
      <c r="B183" s="252"/>
      <c r="C183" s="253"/>
      <c r="D183" s="237" t="s">
        <v>192</v>
      </c>
      <c r="E183" s="254" t="s">
        <v>407</v>
      </c>
      <c r="F183" s="255" t="s">
        <v>207</v>
      </c>
      <c r="G183" s="253"/>
      <c r="H183" s="256">
        <v>21.195</v>
      </c>
      <c r="I183" s="257"/>
      <c r="J183" s="257"/>
      <c r="K183" s="253"/>
      <c r="L183" s="253"/>
      <c r="M183" s="258"/>
      <c r="N183" s="259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1"/>
      <c r="AT183" s="262" t="s">
        <v>192</v>
      </c>
      <c r="AU183" s="262" t="s">
        <v>91</v>
      </c>
      <c r="AV183" s="13" t="s">
        <v>186</v>
      </c>
      <c r="AW183" s="13" t="s">
        <v>5</v>
      </c>
      <c r="AX183" s="13" t="s">
        <v>89</v>
      </c>
      <c r="AY183" s="262" t="s">
        <v>179</v>
      </c>
    </row>
    <row r="184" spans="2:65" s="1" customFormat="1" ht="22.5" customHeight="1">
      <c r="B184" s="40"/>
      <c r="C184" s="224" t="s">
        <v>8</v>
      </c>
      <c r="D184" s="224" t="s">
        <v>182</v>
      </c>
      <c r="E184" s="225" t="s">
        <v>550</v>
      </c>
      <c r="F184" s="226" t="s">
        <v>551</v>
      </c>
      <c r="G184" s="227" t="s">
        <v>420</v>
      </c>
      <c r="H184" s="228">
        <v>2400</v>
      </c>
      <c r="I184" s="229"/>
      <c r="J184" s="229"/>
      <c r="K184" s="230">
        <f>ROUND(P184*H184,2)</f>
        <v>0</v>
      </c>
      <c r="L184" s="226" t="s">
        <v>185</v>
      </c>
      <c r="M184" s="45"/>
      <c r="N184" s="231" t="s">
        <v>40</v>
      </c>
      <c r="O184" s="232" t="s">
        <v>53</v>
      </c>
      <c r="P184" s="233">
        <f>I184+J184</f>
        <v>0</v>
      </c>
      <c r="Q184" s="233">
        <f>ROUND(I184*H184,2)</f>
        <v>0</v>
      </c>
      <c r="R184" s="233">
        <f>ROUND(J184*H184,2)</f>
        <v>0</v>
      </c>
      <c r="S184" s="81"/>
      <c r="T184" s="234">
        <f>S184*H184</f>
        <v>0</v>
      </c>
      <c r="U184" s="234">
        <v>0</v>
      </c>
      <c r="V184" s="234">
        <f>U184*H184</f>
        <v>0</v>
      </c>
      <c r="W184" s="234">
        <v>0</v>
      </c>
      <c r="X184" s="234">
        <f>W184*H184</f>
        <v>0</v>
      </c>
      <c r="Y184" s="235" t="s">
        <v>40</v>
      </c>
      <c r="AR184" s="18" t="s">
        <v>186</v>
      </c>
      <c r="AT184" s="18" t="s">
        <v>182</v>
      </c>
      <c r="AU184" s="18" t="s">
        <v>91</v>
      </c>
      <c r="AY184" s="18" t="s">
        <v>179</v>
      </c>
      <c r="BE184" s="236">
        <f>IF(O184="základní",K184,0)</f>
        <v>0</v>
      </c>
      <c r="BF184" s="236">
        <f>IF(O184="snížená",K184,0)</f>
        <v>0</v>
      </c>
      <c r="BG184" s="236">
        <f>IF(O184="zákl. přenesená",K184,0)</f>
        <v>0</v>
      </c>
      <c r="BH184" s="236">
        <f>IF(O184="sníž. přenesená",K184,0)</f>
        <v>0</v>
      </c>
      <c r="BI184" s="236">
        <f>IF(O184="nulová",K184,0)</f>
        <v>0</v>
      </c>
      <c r="BJ184" s="18" t="s">
        <v>186</v>
      </c>
      <c r="BK184" s="236">
        <f>ROUND(P184*H184,2)</f>
        <v>0</v>
      </c>
      <c r="BL184" s="18" t="s">
        <v>186</v>
      </c>
      <c r="BM184" s="18" t="s">
        <v>552</v>
      </c>
    </row>
    <row r="185" spans="2:47" s="1" customFormat="1" ht="12">
      <c r="B185" s="40"/>
      <c r="C185" s="41"/>
      <c r="D185" s="237" t="s">
        <v>188</v>
      </c>
      <c r="E185" s="41"/>
      <c r="F185" s="238" t="s">
        <v>553</v>
      </c>
      <c r="G185" s="41"/>
      <c r="H185" s="41"/>
      <c r="I185" s="147"/>
      <c r="J185" s="147"/>
      <c r="K185" s="41"/>
      <c r="L185" s="41"/>
      <c r="M185" s="45"/>
      <c r="N185" s="239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2"/>
      <c r="AT185" s="18" t="s">
        <v>188</v>
      </c>
      <c r="AU185" s="18" t="s">
        <v>91</v>
      </c>
    </row>
    <row r="186" spans="2:47" s="1" customFormat="1" ht="12">
      <c r="B186" s="40"/>
      <c r="C186" s="41"/>
      <c r="D186" s="237" t="s">
        <v>190</v>
      </c>
      <c r="E186" s="41"/>
      <c r="F186" s="240" t="s">
        <v>554</v>
      </c>
      <c r="G186" s="41"/>
      <c r="H186" s="41"/>
      <c r="I186" s="147"/>
      <c r="J186" s="147"/>
      <c r="K186" s="41"/>
      <c r="L186" s="41"/>
      <c r="M186" s="45"/>
      <c r="N186" s="239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2"/>
      <c r="AT186" s="18" t="s">
        <v>190</v>
      </c>
      <c r="AU186" s="18" t="s">
        <v>91</v>
      </c>
    </row>
    <row r="187" spans="2:51" s="12" customFormat="1" ht="12">
      <c r="B187" s="241"/>
      <c r="C187" s="242"/>
      <c r="D187" s="237" t="s">
        <v>192</v>
      </c>
      <c r="E187" s="243" t="s">
        <v>418</v>
      </c>
      <c r="F187" s="244" t="s">
        <v>555</v>
      </c>
      <c r="G187" s="242"/>
      <c r="H187" s="245">
        <v>2400</v>
      </c>
      <c r="I187" s="246"/>
      <c r="J187" s="246"/>
      <c r="K187" s="242"/>
      <c r="L187" s="242"/>
      <c r="M187" s="247"/>
      <c r="N187" s="248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50"/>
      <c r="AT187" s="251" t="s">
        <v>192</v>
      </c>
      <c r="AU187" s="251" t="s">
        <v>91</v>
      </c>
      <c r="AV187" s="12" t="s">
        <v>91</v>
      </c>
      <c r="AW187" s="12" t="s">
        <v>5</v>
      </c>
      <c r="AX187" s="12" t="s">
        <v>89</v>
      </c>
      <c r="AY187" s="251" t="s">
        <v>179</v>
      </c>
    </row>
    <row r="188" spans="2:65" s="1" customFormat="1" ht="22.5" customHeight="1">
      <c r="B188" s="40"/>
      <c r="C188" s="273" t="s">
        <v>337</v>
      </c>
      <c r="D188" s="273" t="s">
        <v>326</v>
      </c>
      <c r="E188" s="274" t="s">
        <v>556</v>
      </c>
      <c r="F188" s="275" t="s">
        <v>557</v>
      </c>
      <c r="G188" s="276" t="s">
        <v>119</v>
      </c>
      <c r="H188" s="277">
        <v>0.5</v>
      </c>
      <c r="I188" s="278"/>
      <c r="J188" s="279"/>
      <c r="K188" s="280">
        <f>ROUND(P188*H188,2)</f>
        <v>0</v>
      </c>
      <c r="L188" s="275" t="s">
        <v>185</v>
      </c>
      <c r="M188" s="281"/>
      <c r="N188" s="282" t="s">
        <v>40</v>
      </c>
      <c r="O188" s="232" t="s">
        <v>53</v>
      </c>
      <c r="P188" s="233">
        <f>I188+J188</f>
        <v>0</v>
      </c>
      <c r="Q188" s="233">
        <f>ROUND(I188*H188,2)</f>
        <v>0</v>
      </c>
      <c r="R188" s="233">
        <f>ROUND(J188*H188,2)</f>
        <v>0</v>
      </c>
      <c r="S188" s="81"/>
      <c r="T188" s="234">
        <f>S188*H188</f>
        <v>0</v>
      </c>
      <c r="U188" s="234">
        <v>2.234</v>
      </c>
      <c r="V188" s="234">
        <f>U188*H188</f>
        <v>1.117</v>
      </c>
      <c r="W188" s="234">
        <v>0</v>
      </c>
      <c r="X188" s="234">
        <f>W188*H188</f>
        <v>0</v>
      </c>
      <c r="Y188" s="235" t="s">
        <v>40</v>
      </c>
      <c r="AR188" s="18" t="s">
        <v>237</v>
      </c>
      <c r="AT188" s="18" t="s">
        <v>326</v>
      </c>
      <c r="AU188" s="18" t="s">
        <v>91</v>
      </c>
      <c r="AY188" s="18" t="s">
        <v>179</v>
      </c>
      <c r="BE188" s="236">
        <f>IF(O188="základní",K188,0)</f>
        <v>0</v>
      </c>
      <c r="BF188" s="236">
        <f>IF(O188="snížená",K188,0)</f>
        <v>0</v>
      </c>
      <c r="BG188" s="236">
        <f>IF(O188="zákl. přenesená",K188,0)</f>
        <v>0</v>
      </c>
      <c r="BH188" s="236">
        <f>IF(O188="sníž. přenesená",K188,0)</f>
        <v>0</v>
      </c>
      <c r="BI188" s="236">
        <f>IF(O188="nulová",K188,0)</f>
        <v>0</v>
      </c>
      <c r="BJ188" s="18" t="s">
        <v>186</v>
      </c>
      <c r="BK188" s="236">
        <f>ROUND(P188*H188,2)</f>
        <v>0</v>
      </c>
      <c r="BL188" s="18" t="s">
        <v>186</v>
      </c>
      <c r="BM188" s="18" t="s">
        <v>558</v>
      </c>
    </row>
    <row r="189" spans="2:47" s="1" customFormat="1" ht="12">
      <c r="B189" s="40"/>
      <c r="C189" s="41"/>
      <c r="D189" s="237" t="s">
        <v>188</v>
      </c>
      <c r="E189" s="41"/>
      <c r="F189" s="238" t="s">
        <v>557</v>
      </c>
      <c r="G189" s="41"/>
      <c r="H189" s="41"/>
      <c r="I189" s="147"/>
      <c r="J189" s="147"/>
      <c r="K189" s="41"/>
      <c r="L189" s="41"/>
      <c r="M189" s="45"/>
      <c r="N189" s="239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2"/>
      <c r="AT189" s="18" t="s">
        <v>188</v>
      </c>
      <c r="AU189" s="18" t="s">
        <v>91</v>
      </c>
    </row>
    <row r="190" spans="2:51" s="12" customFormat="1" ht="12">
      <c r="B190" s="241"/>
      <c r="C190" s="242"/>
      <c r="D190" s="237" t="s">
        <v>192</v>
      </c>
      <c r="E190" s="243" t="s">
        <v>40</v>
      </c>
      <c r="F190" s="244" t="s">
        <v>559</v>
      </c>
      <c r="G190" s="242"/>
      <c r="H190" s="245">
        <v>0.5</v>
      </c>
      <c r="I190" s="246"/>
      <c r="J190" s="246"/>
      <c r="K190" s="242"/>
      <c r="L190" s="242"/>
      <c r="M190" s="247"/>
      <c r="N190" s="248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50"/>
      <c r="AT190" s="251" t="s">
        <v>192</v>
      </c>
      <c r="AU190" s="251" t="s">
        <v>91</v>
      </c>
      <c r="AV190" s="12" t="s">
        <v>91</v>
      </c>
      <c r="AW190" s="12" t="s">
        <v>5</v>
      </c>
      <c r="AX190" s="12" t="s">
        <v>82</v>
      </c>
      <c r="AY190" s="251" t="s">
        <v>179</v>
      </c>
    </row>
    <row r="191" spans="2:51" s="13" customFormat="1" ht="12">
      <c r="B191" s="252"/>
      <c r="C191" s="253"/>
      <c r="D191" s="237" t="s">
        <v>192</v>
      </c>
      <c r="E191" s="254" t="s">
        <v>40</v>
      </c>
      <c r="F191" s="255" t="s">
        <v>207</v>
      </c>
      <c r="G191" s="253"/>
      <c r="H191" s="256">
        <v>0.5</v>
      </c>
      <c r="I191" s="257"/>
      <c r="J191" s="257"/>
      <c r="K191" s="253"/>
      <c r="L191" s="253"/>
      <c r="M191" s="258"/>
      <c r="N191" s="259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1"/>
      <c r="AT191" s="262" t="s">
        <v>192</v>
      </c>
      <c r="AU191" s="262" t="s">
        <v>91</v>
      </c>
      <c r="AV191" s="13" t="s">
        <v>186</v>
      </c>
      <c r="AW191" s="13" t="s">
        <v>5</v>
      </c>
      <c r="AX191" s="13" t="s">
        <v>89</v>
      </c>
      <c r="AY191" s="262" t="s">
        <v>179</v>
      </c>
    </row>
    <row r="192" spans="2:65" s="1" customFormat="1" ht="22.5" customHeight="1">
      <c r="B192" s="40"/>
      <c r="C192" s="273" t="s">
        <v>341</v>
      </c>
      <c r="D192" s="273" t="s">
        <v>326</v>
      </c>
      <c r="E192" s="274" t="s">
        <v>560</v>
      </c>
      <c r="F192" s="275" t="s">
        <v>561</v>
      </c>
      <c r="G192" s="276" t="s">
        <v>143</v>
      </c>
      <c r="H192" s="277">
        <v>838.421</v>
      </c>
      <c r="I192" s="278"/>
      <c r="J192" s="279"/>
      <c r="K192" s="280">
        <f>ROUND(P192*H192,2)</f>
        <v>0</v>
      </c>
      <c r="L192" s="275" t="s">
        <v>382</v>
      </c>
      <c r="M192" s="281"/>
      <c r="N192" s="282" t="s">
        <v>40</v>
      </c>
      <c r="O192" s="232" t="s">
        <v>53</v>
      </c>
      <c r="P192" s="233">
        <f>I192+J192</f>
        <v>0</v>
      </c>
      <c r="Q192" s="233">
        <f>ROUND(I192*H192,2)</f>
        <v>0</v>
      </c>
      <c r="R192" s="233">
        <f>ROUND(J192*H192,2)</f>
        <v>0</v>
      </c>
      <c r="S192" s="81"/>
      <c r="T192" s="234">
        <f>S192*H192</f>
        <v>0</v>
      </c>
      <c r="U192" s="234">
        <v>1</v>
      </c>
      <c r="V192" s="234">
        <f>U192*H192</f>
        <v>838.421</v>
      </c>
      <c r="W192" s="234">
        <v>0</v>
      </c>
      <c r="X192" s="234">
        <f>W192*H192</f>
        <v>0</v>
      </c>
      <c r="Y192" s="235" t="s">
        <v>40</v>
      </c>
      <c r="AR192" s="18" t="s">
        <v>237</v>
      </c>
      <c r="AT192" s="18" t="s">
        <v>326</v>
      </c>
      <c r="AU192" s="18" t="s">
        <v>91</v>
      </c>
      <c r="AY192" s="18" t="s">
        <v>179</v>
      </c>
      <c r="BE192" s="236">
        <f>IF(O192="základní",K192,0)</f>
        <v>0</v>
      </c>
      <c r="BF192" s="236">
        <f>IF(O192="snížená",K192,0)</f>
        <v>0</v>
      </c>
      <c r="BG192" s="236">
        <f>IF(O192="zákl. přenesená",K192,0)</f>
        <v>0</v>
      </c>
      <c r="BH192" s="236">
        <f>IF(O192="sníž. přenesená",K192,0)</f>
        <v>0</v>
      </c>
      <c r="BI192" s="236">
        <f>IF(O192="nulová",K192,0)</f>
        <v>0</v>
      </c>
      <c r="BJ192" s="18" t="s">
        <v>186</v>
      </c>
      <c r="BK192" s="236">
        <f>ROUND(P192*H192,2)</f>
        <v>0</v>
      </c>
      <c r="BL192" s="18" t="s">
        <v>186</v>
      </c>
      <c r="BM192" s="18" t="s">
        <v>562</v>
      </c>
    </row>
    <row r="193" spans="2:47" s="1" customFormat="1" ht="12">
      <c r="B193" s="40"/>
      <c r="C193" s="41"/>
      <c r="D193" s="237" t="s">
        <v>188</v>
      </c>
      <c r="E193" s="41"/>
      <c r="F193" s="238" t="s">
        <v>561</v>
      </c>
      <c r="G193" s="41"/>
      <c r="H193" s="41"/>
      <c r="I193" s="147"/>
      <c r="J193" s="147"/>
      <c r="K193" s="41"/>
      <c r="L193" s="41"/>
      <c r="M193" s="45"/>
      <c r="N193" s="239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2"/>
      <c r="AT193" s="18" t="s">
        <v>188</v>
      </c>
      <c r="AU193" s="18" t="s">
        <v>91</v>
      </c>
    </row>
    <row r="194" spans="2:51" s="12" customFormat="1" ht="12">
      <c r="B194" s="241"/>
      <c r="C194" s="242"/>
      <c r="D194" s="237" t="s">
        <v>192</v>
      </c>
      <c r="E194" s="243" t="s">
        <v>40</v>
      </c>
      <c r="F194" s="244" t="s">
        <v>563</v>
      </c>
      <c r="G194" s="242"/>
      <c r="H194" s="245">
        <v>838.421</v>
      </c>
      <c r="I194" s="246"/>
      <c r="J194" s="246"/>
      <c r="K194" s="242"/>
      <c r="L194" s="242"/>
      <c r="M194" s="247"/>
      <c r="N194" s="248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50"/>
      <c r="AT194" s="251" t="s">
        <v>192</v>
      </c>
      <c r="AU194" s="251" t="s">
        <v>91</v>
      </c>
      <c r="AV194" s="12" t="s">
        <v>91</v>
      </c>
      <c r="AW194" s="12" t="s">
        <v>5</v>
      </c>
      <c r="AX194" s="12" t="s">
        <v>82</v>
      </c>
      <c r="AY194" s="251" t="s">
        <v>179</v>
      </c>
    </row>
    <row r="195" spans="2:51" s="13" customFormat="1" ht="12">
      <c r="B195" s="252"/>
      <c r="C195" s="253"/>
      <c r="D195" s="237" t="s">
        <v>192</v>
      </c>
      <c r="E195" s="254" t="s">
        <v>435</v>
      </c>
      <c r="F195" s="255" t="s">
        <v>207</v>
      </c>
      <c r="G195" s="253"/>
      <c r="H195" s="256">
        <v>838.421</v>
      </c>
      <c r="I195" s="257"/>
      <c r="J195" s="257"/>
      <c r="K195" s="253"/>
      <c r="L195" s="253"/>
      <c r="M195" s="258"/>
      <c r="N195" s="259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1"/>
      <c r="AT195" s="262" t="s">
        <v>192</v>
      </c>
      <c r="AU195" s="262" t="s">
        <v>91</v>
      </c>
      <c r="AV195" s="13" t="s">
        <v>186</v>
      </c>
      <c r="AW195" s="13" t="s">
        <v>5</v>
      </c>
      <c r="AX195" s="13" t="s">
        <v>89</v>
      </c>
      <c r="AY195" s="262" t="s">
        <v>179</v>
      </c>
    </row>
    <row r="196" spans="2:65" s="1" customFormat="1" ht="22.5" customHeight="1">
      <c r="B196" s="40"/>
      <c r="C196" s="273" t="s">
        <v>347</v>
      </c>
      <c r="D196" s="273" t="s">
        <v>326</v>
      </c>
      <c r="E196" s="274" t="s">
        <v>564</v>
      </c>
      <c r="F196" s="275" t="s">
        <v>565</v>
      </c>
      <c r="G196" s="276" t="s">
        <v>217</v>
      </c>
      <c r="H196" s="277">
        <v>3</v>
      </c>
      <c r="I196" s="278"/>
      <c r="J196" s="279"/>
      <c r="K196" s="280">
        <f>ROUND(P196*H196,2)</f>
        <v>0</v>
      </c>
      <c r="L196" s="275" t="s">
        <v>185</v>
      </c>
      <c r="M196" s="281"/>
      <c r="N196" s="282" t="s">
        <v>40</v>
      </c>
      <c r="O196" s="232" t="s">
        <v>53</v>
      </c>
      <c r="P196" s="233">
        <f>I196+J196</f>
        <v>0</v>
      </c>
      <c r="Q196" s="233">
        <f>ROUND(I196*H196,2)</f>
        <v>0</v>
      </c>
      <c r="R196" s="233">
        <f>ROUND(J196*H196,2)</f>
        <v>0</v>
      </c>
      <c r="S196" s="81"/>
      <c r="T196" s="234">
        <f>S196*H196</f>
        <v>0</v>
      </c>
      <c r="U196" s="234">
        <v>1.054</v>
      </c>
      <c r="V196" s="234">
        <f>U196*H196</f>
        <v>3.162</v>
      </c>
      <c r="W196" s="234">
        <v>0</v>
      </c>
      <c r="X196" s="234">
        <f>W196*H196</f>
        <v>0</v>
      </c>
      <c r="Y196" s="235" t="s">
        <v>40</v>
      </c>
      <c r="AR196" s="18" t="s">
        <v>237</v>
      </c>
      <c r="AT196" s="18" t="s">
        <v>326</v>
      </c>
      <c r="AU196" s="18" t="s">
        <v>91</v>
      </c>
      <c r="AY196" s="18" t="s">
        <v>179</v>
      </c>
      <c r="BE196" s="236">
        <f>IF(O196="základní",K196,0)</f>
        <v>0</v>
      </c>
      <c r="BF196" s="236">
        <f>IF(O196="snížená",K196,0)</f>
        <v>0</v>
      </c>
      <c r="BG196" s="236">
        <f>IF(O196="zákl. přenesená",K196,0)</f>
        <v>0</v>
      </c>
      <c r="BH196" s="236">
        <f>IF(O196="sníž. přenesená",K196,0)</f>
        <v>0</v>
      </c>
      <c r="BI196" s="236">
        <f>IF(O196="nulová",K196,0)</f>
        <v>0</v>
      </c>
      <c r="BJ196" s="18" t="s">
        <v>186</v>
      </c>
      <c r="BK196" s="236">
        <f>ROUND(P196*H196,2)</f>
        <v>0</v>
      </c>
      <c r="BL196" s="18" t="s">
        <v>186</v>
      </c>
      <c r="BM196" s="18" t="s">
        <v>566</v>
      </c>
    </row>
    <row r="197" spans="2:47" s="1" customFormat="1" ht="12">
      <c r="B197" s="40"/>
      <c r="C197" s="41"/>
      <c r="D197" s="237" t="s">
        <v>188</v>
      </c>
      <c r="E197" s="41"/>
      <c r="F197" s="238" t="s">
        <v>565</v>
      </c>
      <c r="G197" s="41"/>
      <c r="H197" s="41"/>
      <c r="I197" s="147"/>
      <c r="J197" s="147"/>
      <c r="K197" s="41"/>
      <c r="L197" s="41"/>
      <c r="M197" s="45"/>
      <c r="N197" s="239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2"/>
      <c r="AT197" s="18" t="s">
        <v>188</v>
      </c>
      <c r="AU197" s="18" t="s">
        <v>91</v>
      </c>
    </row>
    <row r="198" spans="2:51" s="12" customFormat="1" ht="12">
      <c r="B198" s="241"/>
      <c r="C198" s="242"/>
      <c r="D198" s="237" t="s">
        <v>192</v>
      </c>
      <c r="E198" s="243" t="s">
        <v>40</v>
      </c>
      <c r="F198" s="244" t="s">
        <v>567</v>
      </c>
      <c r="G198" s="242"/>
      <c r="H198" s="245">
        <v>3</v>
      </c>
      <c r="I198" s="246"/>
      <c r="J198" s="246"/>
      <c r="K198" s="242"/>
      <c r="L198" s="242"/>
      <c r="M198" s="247"/>
      <c r="N198" s="248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50"/>
      <c r="AT198" s="251" t="s">
        <v>192</v>
      </c>
      <c r="AU198" s="251" t="s">
        <v>91</v>
      </c>
      <c r="AV198" s="12" t="s">
        <v>91</v>
      </c>
      <c r="AW198" s="12" t="s">
        <v>5</v>
      </c>
      <c r="AX198" s="12" t="s">
        <v>89</v>
      </c>
      <c r="AY198" s="251" t="s">
        <v>179</v>
      </c>
    </row>
    <row r="199" spans="2:65" s="1" customFormat="1" ht="22.5" customHeight="1">
      <c r="B199" s="40"/>
      <c r="C199" s="273" t="s">
        <v>353</v>
      </c>
      <c r="D199" s="273" t="s">
        <v>326</v>
      </c>
      <c r="E199" s="274" t="s">
        <v>568</v>
      </c>
      <c r="F199" s="275" t="s">
        <v>569</v>
      </c>
      <c r="G199" s="276" t="s">
        <v>217</v>
      </c>
      <c r="H199" s="277">
        <v>1</v>
      </c>
      <c r="I199" s="278"/>
      <c r="J199" s="279"/>
      <c r="K199" s="280">
        <f>ROUND(P199*H199,2)</f>
        <v>0</v>
      </c>
      <c r="L199" s="275" t="s">
        <v>185</v>
      </c>
      <c r="M199" s="281"/>
      <c r="N199" s="282" t="s">
        <v>40</v>
      </c>
      <c r="O199" s="232" t="s">
        <v>53</v>
      </c>
      <c r="P199" s="233">
        <f>I199+J199</f>
        <v>0</v>
      </c>
      <c r="Q199" s="233">
        <f>ROUND(I199*H199,2)</f>
        <v>0</v>
      </c>
      <c r="R199" s="233">
        <f>ROUND(J199*H199,2)</f>
        <v>0</v>
      </c>
      <c r="S199" s="81"/>
      <c r="T199" s="234">
        <f>S199*H199</f>
        <v>0</v>
      </c>
      <c r="U199" s="234">
        <v>0.521</v>
      </c>
      <c r="V199" s="234">
        <f>U199*H199</f>
        <v>0.521</v>
      </c>
      <c r="W199" s="234">
        <v>0</v>
      </c>
      <c r="X199" s="234">
        <f>W199*H199</f>
        <v>0</v>
      </c>
      <c r="Y199" s="235" t="s">
        <v>40</v>
      </c>
      <c r="AR199" s="18" t="s">
        <v>237</v>
      </c>
      <c r="AT199" s="18" t="s">
        <v>326</v>
      </c>
      <c r="AU199" s="18" t="s">
        <v>91</v>
      </c>
      <c r="AY199" s="18" t="s">
        <v>179</v>
      </c>
      <c r="BE199" s="236">
        <f>IF(O199="základní",K199,0)</f>
        <v>0</v>
      </c>
      <c r="BF199" s="236">
        <f>IF(O199="snížená",K199,0)</f>
        <v>0</v>
      </c>
      <c r="BG199" s="236">
        <f>IF(O199="zákl. přenesená",K199,0)</f>
        <v>0</v>
      </c>
      <c r="BH199" s="236">
        <f>IF(O199="sníž. přenesená",K199,0)</f>
        <v>0</v>
      </c>
      <c r="BI199" s="236">
        <f>IF(O199="nulová",K199,0)</f>
        <v>0</v>
      </c>
      <c r="BJ199" s="18" t="s">
        <v>186</v>
      </c>
      <c r="BK199" s="236">
        <f>ROUND(P199*H199,2)</f>
        <v>0</v>
      </c>
      <c r="BL199" s="18" t="s">
        <v>186</v>
      </c>
      <c r="BM199" s="18" t="s">
        <v>570</v>
      </c>
    </row>
    <row r="200" spans="2:47" s="1" customFormat="1" ht="12">
      <c r="B200" s="40"/>
      <c r="C200" s="41"/>
      <c r="D200" s="237" t="s">
        <v>188</v>
      </c>
      <c r="E200" s="41"/>
      <c r="F200" s="238" t="s">
        <v>569</v>
      </c>
      <c r="G200" s="41"/>
      <c r="H200" s="41"/>
      <c r="I200" s="147"/>
      <c r="J200" s="147"/>
      <c r="K200" s="41"/>
      <c r="L200" s="41"/>
      <c r="M200" s="45"/>
      <c r="N200" s="239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2"/>
      <c r="AT200" s="18" t="s">
        <v>188</v>
      </c>
      <c r="AU200" s="18" t="s">
        <v>91</v>
      </c>
    </row>
    <row r="201" spans="2:51" s="12" customFormat="1" ht="12">
      <c r="B201" s="241"/>
      <c r="C201" s="242"/>
      <c r="D201" s="237" t="s">
        <v>192</v>
      </c>
      <c r="E201" s="243" t="s">
        <v>40</v>
      </c>
      <c r="F201" s="244" t="s">
        <v>571</v>
      </c>
      <c r="G201" s="242"/>
      <c r="H201" s="245">
        <v>1</v>
      </c>
      <c r="I201" s="246"/>
      <c r="J201" s="246"/>
      <c r="K201" s="242"/>
      <c r="L201" s="242"/>
      <c r="M201" s="247"/>
      <c r="N201" s="248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50"/>
      <c r="AT201" s="251" t="s">
        <v>192</v>
      </c>
      <c r="AU201" s="251" t="s">
        <v>91</v>
      </c>
      <c r="AV201" s="12" t="s">
        <v>91</v>
      </c>
      <c r="AW201" s="12" t="s">
        <v>5</v>
      </c>
      <c r="AX201" s="12" t="s">
        <v>89</v>
      </c>
      <c r="AY201" s="251" t="s">
        <v>179</v>
      </c>
    </row>
    <row r="202" spans="2:65" s="1" customFormat="1" ht="22.5" customHeight="1">
      <c r="B202" s="40"/>
      <c r="C202" s="273" t="s">
        <v>358</v>
      </c>
      <c r="D202" s="273" t="s">
        <v>326</v>
      </c>
      <c r="E202" s="274" t="s">
        <v>572</v>
      </c>
      <c r="F202" s="275" t="s">
        <v>573</v>
      </c>
      <c r="G202" s="276" t="s">
        <v>217</v>
      </c>
      <c r="H202" s="277">
        <v>1</v>
      </c>
      <c r="I202" s="278"/>
      <c r="J202" s="279"/>
      <c r="K202" s="280">
        <f>ROUND(P202*H202,2)</f>
        <v>0</v>
      </c>
      <c r="L202" s="275" t="s">
        <v>185</v>
      </c>
      <c r="M202" s="281"/>
      <c r="N202" s="282" t="s">
        <v>40</v>
      </c>
      <c r="O202" s="232" t="s">
        <v>53</v>
      </c>
      <c r="P202" s="233">
        <f>I202+J202</f>
        <v>0</v>
      </c>
      <c r="Q202" s="233">
        <f>ROUND(I202*H202,2)</f>
        <v>0</v>
      </c>
      <c r="R202" s="233">
        <f>ROUND(J202*H202,2)</f>
        <v>0</v>
      </c>
      <c r="S202" s="81"/>
      <c r="T202" s="234">
        <f>S202*H202</f>
        <v>0</v>
      </c>
      <c r="U202" s="234">
        <v>0.59</v>
      </c>
      <c r="V202" s="234">
        <f>U202*H202</f>
        <v>0.59</v>
      </c>
      <c r="W202" s="234">
        <v>0</v>
      </c>
      <c r="X202" s="234">
        <f>W202*H202</f>
        <v>0</v>
      </c>
      <c r="Y202" s="235" t="s">
        <v>40</v>
      </c>
      <c r="AR202" s="18" t="s">
        <v>237</v>
      </c>
      <c r="AT202" s="18" t="s">
        <v>326</v>
      </c>
      <c r="AU202" s="18" t="s">
        <v>91</v>
      </c>
      <c r="AY202" s="18" t="s">
        <v>179</v>
      </c>
      <c r="BE202" s="236">
        <f>IF(O202="základní",K202,0)</f>
        <v>0</v>
      </c>
      <c r="BF202" s="236">
        <f>IF(O202="snížená",K202,0)</f>
        <v>0</v>
      </c>
      <c r="BG202" s="236">
        <f>IF(O202="zákl. přenesená",K202,0)</f>
        <v>0</v>
      </c>
      <c r="BH202" s="236">
        <f>IF(O202="sníž. přenesená",K202,0)</f>
        <v>0</v>
      </c>
      <c r="BI202" s="236">
        <f>IF(O202="nulová",K202,0)</f>
        <v>0</v>
      </c>
      <c r="BJ202" s="18" t="s">
        <v>186</v>
      </c>
      <c r="BK202" s="236">
        <f>ROUND(P202*H202,2)</f>
        <v>0</v>
      </c>
      <c r="BL202" s="18" t="s">
        <v>186</v>
      </c>
      <c r="BM202" s="18" t="s">
        <v>574</v>
      </c>
    </row>
    <row r="203" spans="2:47" s="1" customFormat="1" ht="12">
      <c r="B203" s="40"/>
      <c r="C203" s="41"/>
      <c r="D203" s="237" t="s">
        <v>188</v>
      </c>
      <c r="E203" s="41"/>
      <c r="F203" s="238" t="s">
        <v>573</v>
      </c>
      <c r="G203" s="41"/>
      <c r="H203" s="41"/>
      <c r="I203" s="147"/>
      <c r="J203" s="147"/>
      <c r="K203" s="41"/>
      <c r="L203" s="41"/>
      <c r="M203" s="45"/>
      <c r="N203" s="239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2"/>
      <c r="AT203" s="18" t="s">
        <v>188</v>
      </c>
      <c r="AU203" s="18" t="s">
        <v>91</v>
      </c>
    </row>
    <row r="204" spans="2:51" s="12" customFormat="1" ht="12">
      <c r="B204" s="241"/>
      <c r="C204" s="242"/>
      <c r="D204" s="237" t="s">
        <v>192</v>
      </c>
      <c r="E204" s="243" t="s">
        <v>40</v>
      </c>
      <c r="F204" s="244" t="s">
        <v>571</v>
      </c>
      <c r="G204" s="242"/>
      <c r="H204" s="245">
        <v>1</v>
      </c>
      <c r="I204" s="246"/>
      <c r="J204" s="246"/>
      <c r="K204" s="242"/>
      <c r="L204" s="242"/>
      <c r="M204" s="247"/>
      <c r="N204" s="248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50"/>
      <c r="AT204" s="251" t="s">
        <v>192</v>
      </c>
      <c r="AU204" s="251" t="s">
        <v>91</v>
      </c>
      <c r="AV204" s="12" t="s">
        <v>91</v>
      </c>
      <c r="AW204" s="12" t="s">
        <v>5</v>
      </c>
      <c r="AX204" s="12" t="s">
        <v>89</v>
      </c>
      <c r="AY204" s="251" t="s">
        <v>179</v>
      </c>
    </row>
    <row r="205" spans="2:65" s="1" customFormat="1" ht="22.5" customHeight="1">
      <c r="B205" s="40"/>
      <c r="C205" s="273" t="s">
        <v>365</v>
      </c>
      <c r="D205" s="273" t="s">
        <v>326</v>
      </c>
      <c r="E205" s="274" t="s">
        <v>575</v>
      </c>
      <c r="F205" s="275" t="s">
        <v>576</v>
      </c>
      <c r="G205" s="276" t="s">
        <v>217</v>
      </c>
      <c r="H205" s="277">
        <v>1</v>
      </c>
      <c r="I205" s="278"/>
      <c r="J205" s="279"/>
      <c r="K205" s="280">
        <f>ROUND(P205*H205,2)</f>
        <v>0</v>
      </c>
      <c r="L205" s="275" t="s">
        <v>185</v>
      </c>
      <c r="M205" s="281"/>
      <c r="N205" s="282" t="s">
        <v>40</v>
      </c>
      <c r="O205" s="232" t="s">
        <v>53</v>
      </c>
      <c r="P205" s="233">
        <f>I205+J205</f>
        <v>0</v>
      </c>
      <c r="Q205" s="233">
        <f>ROUND(I205*H205,2)</f>
        <v>0</v>
      </c>
      <c r="R205" s="233">
        <f>ROUND(J205*H205,2)</f>
        <v>0</v>
      </c>
      <c r="S205" s="81"/>
      <c r="T205" s="234">
        <f>S205*H205</f>
        <v>0</v>
      </c>
      <c r="U205" s="234">
        <v>0.176</v>
      </c>
      <c r="V205" s="234">
        <f>U205*H205</f>
        <v>0.176</v>
      </c>
      <c r="W205" s="234">
        <v>0</v>
      </c>
      <c r="X205" s="234">
        <f>W205*H205</f>
        <v>0</v>
      </c>
      <c r="Y205" s="235" t="s">
        <v>40</v>
      </c>
      <c r="AR205" s="18" t="s">
        <v>237</v>
      </c>
      <c r="AT205" s="18" t="s">
        <v>326</v>
      </c>
      <c r="AU205" s="18" t="s">
        <v>91</v>
      </c>
      <c r="AY205" s="18" t="s">
        <v>179</v>
      </c>
      <c r="BE205" s="236">
        <f>IF(O205="základní",K205,0)</f>
        <v>0</v>
      </c>
      <c r="BF205" s="236">
        <f>IF(O205="snížená",K205,0)</f>
        <v>0</v>
      </c>
      <c r="BG205" s="236">
        <f>IF(O205="zákl. přenesená",K205,0)</f>
        <v>0</v>
      </c>
      <c r="BH205" s="236">
        <f>IF(O205="sníž. přenesená",K205,0)</f>
        <v>0</v>
      </c>
      <c r="BI205" s="236">
        <f>IF(O205="nulová",K205,0)</f>
        <v>0</v>
      </c>
      <c r="BJ205" s="18" t="s">
        <v>186</v>
      </c>
      <c r="BK205" s="236">
        <f>ROUND(P205*H205,2)</f>
        <v>0</v>
      </c>
      <c r="BL205" s="18" t="s">
        <v>186</v>
      </c>
      <c r="BM205" s="18" t="s">
        <v>577</v>
      </c>
    </row>
    <row r="206" spans="2:47" s="1" customFormat="1" ht="12">
      <c r="B206" s="40"/>
      <c r="C206" s="41"/>
      <c r="D206" s="237" t="s">
        <v>188</v>
      </c>
      <c r="E206" s="41"/>
      <c r="F206" s="238" t="s">
        <v>576</v>
      </c>
      <c r="G206" s="41"/>
      <c r="H206" s="41"/>
      <c r="I206" s="147"/>
      <c r="J206" s="147"/>
      <c r="K206" s="41"/>
      <c r="L206" s="41"/>
      <c r="M206" s="45"/>
      <c r="N206" s="239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2"/>
      <c r="AT206" s="18" t="s">
        <v>188</v>
      </c>
      <c r="AU206" s="18" t="s">
        <v>91</v>
      </c>
    </row>
    <row r="207" spans="2:51" s="12" customFormat="1" ht="12">
      <c r="B207" s="241"/>
      <c r="C207" s="242"/>
      <c r="D207" s="237" t="s">
        <v>192</v>
      </c>
      <c r="E207" s="243" t="s">
        <v>40</v>
      </c>
      <c r="F207" s="244" t="s">
        <v>571</v>
      </c>
      <c r="G207" s="242"/>
      <c r="H207" s="245">
        <v>1</v>
      </c>
      <c r="I207" s="246"/>
      <c r="J207" s="246"/>
      <c r="K207" s="242"/>
      <c r="L207" s="242"/>
      <c r="M207" s="247"/>
      <c r="N207" s="248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50"/>
      <c r="AT207" s="251" t="s">
        <v>192</v>
      </c>
      <c r="AU207" s="251" t="s">
        <v>91</v>
      </c>
      <c r="AV207" s="12" t="s">
        <v>91</v>
      </c>
      <c r="AW207" s="12" t="s">
        <v>5</v>
      </c>
      <c r="AX207" s="12" t="s">
        <v>89</v>
      </c>
      <c r="AY207" s="251" t="s">
        <v>179</v>
      </c>
    </row>
    <row r="208" spans="2:65" s="1" customFormat="1" ht="22.5" customHeight="1">
      <c r="B208" s="40"/>
      <c r="C208" s="273" t="s">
        <v>371</v>
      </c>
      <c r="D208" s="273" t="s">
        <v>326</v>
      </c>
      <c r="E208" s="274" t="s">
        <v>578</v>
      </c>
      <c r="F208" s="275" t="s">
        <v>579</v>
      </c>
      <c r="G208" s="276" t="s">
        <v>217</v>
      </c>
      <c r="H208" s="277">
        <v>1</v>
      </c>
      <c r="I208" s="278"/>
      <c r="J208" s="279"/>
      <c r="K208" s="280">
        <f>ROUND(P208*H208,2)</f>
        <v>0</v>
      </c>
      <c r="L208" s="275" t="s">
        <v>185</v>
      </c>
      <c r="M208" s="281"/>
      <c r="N208" s="282" t="s">
        <v>40</v>
      </c>
      <c r="O208" s="232" t="s">
        <v>53</v>
      </c>
      <c r="P208" s="233">
        <f>I208+J208</f>
        <v>0</v>
      </c>
      <c r="Q208" s="233">
        <f>ROUND(I208*H208,2)</f>
        <v>0</v>
      </c>
      <c r="R208" s="233">
        <f>ROUND(J208*H208,2)</f>
        <v>0</v>
      </c>
      <c r="S208" s="81"/>
      <c r="T208" s="234">
        <f>S208*H208</f>
        <v>0</v>
      </c>
      <c r="U208" s="234">
        <v>1.817</v>
      </c>
      <c r="V208" s="234">
        <f>U208*H208</f>
        <v>1.817</v>
      </c>
      <c r="W208" s="234">
        <v>0</v>
      </c>
      <c r="X208" s="234">
        <f>W208*H208</f>
        <v>0</v>
      </c>
      <c r="Y208" s="235" t="s">
        <v>40</v>
      </c>
      <c r="AR208" s="18" t="s">
        <v>237</v>
      </c>
      <c r="AT208" s="18" t="s">
        <v>326</v>
      </c>
      <c r="AU208" s="18" t="s">
        <v>91</v>
      </c>
      <c r="AY208" s="18" t="s">
        <v>179</v>
      </c>
      <c r="BE208" s="236">
        <f>IF(O208="základní",K208,0)</f>
        <v>0</v>
      </c>
      <c r="BF208" s="236">
        <f>IF(O208="snížená",K208,0)</f>
        <v>0</v>
      </c>
      <c r="BG208" s="236">
        <f>IF(O208="zákl. přenesená",K208,0)</f>
        <v>0</v>
      </c>
      <c r="BH208" s="236">
        <f>IF(O208="sníž. přenesená",K208,0)</f>
        <v>0</v>
      </c>
      <c r="BI208" s="236">
        <f>IF(O208="nulová",K208,0)</f>
        <v>0</v>
      </c>
      <c r="BJ208" s="18" t="s">
        <v>186</v>
      </c>
      <c r="BK208" s="236">
        <f>ROUND(P208*H208,2)</f>
        <v>0</v>
      </c>
      <c r="BL208" s="18" t="s">
        <v>186</v>
      </c>
      <c r="BM208" s="18" t="s">
        <v>580</v>
      </c>
    </row>
    <row r="209" spans="2:47" s="1" customFormat="1" ht="12">
      <c r="B209" s="40"/>
      <c r="C209" s="41"/>
      <c r="D209" s="237" t="s">
        <v>188</v>
      </c>
      <c r="E209" s="41"/>
      <c r="F209" s="238" t="s">
        <v>579</v>
      </c>
      <c r="G209" s="41"/>
      <c r="H209" s="41"/>
      <c r="I209" s="147"/>
      <c r="J209" s="147"/>
      <c r="K209" s="41"/>
      <c r="L209" s="41"/>
      <c r="M209" s="45"/>
      <c r="N209" s="239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2"/>
      <c r="AT209" s="18" t="s">
        <v>188</v>
      </c>
      <c r="AU209" s="18" t="s">
        <v>91</v>
      </c>
    </row>
    <row r="210" spans="2:51" s="12" customFormat="1" ht="12">
      <c r="B210" s="241"/>
      <c r="C210" s="242"/>
      <c r="D210" s="237" t="s">
        <v>192</v>
      </c>
      <c r="E210" s="243" t="s">
        <v>40</v>
      </c>
      <c r="F210" s="244" t="s">
        <v>571</v>
      </c>
      <c r="G210" s="242"/>
      <c r="H210" s="245">
        <v>1</v>
      </c>
      <c r="I210" s="246"/>
      <c r="J210" s="246"/>
      <c r="K210" s="242"/>
      <c r="L210" s="242"/>
      <c r="M210" s="247"/>
      <c r="N210" s="248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50"/>
      <c r="AT210" s="251" t="s">
        <v>192</v>
      </c>
      <c r="AU210" s="251" t="s">
        <v>91</v>
      </c>
      <c r="AV210" s="12" t="s">
        <v>91</v>
      </c>
      <c r="AW210" s="12" t="s">
        <v>5</v>
      </c>
      <c r="AX210" s="12" t="s">
        <v>89</v>
      </c>
      <c r="AY210" s="251" t="s">
        <v>179</v>
      </c>
    </row>
    <row r="211" spans="2:63" s="11" customFormat="1" ht="25.9" customHeight="1">
      <c r="B211" s="207"/>
      <c r="C211" s="208"/>
      <c r="D211" s="209" t="s">
        <v>81</v>
      </c>
      <c r="E211" s="210" t="s">
        <v>345</v>
      </c>
      <c r="F211" s="210" t="s">
        <v>346</v>
      </c>
      <c r="G211" s="208"/>
      <c r="H211" s="208"/>
      <c r="I211" s="211"/>
      <c r="J211" s="211"/>
      <c r="K211" s="212">
        <f>BK211</f>
        <v>0</v>
      </c>
      <c r="L211" s="208"/>
      <c r="M211" s="213"/>
      <c r="N211" s="214"/>
      <c r="O211" s="215"/>
      <c r="P211" s="215"/>
      <c r="Q211" s="216">
        <f>SUM(Q212:Q246)</f>
        <v>0</v>
      </c>
      <c r="R211" s="216">
        <f>SUM(R212:R246)</f>
        <v>0</v>
      </c>
      <c r="S211" s="215"/>
      <c r="T211" s="217">
        <f>SUM(T212:T246)</f>
        <v>0</v>
      </c>
      <c r="U211" s="215"/>
      <c r="V211" s="217">
        <f>SUM(V212:V246)</f>
        <v>0</v>
      </c>
      <c r="W211" s="215"/>
      <c r="X211" s="217">
        <f>SUM(X212:X246)</f>
        <v>0</v>
      </c>
      <c r="Y211" s="218"/>
      <c r="AR211" s="219" t="s">
        <v>186</v>
      </c>
      <c r="AT211" s="220" t="s">
        <v>81</v>
      </c>
      <c r="AU211" s="220" t="s">
        <v>82</v>
      </c>
      <c r="AY211" s="219" t="s">
        <v>179</v>
      </c>
      <c r="BK211" s="221">
        <f>SUM(BK212:BK246)</f>
        <v>0</v>
      </c>
    </row>
    <row r="212" spans="2:65" s="1" customFormat="1" ht="22.5" customHeight="1">
      <c r="B212" s="40"/>
      <c r="C212" s="224" t="s">
        <v>379</v>
      </c>
      <c r="D212" s="224" t="s">
        <v>182</v>
      </c>
      <c r="E212" s="225" t="s">
        <v>366</v>
      </c>
      <c r="F212" s="226" t="s">
        <v>367</v>
      </c>
      <c r="G212" s="227" t="s">
        <v>143</v>
      </c>
      <c r="H212" s="228">
        <v>2881.616</v>
      </c>
      <c r="I212" s="229"/>
      <c r="J212" s="229"/>
      <c r="K212" s="230">
        <f>ROUND(P212*H212,2)</f>
        <v>0</v>
      </c>
      <c r="L212" s="226" t="s">
        <v>382</v>
      </c>
      <c r="M212" s="45"/>
      <c r="N212" s="231" t="s">
        <v>40</v>
      </c>
      <c r="O212" s="232" t="s">
        <v>53</v>
      </c>
      <c r="P212" s="233">
        <f>I212+J212</f>
        <v>0</v>
      </c>
      <c r="Q212" s="233">
        <f>ROUND(I212*H212,2)</f>
        <v>0</v>
      </c>
      <c r="R212" s="233">
        <f>ROUND(J212*H212,2)</f>
        <v>0</v>
      </c>
      <c r="S212" s="81"/>
      <c r="T212" s="234">
        <f>S212*H212</f>
        <v>0</v>
      </c>
      <c r="U212" s="234">
        <v>0</v>
      </c>
      <c r="V212" s="234">
        <f>U212*H212</f>
        <v>0</v>
      </c>
      <c r="W212" s="234">
        <v>0</v>
      </c>
      <c r="X212" s="234">
        <f>W212*H212</f>
        <v>0</v>
      </c>
      <c r="Y212" s="235" t="s">
        <v>40</v>
      </c>
      <c r="AR212" s="18" t="s">
        <v>350</v>
      </c>
      <c r="AT212" s="18" t="s">
        <v>182</v>
      </c>
      <c r="AU212" s="18" t="s">
        <v>89</v>
      </c>
      <c r="AY212" s="18" t="s">
        <v>179</v>
      </c>
      <c r="BE212" s="236">
        <f>IF(O212="základní",K212,0)</f>
        <v>0</v>
      </c>
      <c r="BF212" s="236">
        <f>IF(O212="snížená",K212,0)</f>
        <v>0</v>
      </c>
      <c r="BG212" s="236">
        <f>IF(O212="zákl. přenesená",K212,0)</f>
        <v>0</v>
      </c>
      <c r="BH212" s="236">
        <f>IF(O212="sníž. přenesená",K212,0)</f>
        <v>0</v>
      </c>
      <c r="BI212" s="236">
        <f>IF(O212="nulová",K212,0)</f>
        <v>0</v>
      </c>
      <c r="BJ212" s="18" t="s">
        <v>186</v>
      </c>
      <c r="BK212" s="236">
        <f>ROUND(P212*H212,2)</f>
        <v>0</v>
      </c>
      <c r="BL212" s="18" t="s">
        <v>350</v>
      </c>
      <c r="BM212" s="18" t="s">
        <v>581</v>
      </c>
    </row>
    <row r="213" spans="2:47" s="1" customFormat="1" ht="12">
      <c r="B213" s="40"/>
      <c r="C213" s="41"/>
      <c r="D213" s="237" t="s">
        <v>188</v>
      </c>
      <c r="E213" s="41"/>
      <c r="F213" s="238" t="s">
        <v>582</v>
      </c>
      <c r="G213" s="41"/>
      <c r="H213" s="41"/>
      <c r="I213" s="147"/>
      <c r="J213" s="147"/>
      <c r="K213" s="41"/>
      <c r="L213" s="41"/>
      <c r="M213" s="45"/>
      <c r="N213" s="239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2"/>
      <c r="AT213" s="18" t="s">
        <v>188</v>
      </c>
      <c r="AU213" s="18" t="s">
        <v>89</v>
      </c>
    </row>
    <row r="214" spans="2:47" s="1" customFormat="1" ht="12">
      <c r="B214" s="40"/>
      <c r="C214" s="41"/>
      <c r="D214" s="237" t="s">
        <v>190</v>
      </c>
      <c r="E214" s="41"/>
      <c r="F214" s="240" t="s">
        <v>583</v>
      </c>
      <c r="G214" s="41"/>
      <c r="H214" s="41"/>
      <c r="I214" s="147"/>
      <c r="J214" s="147"/>
      <c r="K214" s="41"/>
      <c r="L214" s="41"/>
      <c r="M214" s="45"/>
      <c r="N214" s="239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2"/>
      <c r="AT214" s="18" t="s">
        <v>190</v>
      </c>
      <c r="AU214" s="18" t="s">
        <v>89</v>
      </c>
    </row>
    <row r="215" spans="2:51" s="12" customFormat="1" ht="12">
      <c r="B215" s="241"/>
      <c r="C215" s="242"/>
      <c r="D215" s="237" t="s">
        <v>192</v>
      </c>
      <c r="E215" s="243" t="s">
        <v>40</v>
      </c>
      <c r="F215" s="244" t="s">
        <v>584</v>
      </c>
      <c r="G215" s="242"/>
      <c r="H215" s="245">
        <v>838.421</v>
      </c>
      <c r="I215" s="246"/>
      <c r="J215" s="246"/>
      <c r="K215" s="242"/>
      <c r="L215" s="242"/>
      <c r="M215" s="247"/>
      <c r="N215" s="248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50"/>
      <c r="AT215" s="251" t="s">
        <v>192</v>
      </c>
      <c r="AU215" s="251" t="s">
        <v>89</v>
      </c>
      <c r="AV215" s="12" t="s">
        <v>91</v>
      </c>
      <c r="AW215" s="12" t="s">
        <v>5</v>
      </c>
      <c r="AX215" s="12" t="s">
        <v>82</v>
      </c>
      <c r="AY215" s="251" t="s">
        <v>179</v>
      </c>
    </row>
    <row r="216" spans="2:51" s="12" customFormat="1" ht="12">
      <c r="B216" s="241"/>
      <c r="C216" s="242"/>
      <c r="D216" s="237" t="s">
        <v>192</v>
      </c>
      <c r="E216" s="243" t="s">
        <v>40</v>
      </c>
      <c r="F216" s="244" t="s">
        <v>407</v>
      </c>
      <c r="G216" s="242"/>
      <c r="H216" s="245">
        <v>21.195</v>
      </c>
      <c r="I216" s="246"/>
      <c r="J216" s="246"/>
      <c r="K216" s="242"/>
      <c r="L216" s="242"/>
      <c r="M216" s="247"/>
      <c r="N216" s="248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50"/>
      <c r="AT216" s="251" t="s">
        <v>192</v>
      </c>
      <c r="AU216" s="251" t="s">
        <v>89</v>
      </c>
      <c r="AV216" s="12" t="s">
        <v>91</v>
      </c>
      <c r="AW216" s="12" t="s">
        <v>5</v>
      </c>
      <c r="AX216" s="12" t="s">
        <v>82</v>
      </c>
      <c r="AY216" s="251" t="s">
        <v>179</v>
      </c>
    </row>
    <row r="217" spans="2:51" s="12" customFormat="1" ht="12">
      <c r="B217" s="241"/>
      <c r="C217" s="242"/>
      <c r="D217" s="237" t="s">
        <v>192</v>
      </c>
      <c r="E217" s="243" t="s">
        <v>40</v>
      </c>
      <c r="F217" s="244" t="s">
        <v>585</v>
      </c>
      <c r="G217" s="242"/>
      <c r="H217" s="245">
        <v>720</v>
      </c>
      <c r="I217" s="246"/>
      <c r="J217" s="246"/>
      <c r="K217" s="242"/>
      <c r="L217" s="242"/>
      <c r="M217" s="247"/>
      <c r="N217" s="248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50"/>
      <c r="AT217" s="251" t="s">
        <v>192</v>
      </c>
      <c r="AU217" s="251" t="s">
        <v>89</v>
      </c>
      <c r="AV217" s="12" t="s">
        <v>91</v>
      </c>
      <c r="AW217" s="12" t="s">
        <v>5</v>
      </c>
      <c r="AX217" s="12" t="s">
        <v>82</v>
      </c>
      <c r="AY217" s="251" t="s">
        <v>179</v>
      </c>
    </row>
    <row r="218" spans="2:51" s="12" customFormat="1" ht="12">
      <c r="B218" s="241"/>
      <c r="C218" s="242"/>
      <c r="D218" s="237" t="s">
        <v>192</v>
      </c>
      <c r="E218" s="243" t="s">
        <v>40</v>
      </c>
      <c r="F218" s="244" t="s">
        <v>410</v>
      </c>
      <c r="G218" s="242"/>
      <c r="H218" s="245">
        <v>1050</v>
      </c>
      <c r="I218" s="246"/>
      <c r="J218" s="246"/>
      <c r="K218" s="242"/>
      <c r="L218" s="242"/>
      <c r="M218" s="247"/>
      <c r="N218" s="248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50"/>
      <c r="AT218" s="251" t="s">
        <v>192</v>
      </c>
      <c r="AU218" s="251" t="s">
        <v>89</v>
      </c>
      <c r="AV218" s="12" t="s">
        <v>91</v>
      </c>
      <c r="AW218" s="12" t="s">
        <v>5</v>
      </c>
      <c r="AX218" s="12" t="s">
        <v>82</v>
      </c>
      <c r="AY218" s="251" t="s">
        <v>179</v>
      </c>
    </row>
    <row r="219" spans="2:51" s="12" customFormat="1" ht="12">
      <c r="B219" s="241"/>
      <c r="C219" s="242"/>
      <c r="D219" s="237" t="s">
        <v>192</v>
      </c>
      <c r="E219" s="243" t="s">
        <v>40</v>
      </c>
      <c r="F219" s="244" t="s">
        <v>413</v>
      </c>
      <c r="G219" s="242"/>
      <c r="H219" s="245">
        <v>49</v>
      </c>
      <c r="I219" s="246"/>
      <c r="J219" s="246"/>
      <c r="K219" s="242"/>
      <c r="L219" s="242"/>
      <c r="M219" s="247"/>
      <c r="N219" s="248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50"/>
      <c r="AT219" s="251" t="s">
        <v>192</v>
      </c>
      <c r="AU219" s="251" t="s">
        <v>89</v>
      </c>
      <c r="AV219" s="12" t="s">
        <v>91</v>
      </c>
      <c r="AW219" s="12" t="s">
        <v>5</v>
      </c>
      <c r="AX219" s="12" t="s">
        <v>82</v>
      </c>
      <c r="AY219" s="251" t="s">
        <v>179</v>
      </c>
    </row>
    <row r="220" spans="2:51" s="12" customFormat="1" ht="12">
      <c r="B220" s="241"/>
      <c r="C220" s="242"/>
      <c r="D220" s="237" t="s">
        <v>192</v>
      </c>
      <c r="E220" s="243" t="s">
        <v>40</v>
      </c>
      <c r="F220" s="244" t="s">
        <v>416</v>
      </c>
      <c r="G220" s="242"/>
      <c r="H220" s="245">
        <v>3</v>
      </c>
      <c r="I220" s="246"/>
      <c r="J220" s="246"/>
      <c r="K220" s="242"/>
      <c r="L220" s="242"/>
      <c r="M220" s="247"/>
      <c r="N220" s="248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50"/>
      <c r="AT220" s="251" t="s">
        <v>192</v>
      </c>
      <c r="AU220" s="251" t="s">
        <v>89</v>
      </c>
      <c r="AV220" s="12" t="s">
        <v>91</v>
      </c>
      <c r="AW220" s="12" t="s">
        <v>5</v>
      </c>
      <c r="AX220" s="12" t="s">
        <v>82</v>
      </c>
      <c r="AY220" s="251" t="s">
        <v>179</v>
      </c>
    </row>
    <row r="221" spans="2:51" s="12" customFormat="1" ht="12">
      <c r="B221" s="241"/>
      <c r="C221" s="242"/>
      <c r="D221" s="237" t="s">
        <v>192</v>
      </c>
      <c r="E221" s="243" t="s">
        <v>40</v>
      </c>
      <c r="F221" s="244" t="s">
        <v>586</v>
      </c>
      <c r="G221" s="242"/>
      <c r="H221" s="245">
        <v>200</v>
      </c>
      <c r="I221" s="246"/>
      <c r="J221" s="246"/>
      <c r="K221" s="242"/>
      <c r="L221" s="242"/>
      <c r="M221" s="247"/>
      <c r="N221" s="248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50"/>
      <c r="AT221" s="251" t="s">
        <v>192</v>
      </c>
      <c r="AU221" s="251" t="s">
        <v>89</v>
      </c>
      <c r="AV221" s="12" t="s">
        <v>91</v>
      </c>
      <c r="AW221" s="12" t="s">
        <v>5</v>
      </c>
      <c r="AX221" s="12" t="s">
        <v>82</v>
      </c>
      <c r="AY221" s="251" t="s">
        <v>179</v>
      </c>
    </row>
    <row r="222" spans="2:51" s="13" customFormat="1" ht="12">
      <c r="B222" s="252"/>
      <c r="C222" s="253"/>
      <c r="D222" s="237" t="s">
        <v>192</v>
      </c>
      <c r="E222" s="254" t="s">
        <v>438</v>
      </c>
      <c r="F222" s="255" t="s">
        <v>207</v>
      </c>
      <c r="G222" s="253"/>
      <c r="H222" s="256">
        <v>2881.616</v>
      </c>
      <c r="I222" s="257"/>
      <c r="J222" s="257"/>
      <c r="K222" s="253"/>
      <c r="L222" s="253"/>
      <c r="M222" s="258"/>
      <c r="N222" s="259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1"/>
      <c r="AT222" s="262" t="s">
        <v>192</v>
      </c>
      <c r="AU222" s="262" t="s">
        <v>89</v>
      </c>
      <c r="AV222" s="13" t="s">
        <v>186</v>
      </c>
      <c r="AW222" s="13" t="s">
        <v>5</v>
      </c>
      <c r="AX222" s="13" t="s">
        <v>89</v>
      </c>
      <c r="AY222" s="262" t="s">
        <v>179</v>
      </c>
    </row>
    <row r="223" spans="2:65" s="1" customFormat="1" ht="22.5" customHeight="1">
      <c r="B223" s="40"/>
      <c r="C223" s="224" t="s">
        <v>271</v>
      </c>
      <c r="D223" s="224" t="s">
        <v>182</v>
      </c>
      <c r="E223" s="225" t="s">
        <v>372</v>
      </c>
      <c r="F223" s="226" t="s">
        <v>373</v>
      </c>
      <c r="G223" s="227" t="s">
        <v>143</v>
      </c>
      <c r="H223" s="228">
        <v>180.9</v>
      </c>
      <c r="I223" s="229"/>
      <c r="J223" s="229"/>
      <c r="K223" s="230">
        <f>ROUND(P223*H223,2)</f>
        <v>0</v>
      </c>
      <c r="L223" s="226" t="s">
        <v>382</v>
      </c>
      <c r="M223" s="45"/>
      <c r="N223" s="231" t="s">
        <v>40</v>
      </c>
      <c r="O223" s="232" t="s">
        <v>53</v>
      </c>
      <c r="P223" s="233">
        <f>I223+J223</f>
        <v>0</v>
      </c>
      <c r="Q223" s="233">
        <f>ROUND(I223*H223,2)</f>
        <v>0</v>
      </c>
      <c r="R223" s="233">
        <f>ROUND(J223*H223,2)</f>
        <v>0</v>
      </c>
      <c r="S223" s="81"/>
      <c r="T223" s="234">
        <f>S223*H223</f>
        <v>0</v>
      </c>
      <c r="U223" s="234">
        <v>0</v>
      </c>
      <c r="V223" s="234">
        <f>U223*H223</f>
        <v>0</v>
      </c>
      <c r="W223" s="234">
        <v>0</v>
      </c>
      <c r="X223" s="234">
        <f>W223*H223</f>
        <v>0</v>
      </c>
      <c r="Y223" s="235" t="s">
        <v>40</v>
      </c>
      <c r="AR223" s="18" t="s">
        <v>350</v>
      </c>
      <c r="AT223" s="18" t="s">
        <v>182</v>
      </c>
      <c r="AU223" s="18" t="s">
        <v>89</v>
      </c>
      <c r="AY223" s="18" t="s">
        <v>179</v>
      </c>
      <c r="BE223" s="236">
        <f>IF(O223="základní",K223,0)</f>
        <v>0</v>
      </c>
      <c r="BF223" s="236">
        <f>IF(O223="snížená",K223,0)</f>
        <v>0</v>
      </c>
      <c r="BG223" s="236">
        <f>IF(O223="zákl. přenesená",K223,0)</f>
        <v>0</v>
      </c>
      <c r="BH223" s="236">
        <f>IF(O223="sníž. přenesená",K223,0)</f>
        <v>0</v>
      </c>
      <c r="BI223" s="236">
        <f>IF(O223="nulová",K223,0)</f>
        <v>0</v>
      </c>
      <c r="BJ223" s="18" t="s">
        <v>186</v>
      </c>
      <c r="BK223" s="236">
        <f>ROUND(P223*H223,2)</f>
        <v>0</v>
      </c>
      <c r="BL223" s="18" t="s">
        <v>350</v>
      </c>
      <c r="BM223" s="18" t="s">
        <v>587</v>
      </c>
    </row>
    <row r="224" spans="2:47" s="1" customFormat="1" ht="12">
      <c r="B224" s="40"/>
      <c r="C224" s="41"/>
      <c r="D224" s="237" t="s">
        <v>188</v>
      </c>
      <c r="E224" s="41"/>
      <c r="F224" s="238" t="s">
        <v>588</v>
      </c>
      <c r="G224" s="41"/>
      <c r="H224" s="41"/>
      <c r="I224" s="147"/>
      <c r="J224" s="147"/>
      <c r="K224" s="41"/>
      <c r="L224" s="41"/>
      <c r="M224" s="45"/>
      <c r="N224" s="239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2"/>
      <c r="AT224" s="18" t="s">
        <v>188</v>
      </c>
      <c r="AU224" s="18" t="s">
        <v>89</v>
      </c>
    </row>
    <row r="225" spans="2:47" s="1" customFormat="1" ht="12">
      <c r="B225" s="40"/>
      <c r="C225" s="41"/>
      <c r="D225" s="237" t="s">
        <v>190</v>
      </c>
      <c r="E225" s="41"/>
      <c r="F225" s="240" t="s">
        <v>583</v>
      </c>
      <c r="G225" s="41"/>
      <c r="H225" s="41"/>
      <c r="I225" s="147"/>
      <c r="J225" s="147"/>
      <c r="K225" s="41"/>
      <c r="L225" s="41"/>
      <c r="M225" s="45"/>
      <c r="N225" s="239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2"/>
      <c r="AT225" s="18" t="s">
        <v>190</v>
      </c>
      <c r="AU225" s="18" t="s">
        <v>89</v>
      </c>
    </row>
    <row r="226" spans="2:51" s="14" customFormat="1" ht="12">
      <c r="B226" s="263"/>
      <c r="C226" s="264"/>
      <c r="D226" s="237" t="s">
        <v>192</v>
      </c>
      <c r="E226" s="265" t="s">
        <v>40</v>
      </c>
      <c r="F226" s="266" t="s">
        <v>589</v>
      </c>
      <c r="G226" s="264"/>
      <c r="H226" s="265" t="s">
        <v>40</v>
      </c>
      <c r="I226" s="267"/>
      <c r="J226" s="267"/>
      <c r="K226" s="264"/>
      <c r="L226" s="264"/>
      <c r="M226" s="268"/>
      <c r="N226" s="269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1"/>
      <c r="AT226" s="272" t="s">
        <v>192</v>
      </c>
      <c r="AU226" s="272" t="s">
        <v>89</v>
      </c>
      <c r="AV226" s="14" t="s">
        <v>89</v>
      </c>
      <c r="AW226" s="14" t="s">
        <v>5</v>
      </c>
      <c r="AX226" s="14" t="s">
        <v>82</v>
      </c>
      <c r="AY226" s="272" t="s">
        <v>179</v>
      </c>
    </row>
    <row r="227" spans="2:51" s="12" customFormat="1" ht="12">
      <c r="B227" s="241"/>
      <c r="C227" s="242"/>
      <c r="D227" s="237" t="s">
        <v>192</v>
      </c>
      <c r="E227" s="243" t="s">
        <v>40</v>
      </c>
      <c r="F227" s="244" t="s">
        <v>590</v>
      </c>
      <c r="G227" s="242"/>
      <c r="H227" s="245">
        <v>84</v>
      </c>
      <c r="I227" s="246"/>
      <c r="J227" s="246"/>
      <c r="K227" s="242"/>
      <c r="L227" s="242"/>
      <c r="M227" s="247"/>
      <c r="N227" s="248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50"/>
      <c r="AT227" s="251" t="s">
        <v>192</v>
      </c>
      <c r="AU227" s="251" t="s">
        <v>89</v>
      </c>
      <c r="AV227" s="12" t="s">
        <v>91</v>
      </c>
      <c r="AW227" s="12" t="s">
        <v>5</v>
      </c>
      <c r="AX227" s="12" t="s">
        <v>82</v>
      </c>
      <c r="AY227" s="251" t="s">
        <v>179</v>
      </c>
    </row>
    <row r="228" spans="2:51" s="12" customFormat="1" ht="12">
      <c r="B228" s="241"/>
      <c r="C228" s="242"/>
      <c r="D228" s="237" t="s">
        <v>192</v>
      </c>
      <c r="E228" s="243" t="s">
        <v>40</v>
      </c>
      <c r="F228" s="244" t="s">
        <v>591</v>
      </c>
      <c r="G228" s="242"/>
      <c r="H228" s="245">
        <v>96.9</v>
      </c>
      <c r="I228" s="246"/>
      <c r="J228" s="246"/>
      <c r="K228" s="242"/>
      <c r="L228" s="242"/>
      <c r="M228" s="247"/>
      <c r="N228" s="248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50"/>
      <c r="AT228" s="251" t="s">
        <v>192</v>
      </c>
      <c r="AU228" s="251" t="s">
        <v>89</v>
      </c>
      <c r="AV228" s="12" t="s">
        <v>91</v>
      </c>
      <c r="AW228" s="12" t="s">
        <v>5</v>
      </c>
      <c r="AX228" s="12" t="s">
        <v>82</v>
      </c>
      <c r="AY228" s="251" t="s">
        <v>179</v>
      </c>
    </row>
    <row r="229" spans="2:51" s="15" customFormat="1" ht="12">
      <c r="B229" s="283"/>
      <c r="C229" s="284"/>
      <c r="D229" s="237" t="s">
        <v>192</v>
      </c>
      <c r="E229" s="285" t="s">
        <v>422</v>
      </c>
      <c r="F229" s="286" t="s">
        <v>377</v>
      </c>
      <c r="G229" s="284"/>
      <c r="H229" s="287">
        <v>180.9</v>
      </c>
      <c r="I229" s="288"/>
      <c r="J229" s="288"/>
      <c r="K229" s="284"/>
      <c r="L229" s="284"/>
      <c r="M229" s="289"/>
      <c r="N229" s="290"/>
      <c r="O229" s="291"/>
      <c r="P229" s="291"/>
      <c r="Q229" s="291"/>
      <c r="R229" s="291"/>
      <c r="S229" s="291"/>
      <c r="T229" s="291"/>
      <c r="U229" s="291"/>
      <c r="V229" s="291"/>
      <c r="W229" s="291"/>
      <c r="X229" s="291"/>
      <c r="Y229" s="292"/>
      <c r="AT229" s="293" t="s">
        <v>192</v>
      </c>
      <c r="AU229" s="293" t="s">
        <v>89</v>
      </c>
      <c r="AV229" s="15" t="s">
        <v>200</v>
      </c>
      <c r="AW229" s="15" t="s">
        <v>5</v>
      </c>
      <c r="AX229" s="15" t="s">
        <v>82</v>
      </c>
      <c r="AY229" s="293" t="s">
        <v>179</v>
      </c>
    </row>
    <row r="230" spans="2:51" s="13" customFormat="1" ht="12">
      <c r="B230" s="252"/>
      <c r="C230" s="253"/>
      <c r="D230" s="237" t="s">
        <v>192</v>
      </c>
      <c r="E230" s="254" t="s">
        <v>40</v>
      </c>
      <c r="F230" s="255" t="s">
        <v>207</v>
      </c>
      <c r="G230" s="253"/>
      <c r="H230" s="256">
        <v>180.9</v>
      </c>
      <c r="I230" s="257"/>
      <c r="J230" s="257"/>
      <c r="K230" s="253"/>
      <c r="L230" s="253"/>
      <c r="M230" s="258"/>
      <c r="N230" s="259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1"/>
      <c r="AT230" s="262" t="s">
        <v>192</v>
      </c>
      <c r="AU230" s="262" t="s">
        <v>89</v>
      </c>
      <c r="AV230" s="13" t="s">
        <v>186</v>
      </c>
      <c r="AW230" s="13" t="s">
        <v>5</v>
      </c>
      <c r="AX230" s="13" t="s">
        <v>89</v>
      </c>
      <c r="AY230" s="262" t="s">
        <v>179</v>
      </c>
    </row>
    <row r="231" spans="2:65" s="1" customFormat="1" ht="22.5" customHeight="1">
      <c r="B231" s="40"/>
      <c r="C231" s="224" t="s">
        <v>394</v>
      </c>
      <c r="D231" s="224" t="s">
        <v>182</v>
      </c>
      <c r="E231" s="225" t="s">
        <v>592</v>
      </c>
      <c r="F231" s="226" t="s">
        <v>593</v>
      </c>
      <c r="G231" s="227" t="s">
        <v>143</v>
      </c>
      <c r="H231" s="228">
        <v>2881.616</v>
      </c>
      <c r="I231" s="229"/>
      <c r="J231" s="229"/>
      <c r="K231" s="230">
        <f>ROUND(P231*H231,2)</f>
        <v>0</v>
      </c>
      <c r="L231" s="226" t="s">
        <v>185</v>
      </c>
      <c r="M231" s="45"/>
      <c r="N231" s="231" t="s">
        <v>40</v>
      </c>
      <c r="O231" s="232" t="s">
        <v>53</v>
      </c>
      <c r="P231" s="233">
        <f>I231+J231</f>
        <v>0</v>
      </c>
      <c r="Q231" s="233">
        <f>ROUND(I231*H231,2)</f>
        <v>0</v>
      </c>
      <c r="R231" s="233">
        <f>ROUND(J231*H231,2)</f>
        <v>0</v>
      </c>
      <c r="S231" s="81"/>
      <c r="T231" s="234">
        <f>S231*H231</f>
        <v>0</v>
      </c>
      <c r="U231" s="234">
        <v>0</v>
      </c>
      <c r="V231" s="234">
        <f>U231*H231</f>
        <v>0</v>
      </c>
      <c r="W231" s="234">
        <v>0</v>
      </c>
      <c r="X231" s="234">
        <f>W231*H231</f>
        <v>0</v>
      </c>
      <c r="Y231" s="235" t="s">
        <v>40</v>
      </c>
      <c r="AR231" s="18" t="s">
        <v>350</v>
      </c>
      <c r="AT231" s="18" t="s">
        <v>182</v>
      </c>
      <c r="AU231" s="18" t="s">
        <v>89</v>
      </c>
      <c r="AY231" s="18" t="s">
        <v>179</v>
      </c>
      <c r="BE231" s="236">
        <f>IF(O231="základní",K231,0)</f>
        <v>0</v>
      </c>
      <c r="BF231" s="236">
        <f>IF(O231="snížená",K231,0)</f>
        <v>0</v>
      </c>
      <c r="BG231" s="236">
        <f>IF(O231="zákl. přenesená",K231,0)</f>
        <v>0</v>
      </c>
      <c r="BH231" s="236">
        <f>IF(O231="sníž. přenesená",K231,0)</f>
        <v>0</v>
      </c>
      <c r="BI231" s="236">
        <f>IF(O231="nulová",K231,0)</f>
        <v>0</v>
      </c>
      <c r="BJ231" s="18" t="s">
        <v>186</v>
      </c>
      <c r="BK231" s="236">
        <f>ROUND(P231*H231,2)</f>
        <v>0</v>
      </c>
      <c r="BL231" s="18" t="s">
        <v>350</v>
      </c>
      <c r="BM231" s="18" t="s">
        <v>594</v>
      </c>
    </row>
    <row r="232" spans="2:47" s="1" customFormat="1" ht="12">
      <c r="B232" s="40"/>
      <c r="C232" s="41"/>
      <c r="D232" s="237" t="s">
        <v>188</v>
      </c>
      <c r="E232" s="41"/>
      <c r="F232" s="238" t="s">
        <v>595</v>
      </c>
      <c r="G232" s="41"/>
      <c r="H232" s="41"/>
      <c r="I232" s="147"/>
      <c r="J232" s="147"/>
      <c r="K232" s="41"/>
      <c r="L232" s="41"/>
      <c r="M232" s="45"/>
      <c r="N232" s="239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2"/>
      <c r="AT232" s="18" t="s">
        <v>188</v>
      </c>
      <c r="AU232" s="18" t="s">
        <v>89</v>
      </c>
    </row>
    <row r="233" spans="2:47" s="1" customFormat="1" ht="12">
      <c r="B233" s="40"/>
      <c r="C233" s="41"/>
      <c r="D233" s="237" t="s">
        <v>190</v>
      </c>
      <c r="E233" s="41"/>
      <c r="F233" s="240" t="s">
        <v>385</v>
      </c>
      <c r="G233" s="41"/>
      <c r="H233" s="41"/>
      <c r="I233" s="147"/>
      <c r="J233" s="147"/>
      <c r="K233" s="41"/>
      <c r="L233" s="41"/>
      <c r="M233" s="45"/>
      <c r="N233" s="239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2"/>
      <c r="AT233" s="18" t="s">
        <v>190</v>
      </c>
      <c r="AU233" s="18" t="s">
        <v>89</v>
      </c>
    </row>
    <row r="234" spans="2:51" s="12" customFormat="1" ht="12">
      <c r="B234" s="241"/>
      <c r="C234" s="242"/>
      <c r="D234" s="237" t="s">
        <v>192</v>
      </c>
      <c r="E234" s="243" t="s">
        <v>40</v>
      </c>
      <c r="F234" s="244" t="s">
        <v>438</v>
      </c>
      <c r="G234" s="242"/>
      <c r="H234" s="245">
        <v>2881.616</v>
      </c>
      <c r="I234" s="246"/>
      <c r="J234" s="246"/>
      <c r="K234" s="242"/>
      <c r="L234" s="242"/>
      <c r="M234" s="247"/>
      <c r="N234" s="248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50"/>
      <c r="AT234" s="251" t="s">
        <v>192</v>
      </c>
      <c r="AU234" s="251" t="s">
        <v>89</v>
      </c>
      <c r="AV234" s="12" t="s">
        <v>91</v>
      </c>
      <c r="AW234" s="12" t="s">
        <v>5</v>
      </c>
      <c r="AX234" s="12" t="s">
        <v>89</v>
      </c>
      <c r="AY234" s="251" t="s">
        <v>179</v>
      </c>
    </row>
    <row r="235" spans="2:65" s="1" customFormat="1" ht="22.5" customHeight="1">
      <c r="B235" s="40"/>
      <c r="C235" s="224" t="s">
        <v>401</v>
      </c>
      <c r="D235" s="224" t="s">
        <v>182</v>
      </c>
      <c r="E235" s="225" t="s">
        <v>380</v>
      </c>
      <c r="F235" s="226" t="s">
        <v>381</v>
      </c>
      <c r="G235" s="227" t="s">
        <v>143</v>
      </c>
      <c r="H235" s="228">
        <v>180.9</v>
      </c>
      <c r="I235" s="229"/>
      <c r="J235" s="229"/>
      <c r="K235" s="230">
        <f>ROUND(P235*H235,2)</f>
        <v>0</v>
      </c>
      <c r="L235" s="226" t="s">
        <v>185</v>
      </c>
      <c r="M235" s="45"/>
      <c r="N235" s="231" t="s">
        <v>40</v>
      </c>
      <c r="O235" s="232" t="s">
        <v>53</v>
      </c>
      <c r="P235" s="233">
        <f>I235+J235</f>
        <v>0</v>
      </c>
      <c r="Q235" s="233">
        <f>ROUND(I235*H235,2)</f>
        <v>0</v>
      </c>
      <c r="R235" s="233">
        <f>ROUND(J235*H235,2)</f>
        <v>0</v>
      </c>
      <c r="S235" s="81"/>
      <c r="T235" s="234">
        <f>S235*H235</f>
        <v>0</v>
      </c>
      <c r="U235" s="234">
        <v>0</v>
      </c>
      <c r="V235" s="234">
        <f>U235*H235</f>
        <v>0</v>
      </c>
      <c r="W235" s="234">
        <v>0</v>
      </c>
      <c r="X235" s="234">
        <f>W235*H235</f>
        <v>0</v>
      </c>
      <c r="Y235" s="235" t="s">
        <v>40</v>
      </c>
      <c r="AR235" s="18" t="s">
        <v>350</v>
      </c>
      <c r="AT235" s="18" t="s">
        <v>182</v>
      </c>
      <c r="AU235" s="18" t="s">
        <v>89</v>
      </c>
      <c r="AY235" s="18" t="s">
        <v>179</v>
      </c>
      <c r="BE235" s="236">
        <f>IF(O235="základní",K235,0)</f>
        <v>0</v>
      </c>
      <c r="BF235" s="236">
        <f>IF(O235="snížená",K235,0)</f>
        <v>0</v>
      </c>
      <c r="BG235" s="236">
        <f>IF(O235="zákl. přenesená",K235,0)</f>
        <v>0</v>
      </c>
      <c r="BH235" s="236">
        <f>IF(O235="sníž. přenesená",K235,0)</f>
        <v>0</v>
      </c>
      <c r="BI235" s="236">
        <f>IF(O235="nulová",K235,0)</f>
        <v>0</v>
      </c>
      <c r="BJ235" s="18" t="s">
        <v>186</v>
      </c>
      <c r="BK235" s="236">
        <f>ROUND(P235*H235,2)</f>
        <v>0</v>
      </c>
      <c r="BL235" s="18" t="s">
        <v>350</v>
      </c>
      <c r="BM235" s="18" t="s">
        <v>596</v>
      </c>
    </row>
    <row r="236" spans="2:47" s="1" customFormat="1" ht="12">
      <c r="B236" s="40"/>
      <c r="C236" s="41"/>
      <c r="D236" s="237" t="s">
        <v>188</v>
      </c>
      <c r="E236" s="41"/>
      <c r="F236" s="238" t="s">
        <v>384</v>
      </c>
      <c r="G236" s="41"/>
      <c r="H236" s="41"/>
      <c r="I236" s="147"/>
      <c r="J236" s="147"/>
      <c r="K236" s="41"/>
      <c r="L236" s="41"/>
      <c r="M236" s="45"/>
      <c r="N236" s="239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2"/>
      <c r="AT236" s="18" t="s">
        <v>188</v>
      </c>
      <c r="AU236" s="18" t="s">
        <v>89</v>
      </c>
    </row>
    <row r="237" spans="2:47" s="1" customFormat="1" ht="12">
      <c r="B237" s="40"/>
      <c r="C237" s="41"/>
      <c r="D237" s="237" t="s">
        <v>190</v>
      </c>
      <c r="E237" s="41"/>
      <c r="F237" s="240" t="s">
        <v>385</v>
      </c>
      <c r="G237" s="41"/>
      <c r="H237" s="41"/>
      <c r="I237" s="147"/>
      <c r="J237" s="147"/>
      <c r="K237" s="41"/>
      <c r="L237" s="41"/>
      <c r="M237" s="45"/>
      <c r="N237" s="239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2"/>
      <c r="AT237" s="18" t="s">
        <v>190</v>
      </c>
      <c r="AU237" s="18" t="s">
        <v>89</v>
      </c>
    </row>
    <row r="238" spans="2:51" s="12" customFormat="1" ht="12">
      <c r="B238" s="241"/>
      <c r="C238" s="242"/>
      <c r="D238" s="237" t="s">
        <v>192</v>
      </c>
      <c r="E238" s="243" t="s">
        <v>40</v>
      </c>
      <c r="F238" s="244" t="s">
        <v>422</v>
      </c>
      <c r="G238" s="242"/>
      <c r="H238" s="245">
        <v>180.9</v>
      </c>
      <c r="I238" s="246"/>
      <c r="J238" s="246"/>
      <c r="K238" s="242"/>
      <c r="L238" s="242"/>
      <c r="M238" s="247"/>
      <c r="N238" s="248"/>
      <c r="O238" s="249"/>
      <c r="P238" s="249"/>
      <c r="Q238" s="249"/>
      <c r="R238" s="249"/>
      <c r="S238" s="249"/>
      <c r="T238" s="249"/>
      <c r="U238" s="249"/>
      <c r="V238" s="249"/>
      <c r="W238" s="249"/>
      <c r="X238" s="249"/>
      <c r="Y238" s="250"/>
      <c r="AT238" s="251" t="s">
        <v>192</v>
      </c>
      <c r="AU238" s="251" t="s">
        <v>89</v>
      </c>
      <c r="AV238" s="12" t="s">
        <v>91</v>
      </c>
      <c r="AW238" s="12" t="s">
        <v>5</v>
      </c>
      <c r="AX238" s="12" t="s">
        <v>89</v>
      </c>
      <c r="AY238" s="251" t="s">
        <v>179</v>
      </c>
    </row>
    <row r="239" spans="2:65" s="1" customFormat="1" ht="22.5" customHeight="1">
      <c r="B239" s="40"/>
      <c r="C239" s="224" t="s">
        <v>597</v>
      </c>
      <c r="D239" s="224" t="s">
        <v>182</v>
      </c>
      <c r="E239" s="225" t="s">
        <v>389</v>
      </c>
      <c r="F239" s="226" t="s">
        <v>390</v>
      </c>
      <c r="G239" s="227" t="s">
        <v>143</v>
      </c>
      <c r="H239" s="228">
        <v>2881.616</v>
      </c>
      <c r="I239" s="229"/>
      <c r="J239" s="229"/>
      <c r="K239" s="230">
        <f>ROUND(P239*H239,2)</f>
        <v>0</v>
      </c>
      <c r="L239" s="226" t="s">
        <v>185</v>
      </c>
      <c r="M239" s="45"/>
      <c r="N239" s="231" t="s">
        <v>40</v>
      </c>
      <c r="O239" s="232" t="s">
        <v>53</v>
      </c>
      <c r="P239" s="233">
        <f>I239+J239</f>
        <v>0</v>
      </c>
      <c r="Q239" s="233">
        <f>ROUND(I239*H239,2)</f>
        <v>0</v>
      </c>
      <c r="R239" s="233">
        <f>ROUND(J239*H239,2)</f>
        <v>0</v>
      </c>
      <c r="S239" s="81"/>
      <c r="T239" s="234">
        <f>S239*H239</f>
        <v>0</v>
      </c>
      <c r="U239" s="234">
        <v>0</v>
      </c>
      <c r="V239" s="234">
        <f>U239*H239</f>
        <v>0</v>
      </c>
      <c r="W239" s="234">
        <v>0</v>
      </c>
      <c r="X239" s="234">
        <f>W239*H239</f>
        <v>0</v>
      </c>
      <c r="Y239" s="235" t="s">
        <v>40</v>
      </c>
      <c r="AR239" s="18" t="s">
        <v>350</v>
      </c>
      <c r="AT239" s="18" t="s">
        <v>182</v>
      </c>
      <c r="AU239" s="18" t="s">
        <v>89</v>
      </c>
      <c r="AY239" s="18" t="s">
        <v>179</v>
      </c>
      <c r="BE239" s="236">
        <f>IF(O239="základní",K239,0)</f>
        <v>0</v>
      </c>
      <c r="BF239" s="236">
        <f>IF(O239="snížená",K239,0)</f>
        <v>0</v>
      </c>
      <c r="BG239" s="236">
        <f>IF(O239="zákl. přenesená",K239,0)</f>
        <v>0</v>
      </c>
      <c r="BH239" s="236">
        <f>IF(O239="sníž. přenesená",K239,0)</f>
        <v>0</v>
      </c>
      <c r="BI239" s="236">
        <f>IF(O239="nulová",K239,0)</f>
        <v>0</v>
      </c>
      <c r="BJ239" s="18" t="s">
        <v>186</v>
      </c>
      <c r="BK239" s="236">
        <f>ROUND(P239*H239,2)</f>
        <v>0</v>
      </c>
      <c r="BL239" s="18" t="s">
        <v>350</v>
      </c>
      <c r="BM239" s="18" t="s">
        <v>598</v>
      </c>
    </row>
    <row r="240" spans="2:47" s="1" customFormat="1" ht="12">
      <c r="B240" s="40"/>
      <c r="C240" s="41"/>
      <c r="D240" s="237" t="s">
        <v>188</v>
      </c>
      <c r="E240" s="41"/>
      <c r="F240" s="238" t="s">
        <v>392</v>
      </c>
      <c r="G240" s="41"/>
      <c r="H240" s="41"/>
      <c r="I240" s="147"/>
      <c r="J240" s="147"/>
      <c r="K240" s="41"/>
      <c r="L240" s="41"/>
      <c r="M240" s="45"/>
      <c r="N240" s="239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2"/>
      <c r="AT240" s="18" t="s">
        <v>188</v>
      </c>
      <c r="AU240" s="18" t="s">
        <v>89</v>
      </c>
    </row>
    <row r="241" spans="2:47" s="1" customFormat="1" ht="12">
      <c r="B241" s="40"/>
      <c r="C241" s="41"/>
      <c r="D241" s="237" t="s">
        <v>190</v>
      </c>
      <c r="E241" s="41"/>
      <c r="F241" s="240" t="s">
        <v>393</v>
      </c>
      <c r="G241" s="41"/>
      <c r="H241" s="41"/>
      <c r="I241" s="147"/>
      <c r="J241" s="147"/>
      <c r="K241" s="41"/>
      <c r="L241" s="41"/>
      <c r="M241" s="45"/>
      <c r="N241" s="239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2"/>
      <c r="AT241" s="18" t="s">
        <v>190</v>
      </c>
      <c r="AU241" s="18" t="s">
        <v>89</v>
      </c>
    </row>
    <row r="242" spans="2:51" s="12" customFormat="1" ht="12">
      <c r="B242" s="241"/>
      <c r="C242" s="242"/>
      <c r="D242" s="237" t="s">
        <v>192</v>
      </c>
      <c r="E242" s="243" t="s">
        <v>40</v>
      </c>
      <c r="F242" s="244" t="s">
        <v>438</v>
      </c>
      <c r="G242" s="242"/>
      <c r="H242" s="245">
        <v>2881.616</v>
      </c>
      <c r="I242" s="246"/>
      <c r="J242" s="246"/>
      <c r="K242" s="242"/>
      <c r="L242" s="242"/>
      <c r="M242" s="247"/>
      <c r="N242" s="248"/>
      <c r="O242" s="249"/>
      <c r="P242" s="249"/>
      <c r="Q242" s="249"/>
      <c r="R242" s="249"/>
      <c r="S242" s="249"/>
      <c r="T242" s="249"/>
      <c r="U242" s="249"/>
      <c r="V242" s="249"/>
      <c r="W242" s="249"/>
      <c r="X242" s="249"/>
      <c r="Y242" s="250"/>
      <c r="AT242" s="251" t="s">
        <v>192</v>
      </c>
      <c r="AU242" s="251" t="s">
        <v>89</v>
      </c>
      <c r="AV242" s="12" t="s">
        <v>91</v>
      </c>
      <c r="AW242" s="12" t="s">
        <v>5</v>
      </c>
      <c r="AX242" s="12" t="s">
        <v>89</v>
      </c>
      <c r="AY242" s="251" t="s">
        <v>179</v>
      </c>
    </row>
    <row r="243" spans="2:65" s="1" customFormat="1" ht="22.5" customHeight="1">
      <c r="B243" s="40"/>
      <c r="C243" s="224" t="s">
        <v>599</v>
      </c>
      <c r="D243" s="224" t="s">
        <v>182</v>
      </c>
      <c r="E243" s="225" t="s">
        <v>402</v>
      </c>
      <c r="F243" s="226" t="s">
        <v>403</v>
      </c>
      <c r="G243" s="227" t="s">
        <v>143</v>
      </c>
      <c r="H243" s="228">
        <v>180.9</v>
      </c>
      <c r="I243" s="229"/>
      <c r="J243" s="229"/>
      <c r="K243" s="230">
        <f>ROUND(P243*H243,2)</f>
        <v>0</v>
      </c>
      <c r="L243" s="226" t="s">
        <v>185</v>
      </c>
      <c r="M243" s="45"/>
      <c r="N243" s="231" t="s">
        <v>40</v>
      </c>
      <c r="O243" s="232" t="s">
        <v>53</v>
      </c>
      <c r="P243" s="233">
        <f>I243+J243</f>
        <v>0</v>
      </c>
      <c r="Q243" s="233">
        <f>ROUND(I243*H243,2)</f>
        <v>0</v>
      </c>
      <c r="R243" s="233">
        <f>ROUND(J243*H243,2)</f>
        <v>0</v>
      </c>
      <c r="S243" s="81"/>
      <c r="T243" s="234">
        <f>S243*H243</f>
        <v>0</v>
      </c>
      <c r="U243" s="234">
        <v>0</v>
      </c>
      <c r="V243" s="234">
        <f>U243*H243</f>
        <v>0</v>
      </c>
      <c r="W243" s="234">
        <v>0</v>
      </c>
      <c r="X243" s="234">
        <f>W243*H243</f>
        <v>0</v>
      </c>
      <c r="Y243" s="235" t="s">
        <v>40</v>
      </c>
      <c r="AR243" s="18" t="s">
        <v>350</v>
      </c>
      <c r="AT243" s="18" t="s">
        <v>182</v>
      </c>
      <c r="AU243" s="18" t="s">
        <v>89</v>
      </c>
      <c r="AY243" s="18" t="s">
        <v>179</v>
      </c>
      <c r="BE243" s="236">
        <f>IF(O243="základní",K243,0)</f>
        <v>0</v>
      </c>
      <c r="BF243" s="236">
        <f>IF(O243="snížená",K243,0)</f>
        <v>0</v>
      </c>
      <c r="BG243" s="236">
        <f>IF(O243="zákl. přenesená",K243,0)</f>
        <v>0</v>
      </c>
      <c r="BH243" s="236">
        <f>IF(O243="sníž. přenesená",K243,0)</f>
        <v>0</v>
      </c>
      <c r="BI243" s="236">
        <f>IF(O243="nulová",K243,0)</f>
        <v>0</v>
      </c>
      <c r="BJ243" s="18" t="s">
        <v>186</v>
      </c>
      <c r="BK243" s="236">
        <f>ROUND(P243*H243,2)</f>
        <v>0</v>
      </c>
      <c r="BL243" s="18" t="s">
        <v>350</v>
      </c>
      <c r="BM243" s="18" t="s">
        <v>600</v>
      </c>
    </row>
    <row r="244" spans="2:47" s="1" customFormat="1" ht="12">
      <c r="B244" s="40"/>
      <c r="C244" s="41"/>
      <c r="D244" s="237" t="s">
        <v>188</v>
      </c>
      <c r="E244" s="41"/>
      <c r="F244" s="238" t="s">
        <v>405</v>
      </c>
      <c r="G244" s="41"/>
      <c r="H244" s="41"/>
      <c r="I244" s="147"/>
      <c r="J244" s="147"/>
      <c r="K244" s="41"/>
      <c r="L244" s="41"/>
      <c r="M244" s="45"/>
      <c r="N244" s="239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2"/>
      <c r="AT244" s="18" t="s">
        <v>188</v>
      </c>
      <c r="AU244" s="18" t="s">
        <v>89</v>
      </c>
    </row>
    <row r="245" spans="2:47" s="1" customFormat="1" ht="12">
      <c r="B245" s="40"/>
      <c r="C245" s="41"/>
      <c r="D245" s="237" t="s">
        <v>190</v>
      </c>
      <c r="E245" s="41"/>
      <c r="F245" s="240" t="s">
        <v>393</v>
      </c>
      <c r="G245" s="41"/>
      <c r="H245" s="41"/>
      <c r="I245" s="147"/>
      <c r="J245" s="147"/>
      <c r="K245" s="41"/>
      <c r="L245" s="41"/>
      <c r="M245" s="45"/>
      <c r="N245" s="239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2"/>
      <c r="AT245" s="18" t="s">
        <v>190</v>
      </c>
      <c r="AU245" s="18" t="s">
        <v>89</v>
      </c>
    </row>
    <row r="246" spans="2:51" s="12" customFormat="1" ht="12">
      <c r="B246" s="241"/>
      <c r="C246" s="242"/>
      <c r="D246" s="237" t="s">
        <v>192</v>
      </c>
      <c r="E246" s="243" t="s">
        <v>40</v>
      </c>
      <c r="F246" s="244" t="s">
        <v>422</v>
      </c>
      <c r="G246" s="242"/>
      <c r="H246" s="245">
        <v>180.9</v>
      </c>
      <c r="I246" s="246"/>
      <c r="J246" s="246"/>
      <c r="K246" s="242"/>
      <c r="L246" s="242"/>
      <c r="M246" s="247"/>
      <c r="N246" s="294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6"/>
      <c r="AT246" s="251" t="s">
        <v>192</v>
      </c>
      <c r="AU246" s="251" t="s">
        <v>89</v>
      </c>
      <c r="AV246" s="12" t="s">
        <v>91</v>
      </c>
      <c r="AW246" s="12" t="s">
        <v>5</v>
      </c>
      <c r="AX246" s="12" t="s">
        <v>89</v>
      </c>
      <c r="AY246" s="251" t="s">
        <v>179</v>
      </c>
    </row>
    <row r="247" spans="2:13" s="1" customFormat="1" ht="6.95" customHeight="1">
      <c r="B247" s="59"/>
      <c r="C247" s="60"/>
      <c r="D247" s="60"/>
      <c r="E247" s="60"/>
      <c r="F247" s="60"/>
      <c r="G247" s="60"/>
      <c r="H247" s="60"/>
      <c r="I247" s="172"/>
      <c r="J247" s="172"/>
      <c r="K247" s="60"/>
      <c r="L247" s="60"/>
      <c r="M247" s="45"/>
    </row>
  </sheetData>
  <sheetProtection password="CDD6" sheet="1" objects="1" scenarios="1" formatColumns="0" formatRows="0" autoFilter="0"/>
  <autoFilter ref="C89:L246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78:H78"/>
    <mergeCell ref="E80:H80"/>
    <mergeCell ref="E82:H82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39" customWidth="1"/>
    <col min="11" max="11" width="23.421875" style="0" customWidth="1"/>
    <col min="12" max="12" width="15.421875" style="0" customWidth="1"/>
    <col min="13" max="13" width="1.7109375" style="0" customWidth="1"/>
    <col min="14" max="14" width="10.8515625" style="0" customWidth="1"/>
    <col min="16" max="25" width="14.140625" style="0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8" t="s">
        <v>105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3"/>
      <c r="K3" s="142"/>
      <c r="L3" s="142"/>
      <c r="M3" s="21"/>
      <c r="AT3" s="18" t="s">
        <v>91</v>
      </c>
    </row>
    <row r="4" spans="2:46" ht="24.95" customHeight="1">
      <c r="B4" s="21"/>
      <c r="D4" s="144" t="s">
        <v>113</v>
      </c>
      <c r="M4" s="21"/>
      <c r="N4" s="25" t="s">
        <v>11</v>
      </c>
      <c r="AT4" s="18" t="s">
        <v>5</v>
      </c>
    </row>
    <row r="5" spans="2:13" ht="6.95" customHeight="1">
      <c r="B5" s="21"/>
      <c r="M5" s="21"/>
    </row>
    <row r="6" spans="2:13" ht="12" customHeight="1">
      <c r="B6" s="21"/>
      <c r="D6" s="145" t="s">
        <v>17</v>
      </c>
      <c r="M6" s="21"/>
    </row>
    <row r="7" spans="2:13" ht="16.5" customHeight="1">
      <c r="B7" s="21"/>
      <c r="E7" s="146" t="str">
        <f>'Rekapitulace zakázky'!K6</f>
        <v>Oprava traťového úseku v km 8,0 - 10,174 (Herkules - Louka u Litvínova) _změna č_1</v>
      </c>
      <c r="F7" s="145"/>
      <c r="G7" s="145"/>
      <c r="H7" s="145"/>
      <c r="M7" s="21"/>
    </row>
    <row r="8" spans="2:13" ht="12" customHeight="1">
      <c r="B8" s="21"/>
      <c r="D8" s="145" t="s">
        <v>128</v>
      </c>
      <c r="M8" s="21"/>
    </row>
    <row r="9" spans="2:13" s="1" customFormat="1" ht="16.5" customHeight="1">
      <c r="B9" s="45"/>
      <c r="E9" s="146" t="s">
        <v>601</v>
      </c>
      <c r="F9" s="1"/>
      <c r="G9" s="1"/>
      <c r="H9" s="1"/>
      <c r="I9" s="147"/>
      <c r="J9" s="147"/>
      <c r="M9" s="45"/>
    </row>
    <row r="10" spans="2:13" s="1" customFormat="1" ht="12" customHeight="1">
      <c r="B10" s="45"/>
      <c r="D10" s="145" t="s">
        <v>136</v>
      </c>
      <c r="I10" s="147"/>
      <c r="J10" s="147"/>
      <c r="M10" s="45"/>
    </row>
    <row r="11" spans="2:13" s="1" customFormat="1" ht="36.95" customHeight="1">
      <c r="B11" s="45"/>
      <c r="E11" s="148" t="s">
        <v>602</v>
      </c>
      <c r="F11" s="1"/>
      <c r="G11" s="1"/>
      <c r="H11" s="1"/>
      <c r="I11" s="147"/>
      <c r="J11" s="147"/>
      <c r="M11" s="45"/>
    </row>
    <row r="12" spans="2:13" s="1" customFormat="1" ht="12">
      <c r="B12" s="45"/>
      <c r="I12" s="147"/>
      <c r="J12" s="147"/>
      <c r="M12" s="45"/>
    </row>
    <row r="13" spans="2:13" s="1" customFormat="1" ht="12" customHeight="1">
      <c r="B13" s="45"/>
      <c r="D13" s="145" t="s">
        <v>19</v>
      </c>
      <c r="F13" s="18" t="s">
        <v>40</v>
      </c>
      <c r="I13" s="149" t="s">
        <v>21</v>
      </c>
      <c r="J13" s="150" t="s">
        <v>40</v>
      </c>
      <c r="M13" s="45"/>
    </row>
    <row r="14" spans="2:13" s="1" customFormat="1" ht="12" customHeight="1">
      <c r="B14" s="45"/>
      <c r="D14" s="145" t="s">
        <v>23</v>
      </c>
      <c r="F14" s="18" t="s">
        <v>24</v>
      </c>
      <c r="I14" s="149" t="s">
        <v>25</v>
      </c>
      <c r="J14" s="151" t="str">
        <f>'Rekapitulace zakázky'!AN8</f>
        <v>1. 2. 2019</v>
      </c>
      <c r="M14" s="45"/>
    </row>
    <row r="15" spans="2:13" s="1" customFormat="1" ht="10.8" customHeight="1">
      <c r="B15" s="45"/>
      <c r="I15" s="147"/>
      <c r="J15" s="147"/>
      <c r="M15" s="45"/>
    </row>
    <row r="16" spans="2:13" s="1" customFormat="1" ht="12" customHeight="1">
      <c r="B16" s="45"/>
      <c r="D16" s="145" t="s">
        <v>31</v>
      </c>
      <c r="I16" s="149" t="s">
        <v>32</v>
      </c>
      <c r="J16" s="150" t="s">
        <v>33</v>
      </c>
      <c r="M16" s="45"/>
    </row>
    <row r="17" spans="2:13" s="1" customFormat="1" ht="18" customHeight="1">
      <c r="B17" s="45"/>
      <c r="E17" s="18" t="s">
        <v>34</v>
      </c>
      <c r="I17" s="149" t="s">
        <v>35</v>
      </c>
      <c r="J17" s="150" t="s">
        <v>36</v>
      </c>
      <c r="M17" s="45"/>
    </row>
    <row r="18" spans="2:13" s="1" customFormat="1" ht="6.95" customHeight="1">
      <c r="B18" s="45"/>
      <c r="I18" s="147"/>
      <c r="J18" s="147"/>
      <c r="M18" s="45"/>
    </row>
    <row r="19" spans="2:13" s="1" customFormat="1" ht="12" customHeight="1">
      <c r="B19" s="45"/>
      <c r="D19" s="145" t="s">
        <v>37</v>
      </c>
      <c r="I19" s="149" t="s">
        <v>32</v>
      </c>
      <c r="J19" s="34" t="str">
        <f>'Rekapitulace zakázky'!AN13</f>
        <v>Vyplň údaj</v>
      </c>
      <c r="M19" s="45"/>
    </row>
    <row r="20" spans="2:13" s="1" customFormat="1" ht="18" customHeight="1">
      <c r="B20" s="45"/>
      <c r="E20" s="34" t="str">
        <f>'Rekapitulace zakázky'!E14</f>
        <v>Vyplň údaj</v>
      </c>
      <c r="F20" s="18"/>
      <c r="G20" s="18"/>
      <c r="H20" s="18"/>
      <c r="I20" s="149" t="s">
        <v>35</v>
      </c>
      <c r="J20" s="34" t="str">
        <f>'Rekapitulace zakázky'!AN14</f>
        <v>Vyplň údaj</v>
      </c>
      <c r="M20" s="45"/>
    </row>
    <row r="21" spans="2:13" s="1" customFormat="1" ht="6.95" customHeight="1">
      <c r="B21" s="45"/>
      <c r="I21" s="147"/>
      <c r="J21" s="147"/>
      <c r="M21" s="45"/>
    </row>
    <row r="22" spans="2:13" s="1" customFormat="1" ht="12" customHeight="1">
      <c r="B22" s="45"/>
      <c r="D22" s="145" t="s">
        <v>39</v>
      </c>
      <c r="I22" s="149" t="s">
        <v>32</v>
      </c>
      <c r="J22" s="150" t="str">
        <f>IF('Rekapitulace zakázky'!AN16="","",'Rekapitulace zakázky'!AN16)</f>
        <v/>
      </c>
      <c r="M22" s="45"/>
    </row>
    <row r="23" spans="2:13" s="1" customFormat="1" ht="18" customHeight="1">
      <c r="B23" s="45"/>
      <c r="E23" s="18" t="str">
        <f>IF('Rekapitulace zakázky'!E17="","",'Rekapitulace zakázky'!E17)</f>
        <v xml:space="preserve"> </v>
      </c>
      <c r="I23" s="149" t="s">
        <v>35</v>
      </c>
      <c r="J23" s="150" t="str">
        <f>IF('Rekapitulace zakázky'!AN17="","",'Rekapitulace zakázky'!AN17)</f>
        <v/>
      </c>
      <c r="M23" s="45"/>
    </row>
    <row r="24" spans="2:13" s="1" customFormat="1" ht="6.95" customHeight="1">
      <c r="B24" s="45"/>
      <c r="I24" s="147"/>
      <c r="J24" s="147"/>
      <c r="M24" s="45"/>
    </row>
    <row r="25" spans="2:13" s="1" customFormat="1" ht="12" customHeight="1">
      <c r="B25" s="45"/>
      <c r="D25" s="145" t="s">
        <v>42</v>
      </c>
      <c r="I25" s="149" t="s">
        <v>32</v>
      </c>
      <c r="J25" s="150" t="s">
        <v>40</v>
      </c>
      <c r="M25" s="45"/>
    </row>
    <row r="26" spans="2:13" s="1" customFormat="1" ht="18" customHeight="1">
      <c r="B26" s="45"/>
      <c r="E26" s="18" t="s">
        <v>43</v>
      </c>
      <c r="I26" s="149" t="s">
        <v>35</v>
      </c>
      <c r="J26" s="150" t="s">
        <v>40</v>
      </c>
      <c r="M26" s="45"/>
    </row>
    <row r="27" spans="2:13" s="1" customFormat="1" ht="6.95" customHeight="1">
      <c r="B27" s="45"/>
      <c r="I27" s="147"/>
      <c r="J27" s="147"/>
      <c r="M27" s="45"/>
    </row>
    <row r="28" spans="2:13" s="1" customFormat="1" ht="12" customHeight="1">
      <c r="B28" s="45"/>
      <c r="D28" s="145" t="s">
        <v>44</v>
      </c>
      <c r="I28" s="147"/>
      <c r="J28" s="147"/>
      <c r="M28" s="45"/>
    </row>
    <row r="29" spans="2:13" s="7" customFormat="1" ht="45" customHeight="1">
      <c r="B29" s="152"/>
      <c r="E29" s="153" t="s">
        <v>45</v>
      </c>
      <c r="F29" s="153"/>
      <c r="G29" s="153"/>
      <c r="H29" s="153"/>
      <c r="I29" s="154"/>
      <c r="J29" s="154"/>
      <c r="M29" s="152"/>
    </row>
    <row r="30" spans="2:13" s="1" customFormat="1" ht="6.95" customHeight="1">
      <c r="B30" s="45"/>
      <c r="I30" s="147"/>
      <c r="J30" s="147"/>
      <c r="M30" s="45"/>
    </row>
    <row r="31" spans="2:13" s="1" customFormat="1" ht="6.95" customHeight="1">
      <c r="B31" s="45"/>
      <c r="D31" s="73"/>
      <c r="E31" s="73"/>
      <c r="F31" s="73"/>
      <c r="G31" s="73"/>
      <c r="H31" s="73"/>
      <c r="I31" s="155"/>
      <c r="J31" s="155"/>
      <c r="K31" s="73"/>
      <c r="L31" s="73"/>
      <c r="M31" s="45"/>
    </row>
    <row r="32" spans="2:13" s="1" customFormat="1" ht="12">
      <c r="B32" s="45"/>
      <c r="E32" s="145" t="s">
        <v>148</v>
      </c>
      <c r="I32" s="147"/>
      <c r="J32" s="147"/>
      <c r="K32" s="156">
        <f>I65</f>
        <v>0</v>
      </c>
      <c r="M32" s="45"/>
    </row>
    <row r="33" spans="2:13" s="1" customFormat="1" ht="12">
      <c r="B33" s="45"/>
      <c r="E33" s="145" t="s">
        <v>149</v>
      </c>
      <c r="I33" s="147"/>
      <c r="J33" s="147"/>
      <c r="K33" s="156">
        <f>J65</f>
        <v>0</v>
      </c>
      <c r="M33" s="45"/>
    </row>
    <row r="34" spans="2:13" s="1" customFormat="1" ht="25.4" customHeight="1">
      <c r="B34" s="45"/>
      <c r="D34" s="157" t="s">
        <v>46</v>
      </c>
      <c r="I34" s="147"/>
      <c r="J34" s="147"/>
      <c r="K34" s="158">
        <f>ROUND(K88,2)</f>
        <v>0</v>
      </c>
      <c r="M34" s="45"/>
    </row>
    <row r="35" spans="2:13" s="1" customFormat="1" ht="6.95" customHeight="1">
      <c r="B35" s="45"/>
      <c r="D35" s="73"/>
      <c r="E35" s="73"/>
      <c r="F35" s="73"/>
      <c r="G35" s="73"/>
      <c r="H35" s="73"/>
      <c r="I35" s="155"/>
      <c r="J35" s="155"/>
      <c r="K35" s="73"/>
      <c r="L35" s="73"/>
      <c r="M35" s="45"/>
    </row>
    <row r="36" spans="2:13" s="1" customFormat="1" ht="14.4" customHeight="1">
      <c r="B36" s="45"/>
      <c r="F36" s="159" t="s">
        <v>48</v>
      </c>
      <c r="I36" s="160" t="s">
        <v>47</v>
      </c>
      <c r="J36" s="147"/>
      <c r="K36" s="159" t="s">
        <v>49</v>
      </c>
      <c r="M36" s="45"/>
    </row>
    <row r="37" spans="2:13" s="1" customFormat="1" ht="14.4" customHeight="1" hidden="1">
      <c r="B37" s="45"/>
      <c r="D37" s="145" t="s">
        <v>50</v>
      </c>
      <c r="E37" s="145" t="s">
        <v>51</v>
      </c>
      <c r="F37" s="156">
        <f>ROUND((SUM(BE88:BE113)),2)</f>
        <v>0</v>
      </c>
      <c r="I37" s="161">
        <v>0.21</v>
      </c>
      <c r="J37" s="147"/>
      <c r="K37" s="156">
        <f>ROUND(((SUM(BE88:BE113))*I37),2)</f>
        <v>0</v>
      </c>
      <c r="M37" s="45"/>
    </row>
    <row r="38" spans="2:13" s="1" customFormat="1" ht="14.4" customHeight="1" hidden="1">
      <c r="B38" s="45"/>
      <c r="E38" s="145" t="s">
        <v>52</v>
      </c>
      <c r="F38" s="156">
        <f>ROUND((SUM(BF88:BF113)),2)</f>
        <v>0</v>
      </c>
      <c r="I38" s="161">
        <v>0.15</v>
      </c>
      <c r="J38" s="147"/>
      <c r="K38" s="156">
        <f>ROUND(((SUM(BF88:BF113))*I38),2)</f>
        <v>0</v>
      </c>
      <c r="M38" s="45"/>
    </row>
    <row r="39" spans="2:13" s="1" customFormat="1" ht="14.4" customHeight="1">
      <c r="B39" s="45"/>
      <c r="D39" s="145" t="s">
        <v>50</v>
      </c>
      <c r="E39" s="145" t="s">
        <v>53</v>
      </c>
      <c r="F39" s="156">
        <f>ROUND((SUM(BG88:BG113)),2)</f>
        <v>0</v>
      </c>
      <c r="I39" s="161">
        <v>0.21</v>
      </c>
      <c r="J39" s="147"/>
      <c r="K39" s="156">
        <f>0</f>
        <v>0</v>
      </c>
      <c r="M39" s="45"/>
    </row>
    <row r="40" spans="2:13" s="1" customFormat="1" ht="14.4" customHeight="1">
      <c r="B40" s="45"/>
      <c r="E40" s="145" t="s">
        <v>54</v>
      </c>
      <c r="F40" s="156">
        <f>ROUND((SUM(BH88:BH113)),2)</f>
        <v>0</v>
      </c>
      <c r="I40" s="161">
        <v>0.15</v>
      </c>
      <c r="J40" s="147"/>
      <c r="K40" s="156">
        <f>0</f>
        <v>0</v>
      </c>
      <c r="M40" s="45"/>
    </row>
    <row r="41" spans="2:13" s="1" customFormat="1" ht="14.4" customHeight="1" hidden="1">
      <c r="B41" s="45"/>
      <c r="E41" s="145" t="s">
        <v>55</v>
      </c>
      <c r="F41" s="156">
        <f>ROUND((SUM(BI88:BI113)),2)</f>
        <v>0</v>
      </c>
      <c r="I41" s="161">
        <v>0</v>
      </c>
      <c r="J41" s="147"/>
      <c r="K41" s="156">
        <f>0</f>
        <v>0</v>
      </c>
      <c r="M41" s="45"/>
    </row>
    <row r="42" spans="2:13" s="1" customFormat="1" ht="6.95" customHeight="1">
      <c r="B42" s="45"/>
      <c r="I42" s="147"/>
      <c r="J42" s="147"/>
      <c r="M42" s="45"/>
    </row>
    <row r="43" spans="2:13" s="1" customFormat="1" ht="25.4" customHeight="1">
      <c r="B43" s="45"/>
      <c r="C43" s="162"/>
      <c r="D43" s="163" t="s">
        <v>56</v>
      </c>
      <c r="E43" s="164"/>
      <c r="F43" s="164"/>
      <c r="G43" s="165" t="s">
        <v>57</v>
      </c>
      <c r="H43" s="166" t="s">
        <v>58</v>
      </c>
      <c r="I43" s="167"/>
      <c r="J43" s="167"/>
      <c r="K43" s="168">
        <f>SUM(K34:K41)</f>
        <v>0</v>
      </c>
      <c r="L43" s="169"/>
      <c r="M43" s="45"/>
    </row>
    <row r="44" spans="2:13" s="1" customFormat="1" ht="14.4" customHeight="1">
      <c r="B44" s="170"/>
      <c r="C44" s="171"/>
      <c r="D44" s="171"/>
      <c r="E44" s="171"/>
      <c r="F44" s="171"/>
      <c r="G44" s="171"/>
      <c r="H44" s="171"/>
      <c r="I44" s="172"/>
      <c r="J44" s="172"/>
      <c r="K44" s="171"/>
      <c r="L44" s="171"/>
      <c r="M44" s="45"/>
    </row>
    <row r="48" spans="2:13" s="1" customFormat="1" ht="6.95" customHeight="1">
      <c r="B48" s="173"/>
      <c r="C48" s="174"/>
      <c r="D48" s="174"/>
      <c r="E48" s="174"/>
      <c r="F48" s="174"/>
      <c r="G48" s="174"/>
      <c r="H48" s="174"/>
      <c r="I48" s="175"/>
      <c r="J48" s="175"/>
      <c r="K48" s="174"/>
      <c r="L48" s="174"/>
      <c r="M48" s="45"/>
    </row>
    <row r="49" spans="2:13" s="1" customFormat="1" ht="24.95" customHeight="1">
      <c r="B49" s="40"/>
      <c r="C49" s="24" t="s">
        <v>150</v>
      </c>
      <c r="D49" s="41"/>
      <c r="E49" s="41"/>
      <c r="F49" s="41"/>
      <c r="G49" s="41"/>
      <c r="H49" s="41"/>
      <c r="I49" s="147"/>
      <c r="J49" s="147"/>
      <c r="K49" s="41"/>
      <c r="L49" s="41"/>
      <c r="M49" s="45"/>
    </row>
    <row r="50" spans="2:13" s="1" customFormat="1" ht="6.95" customHeight="1">
      <c r="B50" s="40"/>
      <c r="C50" s="41"/>
      <c r="D50" s="41"/>
      <c r="E50" s="41"/>
      <c r="F50" s="41"/>
      <c r="G50" s="41"/>
      <c r="H50" s="41"/>
      <c r="I50" s="147"/>
      <c r="J50" s="147"/>
      <c r="K50" s="41"/>
      <c r="L50" s="41"/>
      <c r="M50" s="45"/>
    </row>
    <row r="51" spans="2:13" s="1" customFormat="1" ht="12" customHeight="1">
      <c r="B51" s="40"/>
      <c r="C51" s="33" t="s">
        <v>17</v>
      </c>
      <c r="D51" s="41"/>
      <c r="E51" s="41"/>
      <c r="F51" s="41"/>
      <c r="G51" s="41"/>
      <c r="H51" s="41"/>
      <c r="I51" s="147"/>
      <c r="J51" s="147"/>
      <c r="K51" s="41"/>
      <c r="L51" s="41"/>
      <c r="M51" s="45"/>
    </row>
    <row r="52" spans="2:13" s="1" customFormat="1" ht="16.5" customHeight="1">
      <c r="B52" s="40"/>
      <c r="C52" s="41"/>
      <c r="D52" s="41"/>
      <c r="E52" s="176" t="str">
        <f>E7</f>
        <v>Oprava traťového úseku v km 8,0 - 10,174 (Herkules - Louka u Litvínova) _změna č_1</v>
      </c>
      <c r="F52" s="33"/>
      <c r="G52" s="33"/>
      <c r="H52" s="33"/>
      <c r="I52" s="147"/>
      <c r="J52" s="147"/>
      <c r="K52" s="41"/>
      <c r="L52" s="41"/>
      <c r="M52" s="45"/>
    </row>
    <row r="53" spans="2:13" ht="12" customHeight="1">
      <c r="B53" s="22"/>
      <c r="C53" s="33" t="s">
        <v>128</v>
      </c>
      <c r="D53" s="23"/>
      <c r="E53" s="23"/>
      <c r="F53" s="23"/>
      <c r="G53" s="23"/>
      <c r="H53" s="23"/>
      <c r="I53" s="139"/>
      <c r="J53" s="139"/>
      <c r="K53" s="23"/>
      <c r="L53" s="23"/>
      <c r="M53" s="21"/>
    </row>
    <row r="54" spans="2:13" s="1" customFormat="1" ht="16.5" customHeight="1">
      <c r="B54" s="40"/>
      <c r="C54" s="41"/>
      <c r="D54" s="41"/>
      <c r="E54" s="176" t="s">
        <v>601</v>
      </c>
      <c r="F54" s="41"/>
      <c r="G54" s="41"/>
      <c r="H54" s="41"/>
      <c r="I54" s="147"/>
      <c r="J54" s="147"/>
      <c r="K54" s="41"/>
      <c r="L54" s="41"/>
      <c r="M54" s="45"/>
    </row>
    <row r="55" spans="2:13" s="1" customFormat="1" ht="12" customHeight="1">
      <c r="B55" s="40"/>
      <c r="C55" s="33" t="s">
        <v>136</v>
      </c>
      <c r="D55" s="41"/>
      <c r="E55" s="41"/>
      <c r="F55" s="41"/>
      <c r="G55" s="41"/>
      <c r="H55" s="41"/>
      <c r="I55" s="147"/>
      <c r="J55" s="147"/>
      <c r="K55" s="41"/>
      <c r="L55" s="41"/>
      <c r="M55" s="45"/>
    </row>
    <row r="56" spans="2:13" s="1" customFormat="1" ht="16.5" customHeight="1">
      <c r="B56" s="40"/>
      <c r="C56" s="41"/>
      <c r="D56" s="41"/>
      <c r="E56" s="66" t="str">
        <f>E11</f>
        <v>Č21 - VRN</v>
      </c>
      <c r="F56" s="41"/>
      <c r="G56" s="41"/>
      <c r="H56" s="41"/>
      <c r="I56" s="147"/>
      <c r="J56" s="147"/>
      <c r="K56" s="41"/>
      <c r="L56" s="41"/>
      <c r="M56" s="45"/>
    </row>
    <row r="57" spans="2:13" s="1" customFormat="1" ht="6.95" customHeight="1">
      <c r="B57" s="40"/>
      <c r="C57" s="41"/>
      <c r="D57" s="41"/>
      <c r="E57" s="41"/>
      <c r="F57" s="41"/>
      <c r="G57" s="41"/>
      <c r="H57" s="41"/>
      <c r="I57" s="147"/>
      <c r="J57" s="147"/>
      <c r="K57" s="41"/>
      <c r="L57" s="41"/>
      <c r="M57" s="45"/>
    </row>
    <row r="58" spans="2:13" s="1" customFormat="1" ht="12" customHeight="1">
      <c r="B58" s="40"/>
      <c r="C58" s="33" t="s">
        <v>23</v>
      </c>
      <c r="D58" s="41"/>
      <c r="E58" s="41"/>
      <c r="F58" s="28" t="str">
        <f>F14</f>
        <v>železniční trať Herkules - Louka u Litvínova</v>
      </c>
      <c r="G58" s="41"/>
      <c r="H58" s="41"/>
      <c r="I58" s="149" t="s">
        <v>25</v>
      </c>
      <c r="J58" s="151" t="str">
        <f>IF(J14="","",J14)</f>
        <v>1. 2. 2019</v>
      </c>
      <c r="K58" s="41"/>
      <c r="L58" s="41"/>
      <c r="M58" s="45"/>
    </row>
    <row r="59" spans="2:13" s="1" customFormat="1" ht="6.95" customHeight="1">
      <c r="B59" s="40"/>
      <c r="C59" s="41"/>
      <c r="D59" s="41"/>
      <c r="E59" s="41"/>
      <c r="F59" s="41"/>
      <c r="G59" s="41"/>
      <c r="H59" s="41"/>
      <c r="I59" s="147"/>
      <c r="J59" s="147"/>
      <c r="K59" s="41"/>
      <c r="L59" s="41"/>
      <c r="M59" s="45"/>
    </row>
    <row r="60" spans="2:13" s="1" customFormat="1" ht="13.65" customHeight="1">
      <c r="B60" s="40"/>
      <c r="C60" s="33" t="s">
        <v>31</v>
      </c>
      <c r="D60" s="41"/>
      <c r="E60" s="41"/>
      <c r="F60" s="28" t="str">
        <f>E17</f>
        <v>SŽDC s.o., OŘ UNL, ST Most</v>
      </c>
      <c r="G60" s="41"/>
      <c r="H60" s="41"/>
      <c r="I60" s="149" t="s">
        <v>39</v>
      </c>
      <c r="J60" s="177" t="str">
        <f>E23</f>
        <v xml:space="preserve"> </v>
      </c>
      <c r="K60" s="41"/>
      <c r="L60" s="41"/>
      <c r="M60" s="45"/>
    </row>
    <row r="61" spans="2:13" s="1" customFormat="1" ht="38.55" customHeight="1">
      <c r="B61" s="40"/>
      <c r="C61" s="33" t="s">
        <v>37</v>
      </c>
      <c r="D61" s="41"/>
      <c r="E61" s="41"/>
      <c r="F61" s="28" t="str">
        <f>IF(E20="","",E20)</f>
        <v>Vyplň údaj</v>
      </c>
      <c r="G61" s="41"/>
      <c r="H61" s="41"/>
      <c r="I61" s="149" t="s">
        <v>42</v>
      </c>
      <c r="J61" s="177" t="str">
        <f>E26</f>
        <v>Ing. Horák Jiří, horak@szdc.cz, 602155923</v>
      </c>
      <c r="K61" s="41"/>
      <c r="L61" s="41"/>
      <c r="M61" s="45"/>
    </row>
    <row r="62" spans="2:13" s="1" customFormat="1" ht="10.3" customHeight="1">
      <c r="B62" s="40"/>
      <c r="C62" s="41"/>
      <c r="D62" s="41"/>
      <c r="E62" s="41"/>
      <c r="F62" s="41"/>
      <c r="G62" s="41"/>
      <c r="H62" s="41"/>
      <c r="I62" s="147"/>
      <c r="J62" s="147"/>
      <c r="K62" s="41"/>
      <c r="L62" s="41"/>
      <c r="M62" s="45"/>
    </row>
    <row r="63" spans="2:13" s="1" customFormat="1" ht="29.25" customHeight="1">
      <c r="B63" s="40"/>
      <c r="C63" s="178" t="s">
        <v>151</v>
      </c>
      <c r="D63" s="179"/>
      <c r="E63" s="179"/>
      <c r="F63" s="179"/>
      <c r="G63" s="179"/>
      <c r="H63" s="179"/>
      <c r="I63" s="180" t="s">
        <v>152</v>
      </c>
      <c r="J63" s="180" t="s">
        <v>153</v>
      </c>
      <c r="K63" s="181" t="s">
        <v>154</v>
      </c>
      <c r="L63" s="179"/>
      <c r="M63" s="45"/>
    </row>
    <row r="64" spans="2:13" s="1" customFormat="1" ht="10.3" customHeight="1">
      <c r="B64" s="40"/>
      <c r="C64" s="41"/>
      <c r="D64" s="41"/>
      <c r="E64" s="41"/>
      <c r="F64" s="41"/>
      <c r="G64" s="41"/>
      <c r="H64" s="41"/>
      <c r="I64" s="147"/>
      <c r="J64" s="147"/>
      <c r="K64" s="41"/>
      <c r="L64" s="41"/>
      <c r="M64" s="45"/>
    </row>
    <row r="65" spans="2:47" s="1" customFormat="1" ht="22.8" customHeight="1">
      <c r="B65" s="40"/>
      <c r="C65" s="182" t="s">
        <v>80</v>
      </c>
      <c r="D65" s="41"/>
      <c r="E65" s="41"/>
      <c r="F65" s="41"/>
      <c r="G65" s="41"/>
      <c r="H65" s="41"/>
      <c r="I65" s="183">
        <f>Q88</f>
        <v>0</v>
      </c>
      <c r="J65" s="183">
        <f>R88</f>
        <v>0</v>
      </c>
      <c r="K65" s="99">
        <f>K88</f>
        <v>0</v>
      </c>
      <c r="L65" s="41"/>
      <c r="M65" s="45"/>
      <c r="AU65" s="18" t="s">
        <v>155</v>
      </c>
    </row>
    <row r="66" spans="2:13" s="8" customFormat="1" ht="24.95" customHeight="1">
      <c r="B66" s="184"/>
      <c r="C66" s="185"/>
      <c r="D66" s="186" t="s">
        <v>603</v>
      </c>
      <c r="E66" s="187"/>
      <c r="F66" s="187"/>
      <c r="G66" s="187"/>
      <c r="H66" s="187"/>
      <c r="I66" s="188">
        <f>Q89</f>
        <v>0</v>
      </c>
      <c r="J66" s="188">
        <f>R89</f>
        <v>0</v>
      </c>
      <c r="K66" s="189">
        <f>K89</f>
        <v>0</v>
      </c>
      <c r="L66" s="185"/>
      <c r="M66" s="190"/>
    </row>
    <row r="67" spans="2:13" s="1" customFormat="1" ht="21.8" customHeight="1">
      <c r="B67" s="40"/>
      <c r="C67" s="41"/>
      <c r="D67" s="41"/>
      <c r="E67" s="41"/>
      <c r="F67" s="41"/>
      <c r="G67" s="41"/>
      <c r="H67" s="41"/>
      <c r="I67" s="147"/>
      <c r="J67" s="147"/>
      <c r="K67" s="41"/>
      <c r="L67" s="41"/>
      <c r="M67" s="45"/>
    </row>
    <row r="68" spans="2:13" s="1" customFormat="1" ht="6.95" customHeight="1">
      <c r="B68" s="59"/>
      <c r="C68" s="60"/>
      <c r="D68" s="60"/>
      <c r="E68" s="60"/>
      <c r="F68" s="60"/>
      <c r="G68" s="60"/>
      <c r="H68" s="60"/>
      <c r="I68" s="172"/>
      <c r="J68" s="172"/>
      <c r="K68" s="60"/>
      <c r="L68" s="60"/>
      <c r="M68" s="45"/>
    </row>
    <row r="72" spans="2:13" s="1" customFormat="1" ht="6.95" customHeight="1">
      <c r="B72" s="61"/>
      <c r="C72" s="62"/>
      <c r="D72" s="62"/>
      <c r="E72" s="62"/>
      <c r="F72" s="62"/>
      <c r="G72" s="62"/>
      <c r="H72" s="62"/>
      <c r="I72" s="175"/>
      <c r="J72" s="175"/>
      <c r="K72" s="62"/>
      <c r="L72" s="62"/>
      <c r="M72" s="45"/>
    </row>
    <row r="73" spans="2:13" s="1" customFormat="1" ht="24.95" customHeight="1">
      <c r="B73" s="40"/>
      <c r="C73" s="24" t="s">
        <v>159</v>
      </c>
      <c r="D73" s="41"/>
      <c r="E73" s="41"/>
      <c r="F73" s="41"/>
      <c r="G73" s="41"/>
      <c r="H73" s="41"/>
      <c r="I73" s="147"/>
      <c r="J73" s="147"/>
      <c r="K73" s="41"/>
      <c r="L73" s="41"/>
      <c r="M73" s="45"/>
    </row>
    <row r="74" spans="2:13" s="1" customFormat="1" ht="6.95" customHeight="1">
      <c r="B74" s="40"/>
      <c r="C74" s="41"/>
      <c r="D74" s="41"/>
      <c r="E74" s="41"/>
      <c r="F74" s="41"/>
      <c r="G74" s="41"/>
      <c r="H74" s="41"/>
      <c r="I74" s="147"/>
      <c r="J74" s="147"/>
      <c r="K74" s="41"/>
      <c r="L74" s="41"/>
      <c r="M74" s="45"/>
    </row>
    <row r="75" spans="2:13" s="1" customFormat="1" ht="12" customHeight="1">
      <c r="B75" s="40"/>
      <c r="C75" s="33" t="s">
        <v>17</v>
      </c>
      <c r="D75" s="41"/>
      <c r="E75" s="41"/>
      <c r="F75" s="41"/>
      <c r="G75" s="41"/>
      <c r="H75" s="41"/>
      <c r="I75" s="147"/>
      <c r="J75" s="147"/>
      <c r="K75" s="41"/>
      <c r="L75" s="41"/>
      <c r="M75" s="45"/>
    </row>
    <row r="76" spans="2:13" s="1" customFormat="1" ht="16.5" customHeight="1">
      <c r="B76" s="40"/>
      <c r="C76" s="41"/>
      <c r="D76" s="41"/>
      <c r="E76" s="176" t="str">
        <f>E7</f>
        <v>Oprava traťového úseku v km 8,0 - 10,174 (Herkules - Louka u Litvínova) _změna č_1</v>
      </c>
      <c r="F76" s="33"/>
      <c r="G76" s="33"/>
      <c r="H76" s="33"/>
      <c r="I76" s="147"/>
      <c r="J76" s="147"/>
      <c r="K76" s="41"/>
      <c r="L76" s="41"/>
      <c r="M76" s="45"/>
    </row>
    <row r="77" spans="2:13" ht="12" customHeight="1">
      <c r="B77" s="22"/>
      <c r="C77" s="33" t="s">
        <v>128</v>
      </c>
      <c r="D77" s="23"/>
      <c r="E77" s="23"/>
      <c r="F77" s="23"/>
      <c r="G77" s="23"/>
      <c r="H77" s="23"/>
      <c r="I77" s="139"/>
      <c r="J77" s="139"/>
      <c r="K77" s="23"/>
      <c r="L77" s="23"/>
      <c r="M77" s="21"/>
    </row>
    <row r="78" spans="2:13" s="1" customFormat="1" ht="16.5" customHeight="1">
      <c r="B78" s="40"/>
      <c r="C78" s="41"/>
      <c r="D78" s="41"/>
      <c r="E78" s="176" t="s">
        <v>601</v>
      </c>
      <c r="F78" s="41"/>
      <c r="G78" s="41"/>
      <c r="H78" s="41"/>
      <c r="I78" s="147"/>
      <c r="J78" s="147"/>
      <c r="K78" s="41"/>
      <c r="L78" s="41"/>
      <c r="M78" s="45"/>
    </row>
    <row r="79" spans="2:13" s="1" customFormat="1" ht="12" customHeight="1">
      <c r="B79" s="40"/>
      <c r="C79" s="33" t="s">
        <v>136</v>
      </c>
      <c r="D79" s="41"/>
      <c r="E79" s="41"/>
      <c r="F79" s="41"/>
      <c r="G79" s="41"/>
      <c r="H79" s="41"/>
      <c r="I79" s="147"/>
      <c r="J79" s="147"/>
      <c r="K79" s="41"/>
      <c r="L79" s="41"/>
      <c r="M79" s="45"/>
    </row>
    <row r="80" spans="2:13" s="1" customFormat="1" ht="16.5" customHeight="1">
      <c r="B80" s="40"/>
      <c r="C80" s="41"/>
      <c r="D80" s="41"/>
      <c r="E80" s="66" t="str">
        <f>E11</f>
        <v>Č21 - VRN</v>
      </c>
      <c r="F80" s="41"/>
      <c r="G80" s="41"/>
      <c r="H80" s="41"/>
      <c r="I80" s="147"/>
      <c r="J80" s="147"/>
      <c r="K80" s="41"/>
      <c r="L80" s="41"/>
      <c r="M80" s="45"/>
    </row>
    <row r="81" spans="2:13" s="1" customFormat="1" ht="6.95" customHeight="1">
      <c r="B81" s="40"/>
      <c r="C81" s="41"/>
      <c r="D81" s="41"/>
      <c r="E81" s="41"/>
      <c r="F81" s="41"/>
      <c r="G81" s="41"/>
      <c r="H81" s="41"/>
      <c r="I81" s="147"/>
      <c r="J81" s="147"/>
      <c r="K81" s="41"/>
      <c r="L81" s="41"/>
      <c r="M81" s="45"/>
    </row>
    <row r="82" spans="2:13" s="1" customFormat="1" ht="12" customHeight="1">
      <c r="B82" s="40"/>
      <c r="C82" s="33" t="s">
        <v>23</v>
      </c>
      <c r="D82" s="41"/>
      <c r="E82" s="41"/>
      <c r="F82" s="28" t="str">
        <f>F14</f>
        <v>železniční trať Herkules - Louka u Litvínova</v>
      </c>
      <c r="G82" s="41"/>
      <c r="H82" s="41"/>
      <c r="I82" s="149" t="s">
        <v>25</v>
      </c>
      <c r="J82" s="151" t="str">
        <f>IF(J14="","",J14)</f>
        <v>1. 2. 2019</v>
      </c>
      <c r="K82" s="41"/>
      <c r="L82" s="41"/>
      <c r="M82" s="45"/>
    </row>
    <row r="83" spans="2:13" s="1" customFormat="1" ht="6.95" customHeight="1">
      <c r="B83" s="40"/>
      <c r="C83" s="41"/>
      <c r="D83" s="41"/>
      <c r="E83" s="41"/>
      <c r="F83" s="41"/>
      <c r="G83" s="41"/>
      <c r="H83" s="41"/>
      <c r="I83" s="147"/>
      <c r="J83" s="147"/>
      <c r="K83" s="41"/>
      <c r="L83" s="41"/>
      <c r="M83" s="45"/>
    </row>
    <row r="84" spans="2:13" s="1" customFormat="1" ht="13.65" customHeight="1">
      <c r="B84" s="40"/>
      <c r="C84" s="33" t="s">
        <v>31</v>
      </c>
      <c r="D84" s="41"/>
      <c r="E84" s="41"/>
      <c r="F84" s="28" t="str">
        <f>E17</f>
        <v>SŽDC s.o., OŘ UNL, ST Most</v>
      </c>
      <c r="G84" s="41"/>
      <c r="H84" s="41"/>
      <c r="I84" s="149" t="s">
        <v>39</v>
      </c>
      <c r="J84" s="177" t="str">
        <f>E23</f>
        <v xml:space="preserve"> </v>
      </c>
      <c r="K84" s="41"/>
      <c r="L84" s="41"/>
      <c r="M84" s="45"/>
    </row>
    <row r="85" spans="2:13" s="1" customFormat="1" ht="38.55" customHeight="1">
      <c r="B85" s="40"/>
      <c r="C85" s="33" t="s">
        <v>37</v>
      </c>
      <c r="D85" s="41"/>
      <c r="E85" s="41"/>
      <c r="F85" s="28" t="str">
        <f>IF(E20="","",E20)</f>
        <v>Vyplň údaj</v>
      </c>
      <c r="G85" s="41"/>
      <c r="H85" s="41"/>
      <c r="I85" s="149" t="s">
        <v>42</v>
      </c>
      <c r="J85" s="177" t="str">
        <f>E26</f>
        <v>Ing. Horák Jiří, horak@szdc.cz, 602155923</v>
      </c>
      <c r="K85" s="41"/>
      <c r="L85" s="41"/>
      <c r="M85" s="45"/>
    </row>
    <row r="86" spans="2:13" s="1" customFormat="1" ht="10.3" customHeight="1">
      <c r="B86" s="40"/>
      <c r="C86" s="41"/>
      <c r="D86" s="41"/>
      <c r="E86" s="41"/>
      <c r="F86" s="41"/>
      <c r="G86" s="41"/>
      <c r="H86" s="41"/>
      <c r="I86" s="147"/>
      <c r="J86" s="147"/>
      <c r="K86" s="41"/>
      <c r="L86" s="41"/>
      <c r="M86" s="45"/>
    </row>
    <row r="87" spans="2:25" s="10" customFormat="1" ht="29.25" customHeight="1">
      <c r="B87" s="197"/>
      <c r="C87" s="198" t="s">
        <v>160</v>
      </c>
      <c r="D87" s="199" t="s">
        <v>65</v>
      </c>
      <c r="E87" s="199" t="s">
        <v>61</v>
      </c>
      <c r="F87" s="199" t="s">
        <v>62</v>
      </c>
      <c r="G87" s="199" t="s">
        <v>161</v>
      </c>
      <c r="H87" s="199" t="s">
        <v>162</v>
      </c>
      <c r="I87" s="200" t="s">
        <v>163</v>
      </c>
      <c r="J87" s="200" t="s">
        <v>164</v>
      </c>
      <c r="K87" s="199" t="s">
        <v>154</v>
      </c>
      <c r="L87" s="201" t="s">
        <v>165</v>
      </c>
      <c r="M87" s="202"/>
      <c r="N87" s="89" t="s">
        <v>40</v>
      </c>
      <c r="O87" s="90" t="s">
        <v>50</v>
      </c>
      <c r="P87" s="90" t="s">
        <v>166</v>
      </c>
      <c r="Q87" s="90" t="s">
        <v>167</v>
      </c>
      <c r="R87" s="90" t="s">
        <v>168</v>
      </c>
      <c r="S87" s="90" t="s">
        <v>169</v>
      </c>
      <c r="T87" s="90" t="s">
        <v>170</v>
      </c>
      <c r="U87" s="90" t="s">
        <v>171</v>
      </c>
      <c r="V87" s="90" t="s">
        <v>172</v>
      </c>
      <c r="W87" s="90" t="s">
        <v>173</v>
      </c>
      <c r="X87" s="90" t="s">
        <v>174</v>
      </c>
      <c r="Y87" s="91" t="s">
        <v>175</v>
      </c>
    </row>
    <row r="88" spans="2:63" s="1" customFormat="1" ht="22.8" customHeight="1">
      <c r="B88" s="40"/>
      <c r="C88" s="96" t="s">
        <v>176</v>
      </c>
      <c r="D88" s="41"/>
      <c r="E88" s="41"/>
      <c r="F88" s="41"/>
      <c r="G88" s="41"/>
      <c r="H88" s="41"/>
      <c r="I88" s="147"/>
      <c r="J88" s="147"/>
      <c r="K88" s="203">
        <f>BK88</f>
        <v>0</v>
      </c>
      <c r="L88" s="41"/>
      <c r="M88" s="45"/>
      <c r="N88" s="92"/>
      <c r="O88" s="93"/>
      <c r="P88" s="93"/>
      <c r="Q88" s="204">
        <f>Q89</f>
        <v>0</v>
      </c>
      <c r="R88" s="204">
        <f>R89</f>
        <v>0</v>
      </c>
      <c r="S88" s="93"/>
      <c r="T88" s="205">
        <f>T89</f>
        <v>0</v>
      </c>
      <c r="U88" s="93"/>
      <c r="V88" s="205">
        <f>V89</f>
        <v>0</v>
      </c>
      <c r="W88" s="93"/>
      <c r="X88" s="205">
        <f>X89</f>
        <v>0</v>
      </c>
      <c r="Y88" s="94"/>
      <c r="AT88" s="18" t="s">
        <v>81</v>
      </c>
      <c r="AU88" s="18" t="s">
        <v>155</v>
      </c>
      <c r="BK88" s="206">
        <f>BK89</f>
        <v>0</v>
      </c>
    </row>
    <row r="89" spans="2:63" s="11" customFormat="1" ht="25.9" customHeight="1">
      <c r="B89" s="207"/>
      <c r="C89" s="208"/>
      <c r="D89" s="209" t="s">
        <v>81</v>
      </c>
      <c r="E89" s="210" t="s">
        <v>104</v>
      </c>
      <c r="F89" s="210" t="s">
        <v>101</v>
      </c>
      <c r="G89" s="208"/>
      <c r="H89" s="208"/>
      <c r="I89" s="211"/>
      <c r="J89" s="211"/>
      <c r="K89" s="212">
        <f>BK89</f>
        <v>0</v>
      </c>
      <c r="L89" s="208"/>
      <c r="M89" s="213"/>
      <c r="N89" s="214"/>
      <c r="O89" s="215"/>
      <c r="P89" s="215"/>
      <c r="Q89" s="216">
        <f>SUM(Q90:Q113)</f>
        <v>0</v>
      </c>
      <c r="R89" s="216">
        <f>SUM(R90:R113)</f>
        <v>0</v>
      </c>
      <c r="S89" s="215"/>
      <c r="T89" s="217">
        <f>SUM(T90:T113)</f>
        <v>0</v>
      </c>
      <c r="U89" s="215"/>
      <c r="V89" s="217">
        <f>SUM(V90:V113)</f>
        <v>0</v>
      </c>
      <c r="W89" s="215"/>
      <c r="X89" s="217">
        <f>SUM(X90:X113)</f>
        <v>0</v>
      </c>
      <c r="Y89" s="218"/>
      <c r="AR89" s="219" t="s">
        <v>180</v>
      </c>
      <c r="AT89" s="220" t="s">
        <v>81</v>
      </c>
      <c r="AU89" s="220" t="s">
        <v>82</v>
      </c>
      <c r="AY89" s="219" t="s">
        <v>179</v>
      </c>
      <c r="BK89" s="221">
        <f>SUM(BK90:BK113)</f>
        <v>0</v>
      </c>
    </row>
    <row r="90" spans="2:65" s="1" customFormat="1" ht="22.5" customHeight="1">
      <c r="B90" s="40"/>
      <c r="C90" s="224" t="s">
        <v>89</v>
      </c>
      <c r="D90" s="224" t="s">
        <v>182</v>
      </c>
      <c r="E90" s="225" t="s">
        <v>604</v>
      </c>
      <c r="F90" s="226" t="s">
        <v>605</v>
      </c>
      <c r="G90" s="227" t="s">
        <v>123</v>
      </c>
      <c r="H90" s="228">
        <v>0.72</v>
      </c>
      <c r="I90" s="229"/>
      <c r="J90" s="229"/>
      <c r="K90" s="230">
        <f>ROUND(P90*H90,2)</f>
        <v>0</v>
      </c>
      <c r="L90" s="226" t="s">
        <v>382</v>
      </c>
      <c r="M90" s="45"/>
      <c r="N90" s="231" t="s">
        <v>40</v>
      </c>
      <c r="O90" s="232" t="s">
        <v>53</v>
      </c>
      <c r="P90" s="233">
        <f>I90+J90</f>
        <v>0</v>
      </c>
      <c r="Q90" s="233">
        <f>ROUND(I90*H90,2)</f>
        <v>0</v>
      </c>
      <c r="R90" s="233">
        <f>ROUND(J90*H90,2)</f>
        <v>0</v>
      </c>
      <c r="S90" s="81"/>
      <c r="T90" s="234">
        <f>S90*H90</f>
        <v>0</v>
      </c>
      <c r="U90" s="234">
        <v>0</v>
      </c>
      <c r="V90" s="234">
        <f>U90*H90</f>
        <v>0</v>
      </c>
      <c r="W90" s="234">
        <v>0</v>
      </c>
      <c r="X90" s="234">
        <f>W90*H90</f>
        <v>0</v>
      </c>
      <c r="Y90" s="235" t="s">
        <v>40</v>
      </c>
      <c r="AR90" s="18" t="s">
        <v>186</v>
      </c>
      <c r="AT90" s="18" t="s">
        <v>182</v>
      </c>
      <c r="AU90" s="18" t="s">
        <v>89</v>
      </c>
      <c r="AY90" s="18" t="s">
        <v>179</v>
      </c>
      <c r="BE90" s="236">
        <f>IF(O90="základní",K90,0)</f>
        <v>0</v>
      </c>
      <c r="BF90" s="236">
        <f>IF(O90="snížená",K90,0)</f>
        <v>0</v>
      </c>
      <c r="BG90" s="236">
        <f>IF(O90="zákl. přenesená",K90,0)</f>
        <v>0</v>
      </c>
      <c r="BH90" s="236">
        <f>IF(O90="sníž. přenesená",K90,0)</f>
        <v>0</v>
      </c>
      <c r="BI90" s="236">
        <f>IF(O90="nulová",K90,0)</f>
        <v>0</v>
      </c>
      <c r="BJ90" s="18" t="s">
        <v>186</v>
      </c>
      <c r="BK90" s="236">
        <f>ROUND(P90*H90,2)</f>
        <v>0</v>
      </c>
      <c r="BL90" s="18" t="s">
        <v>186</v>
      </c>
      <c r="BM90" s="18" t="s">
        <v>606</v>
      </c>
    </row>
    <row r="91" spans="2:47" s="1" customFormat="1" ht="12">
      <c r="B91" s="40"/>
      <c r="C91" s="41"/>
      <c r="D91" s="237" t="s">
        <v>188</v>
      </c>
      <c r="E91" s="41"/>
      <c r="F91" s="238" t="s">
        <v>607</v>
      </c>
      <c r="G91" s="41"/>
      <c r="H91" s="41"/>
      <c r="I91" s="147"/>
      <c r="J91" s="147"/>
      <c r="K91" s="41"/>
      <c r="L91" s="41"/>
      <c r="M91" s="45"/>
      <c r="N91" s="239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2"/>
      <c r="AT91" s="18" t="s">
        <v>188</v>
      </c>
      <c r="AU91" s="18" t="s">
        <v>89</v>
      </c>
    </row>
    <row r="92" spans="2:47" s="1" customFormat="1" ht="12">
      <c r="B92" s="40"/>
      <c r="C92" s="41"/>
      <c r="D92" s="237" t="s">
        <v>190</v>
      </c>
      <c r="E92" s="41"/>
      <c r="F92" s="240" t="s">
        <v>608</v>
      </c>
      <c r="G92" s="41"/>
      <c r="H92" s="41"/>
      <c r="I92" s="147"/>
      <c r="J92" s="147"/>
      <c r="K92" s="41"/>
      <c r="L92" s="41"/>
      <c r="M92" s="45"/>
      <c r="N92" s="239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2"/>
      <c r="AT92" s="18" t="s">
        <v>190</v>
      </c>
      <c r="AU92" s="18" t="s">
        <v>89</v>
      </c>
    </row>
    <row r="93" spans="2:51" s="12" customFormat="1" ht="12">
      <c r="B93" s="241"/>
      <c r="C93" s="242"/>
      <c r="D93" s="237" t="s">
        <v>192</v>
      </c>
      <c r="E93" s="243" t="s">
        <v>40</v>
      </c>
      <c r="F93" s="244" t="s">
        <v>609</v>
      </c>
      <c r="G93" s="242"/>
      <c r="H93" s="245">
        <v>0.72</v>
      </c>
      <c r="I93" s="246"/>
      <c r="J93" s="246"/>
      <c r="K93" s="242"/>
      <c r="L93" s="242"/>
      <c r="M93" s="247"/>
      <c r="N93" s="248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50"/>
      <c r="AT93" s="251" t="s">
        <v>192</v>
      </c>
      <c r="AU93" s="251" t="s">
        <v>89</v>
      </c>
      <c r="AV93" s="12" t="s">
        <v>91</v>
      </c>
      <c r="AW93" s="12" t="s">
        <v>5</v>
      </c>
      <c r="AX93" s="12" t="s">
        <v>89</v>
      </c>
      <c r="AY93" s="251" t="s">
        <v>179</v>
      </c>
    </row>
    <row r="94" spans="2:65" s="1" customFormat="1" ht="22.5" customHeight="1">
      <c r="B94" s="40"/>
      <c r="C94" s="224" t="s">
        <v>91</v>
      </c>
      <c r="D94" s="224" t="s">
        <v>182</v>
      </c>
      <c r="E94" s="225" t="s">
        <v>610</v>
      </c>
      <c r="F94" s="226" t="s">
        <v>611</v>
      </c>
      <c r="G94" s="227" t="s">
        <v>612</v>
      </c>
      <c r="H94" s="297"/>
      <c r="I94" s="229"/>
      <c r="J94" s="229"/>
      <c r="K94" s="230">
        <f>ROUND(P94*H94,2)</f>
        <v>0</v>
      </c>
      <c r="L94" s="226" t="s">
        <v>382</v>
      </c>
      <c r="M94" s="45"/>
      <c r="N94" s="231" t="s">
        <v>40</v>
      </c>
      <c r="O94" s="232" t="s">
        <v>53</v>
      </c>
      <c r="P94" s="233">
        <f>I94+J94</f>
        <v>0</v>
      </c>
      <c r="Q94" s="233">
        <f>ROUND(I94*H94,2)</f>
        <v>0</v>
      </c>
      <c r="R94" s="233">
        <f>ROUND(J94*H94,2)</f>
        <v>0</v>
      </c>
      <c r="S94" s="81"/>
      <c r="T94" s="234">
        <f>S94*H94</f>
        <v>0</v>
      </c>
      <c r="U94" s="234">
        <v>0</v>
      </c>
      <c r="V94" s="234">
        <f>U94*H94</f>
        <v>0</v>
      </c>
      <c r="W94" s="234">
        <v>0</v>
      </c>
      <c r="X94" s="234">
        <f>W94*H94</f>
        <v>0</v>
      </c>
      <c r="Y94" s="235" t="s">
        <v>40</v>
      </c>
      <c r="AR94" s="18" t="s">
        <v>186</v>
      </c>
      <c r="AT94" s="18" t="s">
        <v>182</v>
      </c>
      <c r="AU94" s="18" t="s">
        <v>89</v>
      </c>
      <c r="AY94" s="18" t="s">
        <v>179</v>
      </c>
      <c r="BE94" s="236">
        <f>IF(O94="základní",K94,0)</f>
        <v>0</v>
      </c>
      <c r="BF94" s="236">
        <f>IF(O94="snížená",K94,0)</f>
        <v>0</v>
      </c>
      <c r="BG94" s="236">
        <f>IF(O94="zákl. přenesená",K94,0)</f>
        <v>0</v>
      </c>
      <c r="BH94" s="236">
        <f>IF(O94="sníž. přenesená",K94,0)</f>
        <v>0</v>
      </c>
      <c r="BI94" s="236">
        <f>IF(O94="nulová",K94,0)</f>
        <v>0</v>
      </c>
      <c r="BJ94" s="18" t="s">
        <v>186</v>
      </c>
      <c r="BK94" s="236">
        <f>ROUND(P94*H94,2)</f>
        <v>0</v>
      </c>
      <c r="BL94" s="18" t="s">
        <v>186</v>
      </c>
      <c r="BM94" s="18" t="s">
        <v>613</v>
      </c>
    </row>
    <row r="95" spans="2:47" s="1" customFormat="1" ht="12">
      <c r="B95" s="40"/>
      <c r="C95" s="41"/>
      <c r="D95" s="237" t="s">
        <v>188</v>
      </c>
      <c r="E95" s="41"/>
      <c r="F95" s="238" t="s">
        <v>611</v>
      </c>
      <c r="G95" s="41"/>
      <c r="H95" s="41"/>
      <c r="I95" s="147"/>
      <c r="J95" s="147"/>
      <c r="K95" s="41"/>
      <c r="L95" s="41"/>
      <c r="M95" s="45"/>
      <c r="N95" s="239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2"/>
      <c r="AT95" s="18" t="s">
        <v>188</v>
      </c>
      <c r="AU95" s="18" t="s">
        <v>89</v>
      </c>
    </row>
    <row r="96" spans="2:65" s="1" customFormat="1" ht="22.5" customHeight="1">
      <c r="B96" s="40"/>
      <c r="C96" s="224" t="s">
        <v>200</v>
      </c>
      <c r="D96" s="224" t="s">
        <v>182</v>
      </c>
      <c r="E96" s="225" t="s">
        <v>614</v>
      </c>
      <c r="F96" s="226" t="s">
        <v>615</v>
      </c>
      <c r="G96" s="227" t="s">
        <v>217</v>
      </c>
      <c r="H96" s="228">
        <v>1</v>
      </c>
      <c r="I96" s="229"/>
      <c r="J96" s="229"/>
      <c r="K96" s="230">
        <f>ROUND(P96*H96,2)</f>
        <v>0</v>
      </c>
      <c r="L96" s="226" t="s">
        <v>382</v>
      </c>
      <c r="M96" s="45"/>
      <c r="N96" s="231" t="s">
        <v>40</v>
      </c>
      <c r="O96" s="232" t="s">
        <v>53</v>
      </c>
      <c r="P96" s="233">
        <f>I96+J96</f>
        <v>0</v>
      </c>
      <c r="Q96" s="233">
        <f>ROUND(I96*H96,2)</f>
        <v>0</v>
      </c>
      <c r="R96" s="233">
        <f>ROUND(J96*H96,2)</f>
        <v>0</v>
      </c>
      <c r="S96" s="81"/>
      <c r="T96" s="234">
        <f>S96*H96</f>
        <v>0</v>
      </c>
      <c r="U96" s="234">
        <v>0</v>
      </c>
      <c r="V96" s="234">
        <f>U96*H96</f>
        <v>0</v>
      </c>
      <c r="W96" s="234">
        <v>0</v>
      </c>
      <c r="X96" s="234">
        <f>W96*H96</f>
        <v>0</v>
      </c>
      <c r="Y96" s="235" t="s">
        <v>40</v>
      </c>
      <c r="AR96" s="18" t="s">
        <v>186</v>
      </c>
      <c r="AT96" s="18" t="s">
        <v>182</v>
      </c>
      <c r="AU96" s="18" t="s">
        <v>89</v>
      </c>
      <c r="AY96" s="18" t="s">
        <v>179</v>
      </c>
      <c r="BE96" s="236">
        <f>IF(O96="základní",K96,0)</f>
        <v>0</v>
      </c>
      <c r="BF96" s="236">
        <f>IF(O96="snížená",K96,0)</f>
        <v>0</v>
      </c>
      <c r="BG96" s="236">
        <f>IF(O96="zákl. přenesená",K96,0)</f>
        <v>0</v>
      </c>
      <c r="BH96" s="236">
        <f>IF(O96="sníž. přenesená",K96,0)</f>
        <v>0</v>
      </c>
      <c r="BI96" s="236">
        <f>IF(O96="nulová",K96,0)</f>
        <v>0</v>
      </c>
      <c r="BJ96" s="18" t="s">
        <v>186</v>
      </c>
      <c r="BK96" s="236">
        <f>ROUND(P96*H96,2)</f>
        <v>0</v>
      </c>
      <c r="BL96" s="18" t="s">
        <v>186</v>
      </c>
      <c r="BM96" s="18" t="s">
        <v>616</v>
      </c>
    </row>
    <row r="97" spans="2:47" s="1" customFormat="1" ht="12">
      <c r="B97" s="40"/>
      <c r="C97" s="41"/>
      <c r="D97" s="237" t="s">
        <v>188</v>
      </c>
      <c r="E97" s="41"/>
      <c r="F97" s="238" t="s">
        <v>617</v>
      </c>
      <c r="G97" s="41"/>
      <c r="H97" s="41"/>
      <c r="I97" s="147"/>
      <c r="J97" s="147"/>
      <c r="K97" s="41"/>
      <c r="L97" s="41"/>
      <c r="M97" s="45"/>
      <c r="N97" s="239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2"/>
      <c r="AT97" s="18" t="s">
        <v>188</v>
      </c>
      <c r="AU97" s="18" t="s">
        <v>89</v>
      </c>
    </row>
    <row r="98" spans="2:47" s="1" customFormat="1" ht="12">
      <c r="B98" s="40"/>
      <c r="C98" s="41"/>
      <c r="D98" s="237" t="s">
        <v>190</v>
      </c>
      <c r="E98" s="41"/>
      <c r="F98" s="240" t="s">
        <v>618</v>
      </c>
      <c r="G98" s="41"/>
      <c r="H98" s="41"/>
      <c r="I98" s="147"/>
      <c r="J98" s="147"/>
      <c r="K98" s="41"/>
      <c r="L98" s="41"/>
      <c r="M98" s="45"/>
      <c r="N98" s="239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2"/>
      <c r="AT98" s="18" t="s">
        <v>190</v>
      </c>
      <c r="AU98" s="18" t="s">
        <v>89</v>
      </c>
    </row>
    <row r="99" spans="2:65" s="1" customFormat="1" ht="22.5" customHeight="1">
      <c r="B99" s="40"/>
      <c r="C99" s="224" t="s">
        <v>186</v>
      </c>
      <c r="D99" s="224" t="s">
        <v>182</v>
      </c>
      <c r="E99" s="225" t="s">
        <v>619</v>
      </c>
      <c r="F99" s="226" t="s">
        <v>620</v>
      </c>
      <c r="G99" s="227" t="s">
        <v>612</v>
      </c>
      <c r="H99" s="297"/>
      <c r="I99" s="229"/>
      <c r="J99" s="229"/>
      <c r="K99" s="230">
        <f>ROUND(P99*H99,2)</f>
        <v>0</v>
      </c>
      <c r="L99" s="226" t="s">
        <v>382</v>
      </c>
      <c r="M99" s="45"/>
      <c r="N99" s="231" t="s">
        <v>40</v>
      </c>
      <c r="O99" s="232" t="s">
        <v>53</v>
      </c>
      <c r="P99" s="233">
        <f>I99+J99</f>
        <v>0</v>
      </c>
      <c r="Q99" s="233">
        <f>ROUND(I99*H99,2)</f>
        <v>0</v>
      </c>
      <c r="R99" s="233">
        <f>ROUND(J99*H99,2)</f>
        <v>0</v>
      </c>
      <c r="S99" s="81"/>
      <c r="T99" s="234">
        <f>S99*H99</f>
        <v>0</v>
      </c>
      <c r="U99" s="234">
        <v>0</v>
      </c>
      <c r="V99" s="234">
        <f>U99*H99</f>
        <v>0</v>
      </c>
      <c r="W99" s="234">
        <v>0</v>
      </c>
      <c r="X99" s="234">
        <f>W99*H99</f>
        <v>0</v>
      </c>
      <c r="Y99" s="235" t="s">
        <v>40</v>
      </c>
      <c r="AR99" s="18" t="s">
        <v>186</v>
      </c>
      <c r="AT99" s="18" t="s">
        <v>182</v>
      </c>
      <c r="AU99" s="18" t="s">
        <v>89</v>
      </c>
      <c r="AY99" s="18" t="s">
        <v>179</v>
      </c>
      <c r="BE99" s="236">
        <f>IF(O99="základní",K99,0)</f>
        <v>0</v>
      </c>
      <c r="BF99" s="236">
        <f>IF(O99="snížená",K99,0)</f>
        <v>0</v>
      </c>
      <c r="BG99" s="236">
        <f>IF(O99="zákl. přenesená",K99,0)</f>
        <v>0</v>
      </c>
      <c r="BH99" s="236">
        <f>IF(O99="sníž. přenesená",K99,0)</f>
        <v>0</v>
      </c>
      <c r="BI99" s="236">
        <f>IF(O99="nulová",K99,0)</f>
        <v>0</v>
      </c>
      <c r="BJ99" s="18" t="s">
        <v>186</v>
      </c>
      <c r="BK99" s="236">
        <f>ROUND(P99*H99,2)</f>
        <v>0</v>
      </c>
      <c r="BL99" s="18" t="s">
        <v>186</v>
      </c>
      <c r="BM99" s="18" t="s">
        <v>621</v>
      </c>
    </row>
    <row r="100" spans="2:47" s="1" customFormat="1" ht="12">
      <c r="B100" s="40"/>
      <c r="C100" s="41"/>
      <c r="D100" s="237" t="s">
        <v>188</v>
      </c>
      <c r="E100" s="41"/>
      <c r="F100" s="238" t="s">
        <v>620</v>
      </c>
      <c r="G100" s="41"/>
      <c r="H100" s="41"/>
      <c r="I100" s="147"/>
      <c r="J100" s="147"/>
      <c r="K100" s="41"/>
      <c r="L100" s="41"/>
      <c r="M100" s="45"/>
      <c r="N100" s="239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2"/>
      <c r="AT100" s="18" t="s">
        <v>188</v>
      </c>
      <c r="AU100" s="18" t="s">
        <v>89</v>
      </c>
    </row>
    <row r="101" spans="2:65" s="1" customFormat="1" ht="16.5" customHeight="1">
      <c r="B101" s="40"/>
      <c r="C101" s="224" t="s">
        <v>180</v>
      </c>
      <c r="D101" s="224" t="s">
        <v>182</v>
      </c>
      <c r="E101" s="225" t="s">
        <v>622</v>
      </c>
      <c r="F101" s="226" t="s">
        <v>623</v>
      </c>
      <c r="G101" s="227" t="s">
        <v>612</v>
      </c>
      <c r="H101" s="297"/>
      <c r="I101" s="229"/>
      <c r="J101" s="229"/>
      <c r="K101" s="230">
        <f>ROUND(P101*H101,2)</f>
        <v>0</v>
      </c>
      <c r="L101" s="226" t="s">
        <v>40</v>
      </c>
      <c r="M101" s="45"/>
      <c r="N101" s="231" t="s">
        <v>40</v>
      </c>
      <c r="O101" s="232" t="s">
        <v>53</v>
      </c>
      <c r="P101" s="233">
        <f>I101+J101</f>
        <v>0</v>
      </c>
      <c r="Q101" s="233">
        <f>ROUND(I101*H101,2)</f>
        <v>0</v>
      </c>
      <c r="R101" s="233">
        <f>ROUND(J101*H101,2)</f>
        <v>0</v>
      </c>
      <c r="S101" s="81"/>
      <c r="T101" s="234">
        <f>S101*H101</f>
        <v>0</v>
      </c>
      <c r="U101" s="234">
        <v>0</v>
      </c>
      <c r="V101" s="234">
        <f>U101*H101</f>
        <v>0</v>
      </c>
      <c r="W101" s="234">
        <v>0</v>
      </c>
      <c r="X101" s="234">
        <f>W101*H101</f>
        <v>0</v>
      </c>
      <c r="Y101" s="235" t="s">
        <v>40</v>
      </c>
      <c r="AR101" s="18" t="s">
        <v>186</v>
      </c>
      <c r="AT101" s="18" t="s">
        <v>182</v>
      </c>
      <c r="AU101" s="18" t="s">
        <v>89</v>
      </c>
      <c r="AY101" s="18" t="s">
        <v>179</v>
      </c>
      <c r="BE101" s="236">
        <f>IF(O101="základní",K101,0)</f>
        <v>0</v>
      </c>
      <c r="BF101" s="236">
        <f>IF(O101="snížená",K101,0)</f>
        <v>0</v>
      </c>
      <c r="BG101" s="236">
        <f>IF(O101="zákl. přenesená",K101,0)</f>
        <v>0</v>
      </c>
      <c r="BH101" s="236">
        <f>IF(O101="sníž. přenesená",K101,0)</f>
        <v>0</v>
      </c>
      <c r="BI101" s="236">
        <f>IF(O101="nulová",K101,0)</f>
        <v>0</v>
      </c>
      <c r="BJ101" s="18" t="s">
        <v>186</v>
      </c>
      <c r="BK101" s="236">
        <f>ROUND(P101*H101,2)</f>
        <v>0</v>
      </c>
      <c r="BL101" s="18" t="s">
        <v>186</v>
      </c>
      <c r="BM101" s="18" t="s">
        <v>624</v>
      </c>
    </row>
    <row r="102" spans="2:47" s="1" customFormat="1" ht="12">
      <c r="B102" s="40"/>
      <c r="C102" s="41"/>
      <c r="D102" s="237" t="s">
        <v>188</v>
      </c>
      <c r="E102" s="41"/>
      <c r="F102" s="238" t="s">
        <v>623</v>
      </c>
      <c r="G102" s="41"/>
      <c r="H102" s="41"/>
      <c r="I102" s="147"/>
      <c r="J102" s="147"/>
      <c r="K102" s="41"/>
      <c r="L102" s="41"/>
      <c r="M102" s="45"/>
      <c r="N102" s="239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2"/>
      <c r="AT102" s="18" t="s">
        <v>188</v>
      </c>
      <c r="AU102" s="18" t="s">
        <v>89</v>
      </c>
    </row>
    <row r="103" spans="2:65" s="1" customFormat="1" ht="16.5" customHeight="1">
      <c r="B103" s="40"/>
      <c r="C103" s="224" t="s">
        <v>223</v>
      </c>
      <c r="D103" s="224" t="s">
        <v>182</v>
      </c>
      <c r="E103" s="225" t="s">
        <v>625</v>
      </c>
      <c r="F103" s="226" t="s">
        <v>626</v>
      </c>
      <c r="G103" s="227" t="s">
        <v>217</v>
      </c>
      <c r="H103" s="228">
        <v>1</v>
      </c>
      <c r="I103" s="229"/>
      <c r="J103" s="229"/>
      <c r="K103" s="230">
        <f>ROUND(P103*H103,2)</f>
        <v>0</v>
      </c>
      <c r="L103" s="226" t="s">
        <v>40</v>
      </c>
      <c r="M103" s="45"/>
      <c r="N103" s="231" t="s">
        <v>40</v>
      </c>
      <c r="O103" s="232" t="s">
        <v>53</v>
      </c>
      <c r="P103" s="233">
        <f>I103+J103</f>
        <v>0</v>
      </c>
      <c r="Q103" s="233">
        <f>ROUND(I103*H103,2)</f>
        <v>0</v>
      </c>
      <c r="R103" s="233">
        <f>ROUND(J103*H103,2)</f>
        <v>0</v>
      </c>
      <c r="S103" s="81"/>
      <c r="T103" s="234">
        <f>S103*H103</f>
        <v>0</v>
      </c>
      <c r="U103" s="234">
        <v>0</v>
      </c>
      <c r="V103" s="234">
        <f>U103*H103</f>
        <v>0</v>
      </c>
      <c r="W103" s="234">
        <v>0</v>
      </c>
      <c r="X103" s="234">
        <f>W103*H103</f>
        <v>0</v>
      </c>
      <c r="Y103" s="235" t="s">
        <v>40</v>
      </c>
      <c r="AR103" s="18" t="s">
        <v>186</v>
      </c>
      <c r="AT103" s="18" t="s">
        <v>182</v>
      </c>
      <c r="AU103" s="18" t="s">
        <v>89</v>
      </c>
      <c r="AY103" s="18" t="s">
        <v>179</v>
      </c>
      <c r="BE103" s="236">
        <f>IF(O103="základní",K103,0)</f>
        <v>0</v>
      </c>
      <c r="BF103" s="236">
        <f>IF(O103="snížená",K103,0)</f>
        <v>0</v>
      </c>
      <c r="BG103" s="236">
        <f>IF(O103="zákl. přenesená",K103,0)</f>
        <v>0</v>
      </c>
      <c r="BH103" s="236">
        <f>IF(O103="sníž. přenesená",K103,0)</f>
        <v>0</v>
      </c>
      <c r="BI103" s="236">
        <f>IF(O103="nulová",K103,0)</f>
        <v>0</v>
      </c>
      <c r="BJ103" s="18" t="s">
        <v>186</v>
      </c>
      <c r="BK103" s="236">
        <f>ROUND(P103*H103,2)</f>
        <v>0</v>
      </c>
      <c r="BL103" s="18" t="s">
        <v>186</v>
      </c>
      <c r="BM103" s="18" t="s">
        <v>627</v>
      </c>
    </row>
    <row r="104" spans="2:47" s="1" customFormat="1" ht="12">
      <c r="B104" s="40"/>
      <c r="C104" s="41"/>
      <c r="D104" s="237" t="s">
        <v>188</v>
      </c>
      <c r="E104" s="41"/>
      <c r="F104" s="238" t="s">
        <v>626</v>
      </c>
      <c r="G104" s="41"/>
      <c r="H104" s="41"/>
      <c r="I104" s="147"/>
      <c r="J104" s="147"/>
      <c r="K104" s="41"/>
      <c r="L104" s="41"/>
      <c r="M104" s="45"/>
      <c r="N104" s="239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2"/>
      <c r="AT104" s="18" t="s">
        <v>188</v>
      </c>
      <c r="AU104" s="18" t="s">
        <v>89</v>
      </c>
    </row>
    <row r="105" spans="2:65" s="1" customFormat="1" ht="16.5" customHeight="1">
      <c r="B105" s="40"/>
      <c r="C105" s="224" t="s">
        <v>230</v>
      </c>
      <c r="D105" s="224" t="s">
        <v>182</v>
      </c>
      <c r="E105" s="225" t="s">
        <v>628</v>
      </c>
      <c r="F105" s="226" t="s">
        <v>629</v>
      </c>
      <c r="G105" s="227" t="s">
        <v>217</v>
      </c>
      <c r="H105" s="228">
        <v>1</v>
      </c>
      <c r="I105" s="229"/>
      <c r="J105" s="229"/>
      <c r="K105" s="230">
        <f>ROUND(P105*H105,2)</f>
        <v>0</v>
      </c>
      <c r="L105" s="226" t="s">
        <v>40</v>
      </c>
      <c r="M105" s="45"/>
      <c r="N105" s="231" t="s">
        <v>40</v>
      </c>
      <c r="O105" s="232" t="s">
        <v>53</v>
      </c>
      <c r="P105" s="233">
        <f>I105+J105</f>
        <v>0</v>
      </c>
      <c r="Q105" s="233">
        <f>ROUND(I105*H105,2)</f>
        <v>0</v>
      </c>
      <c r="R105" s="233">
        <f>ROUND(J105*H105,2)</f>
        <v>0</v>
      </c>
      <c r="S105" s="81"/>
      <c r="T105" s="234">
        <f>S105*H105</f>
        <v>0</v>
      </c>
      <c r="U105" s="234">
        <v>0</v>
      </c>
      <c r="V105" s="234">
        <f>U105*H105</f>
        <v>0</v>
      </c>
      <c r="W105" s="234">
        <v>0</v>
      </c>
      <c r="X105" s="234">
        <f>W105*H105</f>
        <v>0</v>
      </c>
      <c r="Y105" s="235" t="s">
        <v>40</v>
      </c>
      <c r="AR105" s="18" t="s">
        <v>186</v>
      </c>
      <c r="AT105" s="18" t="s">
        <v>182</v>
      </c>
      <c r="AU105" s="18" t="s">
        <v>89</v>
      </c>
      <c r="AY105" s="18" t="s">
        <v>179</v>
      </c>
      <c r="BE105" s="236">
        <f>IF(O105="základní",K105,0)</f>
        <v>0</v>
      </c>
      <c r="BF105" s="236">
        <f>IF(O105="snížená",K105,0)</f>
        <v>0</v>
      </c>
      <c r="BG105" s="236">
        <f>IF(O105="zákl. přenesená",K105,0)</f>
        <v>0</v>
      </c>
      <c r="BH105" s="236">
        <f>IF(O105="sníž. přenesená",K105,0)</f>
        <v>0</v>
      </c>
      <c r="BI105" s="236">
        <f>IF(O105="nulová",K105,0)</f>
        <v>0</v>
      </c>
      <c r="BJ105" s="18" t="s">
        <v>186</v>
      </c>
      <c r="BK105" s="236">
        <f>ROUND(P105*H105,2)</f>
        <v>0</v>
      </c>
      <c r="BL105" s="18" t="s">
        <v>186</v>
      </c>
      <c r="BM105" s="18" t="s">
        <v>630</v>
      </c>
    </row>
    <row r="106" spans="2:47" s="1" customFormat="1" ht="12">
      <c r="B106" s="40"/>
      <c r="C106" s="41"/>
      <c r="D106" s="237" t="s">
        <v>188</v>
      </c>
      <c r="E106" s="41"/>
      <c r="F106" s="238" t="s">
        <v>629</v>
      </c>
      <c r="G106" s="41"/>
      <c r="H106" s="41"/>
      <c r="I106" s="147"/>
      <c r="J106" s="147"/>
      <c r="K106" s="41"/>
      <c r="L106" s="41"/>
      <c r="M106" s="45"/>
      <c r="N106" s="239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  <c r="AT106" s="18" t="s">
        <v>188</v>
      </c>
      <c r="AU106" s="18" t="s">
        <v>89</v>
      </c>
    </row>
    <row r="107" spans="2:65" s="1" customFormat="1" ht="16.5" customHeight="1">
      <c r="B107" s="40"/>
      <c r="C107" s="224" t="s">
        <v>237</v>
      </c>
      <c r="D107" s="224" t="s">
        <v>182</v>
      </c>
      <c r="E107" s="225" t="s">
        <v>631</v>
      </c>
      <c r="F107" s="226" t="s">
        <v>632</v>
      </c>
      <c r="G107" s="227" t="s">
        <v>217</v>
      </c>
      <c r="H107" s="228">
        <v>5</v>
      </c>
      <c r="I107" s="229"/>
      <c r="J107" s="229"/>
      <c r="K107" s="230">
        <f>ROUND(P107*H107,2)</f>
        <v>0</v>
      </c>
      <c r="L107" s="226" t="s">
        <v>40</v>
      </c>
      <c r="M107" s="45"/>
      <c r="N107" s="231" t="s">
        <v>40</v>
      </c>
      <c r="O107" s="232" t="s">
        <v>53</v>
      </c>
      <c r="P107" s="233">
        <f>I107+J107</f>
        <v>0</v>
      </c>
      <c r="Q107" s="233">
        <f>ROUND(I107*H107,2)</f>
        <v>0</v>
      </c>
      <c r="R107" s="233">
        <f>ROUND(J107*H107,2)</f>
        <v>0</v>
      </c>
      <c r="S107" s="81"/>
      <c r="T107" s="234">
        <f>S107*H107</f>
        <v>0</v>
      </c>
      <c r="U107" s="234">
        <v>0</v>
      </c>
      <c r="V107" s="234">
        <f>U107*H107</f>
        <v>0</v>
      </c>
      <c r="W107" s="234">
        <v>0</v>
      </c>
      <c r="X107" s="234">
        <f>W107*H107</f>
        <v>0</v>
      </c>
      <c r="Y107" s="235" t="s">
        <v>40</v>
      </c>
      <c r="AR107" s="18" t="s">
        <v>186</v>
      </c>
      <c r="AT107" s="18" t="s">
        <v>182</v>
      </c>
      <c r="AU107" s="18" t="s">
        <v>89</v>
      </c>
      <c r="AY107" s="18" t="s">
        <v>179</v>
      </c>
      <c r="BE107" s="236">
        <f>IF(O107="základní",K107,0)</f>
        <v>0</v>
      </c>
      <c r="BF107" s="236">
        <f>IF(O107="snížená",K107,0)</f>
        <v>0</v>
      </c>
      <c r="BG107" s="236">
        <f>IF(O107="zákl. přenesená",K107,0)</f>
        <v>0</v>
      </c>
      <c r="BH107" s="236">
        <f>IF(O107="sníž. přenesená",K107,0)</f>
        <v>0</v>
      </c>
      <c r="BI107" s="236">
        <f>IF(O107="nulová",K107,0)</f>
        <v>0</v>
      </c>
      <c r="BJ107" s="18" t="s">
        <v>186</v>
      </c>
      <c r="BK107" s="236">
        <f>ROUND(P107*H107,2)</f>
        <v>0</v>
      </c>
      <c r="BL107" s="18" t="s">
        <v>186</v>
      </c>
      <c r="BM107" s="18" t="s">
        <v>633</v>
      </c>
    </row>
    <row r="108" spans="2:47" s="1" customFormat="1" ht="12">
      <c r="B108" s="40"/>
      <c r="C108" s="41"/>
      <c r="D108" s="237" t="s">
        <v>188</v>
      </c>
      <c r="E108" s="41"/>
      <c r="F108" s="238" t="s">
        <v>632</v>
      </c>
      <c r="G108" s="41"/>
      <c r="H108" s="41"/>
      <c r="I108" s="147"/>
      <c r="J108" s="147"/>
      <c r="K108" s="41"/>
      <c r="L108" s="41"/>
      <c r="M108" s="45"/>
      <c r="N108" s="239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2"/>
      <c r="AT108" s="18" t="s">
        <v>188</v>
      </c>
      <c r="AU108" s="18" t="s">
        <v>89</v>
      </c>
    </row>
    <row r="109" spans="2:65" s="1" customFormat="1" ht="16.5" customHeight="1">
      <c r="B109" s="40"/>
      <c r="C109" s="224" t="s">
        <v>243</v>
      </c>
      <c r="D109" s="224" t="s">
        <v>182</v>
      </c>
      <c r="E109" s="225" t="s">
        <v>634</v>
      </c>
      <c r="F109" s="226" t="s">
        <v>635</v>
      </c>
      <c r="G109" s="227" t="s">
        <v>210</v>
      </c>
      <c r="H109" s="228">
        <v>2880</v>
      </c>
      <c r="I109" s="229"/>
      <c r="J109" s="229"/>
      <c r="K109" s="230">
        <f>ROUND(P109*H109,2)</f>
        <v>0</v>
      </c>
      <c r="L109" s="226" t="s">
        <v>40</v>
      </c>
      <c r="M109" s="45"/>
      <c r="N109" s="231" t="s">
        <v>40</v>
      </c>
      <c r="O109" s="232" t="s">
        <v>53</v>
      </c>
      <c r="P109" s="233">
        <f>I109+J109</f>
        <v>0</v>
      </c>
      <c r="Q109" s="233">
        <f>ROUND(I109*H109,2)</f>
        <v>0</v>
      </c>
      <c r="R109" s="233">
        <f>ROUND(J109*H109,2)</f>
        <v>0</v>
      </c>
      <c r="S109" s="81"/>
      <c r="T109" s="234">
        <f>S109*H109</f>
        <v>0</v>
      </c>
      <c r="U109" s="234">
        <v>0</v>
      </c>
      <c r="V109" s="234">
        <f>U109*H109</f>
        <v>0</v>
      </c>
      <c r="W109" s="234">
        <v>0</v>
      </c>
      <c r="X109" s="234">
        <f>W109*H109</f>
        <v>0</v>
      </c>
      <c r="Y109" s="235" t="s">
        <v>40</v>
      </c>
      <c r="AR109" s="18" t="s">
        <v>186</v>
      </c>
      <c r="AT109" s="18" t="s">
        <v>182</v>
      </c>
      <c r="AU109" s="18" t="s">
        <v>89</v>
      </c>
      <c r="AY109" s="18" t="s">
        <v>179</v>
      </c>
      <c r="BE109" s="236">
        <f>IF(O109="základní",K109,0)</f>
        <v>0</v>
      </c>
      <c r="BF109" s="236">
        <f>IF(O109="snížená",K109,0)</f>
        <v>0</v>
      </c>
      <c r="BG109" s="236">
        <f>IF(O109="zákl. přenesená",K109,0)</f>
        <v>0</v>
      </c>
      <c r="BH109" s="236">
        <f>IF(O109="sníž. přenesená",K109,0)</f>
        <v>0</v>
      </c>
      <c r="BI109" s="236">
        <f>IF(O109="nulová",K109,0)</f>
        <v>0</v>
      </c>
      <c r="BJ109" s="18" t="s">
        <v>186</v>
      </c>
      <c r="BK109" s="236">
        <f>ROUND(P109*H109,2)</f>
        <v>0</v>
      </c>
      <c r="BL109" s="18" t="s">
        <v>186</v>
      </c>
      <c r="BM109" s="18" t="s">
        <v>636</v>
      </c>
    </row>
    <row r="110" spans="2:47" s="1" customFormat="1" ht="12">
      <c r="B110" s="40"/>
      <c r="C110" s="41"/>
      <c r="D110" s="237" t="s">
        <v>188</v>
      </c>
      <c r="E110" s="41"/>
      <c r="F110" s="238" t="s">
        <v>635</v>
      </c>
      <c r="G110" s="41"/>
      <c r="H110" s="41"/>
      <c r="I110" s="147"/>
      <c r="J110" s="147"/>
      <c r="K110" s="41"/>
      <c r="L110" s="41"/>
      <c r="M110" s="45"/>
      <c r="N110" s="239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2"/>
      <c r="AT110" s="18" t="s">
        <v>188</v>
      </c>
      <c r="AU110" s="18" t="s">
        <v>89</v>
      </c>
    </row>
    <row r="111" spans="2:47" s="1" customFormat="1" ht="12">
      <c r="B111" s="40"/>
      <c r="C111" s="41"/>
      <c r="D111" s="237" t="s">
        <v>198</v>
      </c>
      <c r="E111" s="41"/>
      <c r="F111" s="240" t="s">
        <v>637</v>
      </c>
      <c r="G111" s="41"/>
      <c r="H111" s="41"/>
      <c r="I111" s="147"/>
      <c r="J111" s="147"/>
      <c r="K111" s="41"/>
      <c r="L111" s="41"/>
      <c r="M111" s="45"/>
      <c r="N111" s="239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2"/>
      <c r="AT111" s="18" t="s">
        <v>198</v>
      </c>
      <c r="AU111" s="18" t="s">
        <v>89</v>
      </c>
    </row>
    <row r="112" spans="2:65" s="1" customFormat="1" ht="16.5" customHeight="1">
      <c r="B112" s="40"/>
      <c r="C112" s="224" t="s">
        <v>249</v>
      </c>
      <c r="D112" s="224" t="s">
        <v>182</v>
      </c>
      <c r="E112" s="225" t="s">
        <v>638</v>
      </c>
      <c r="F112" s="226" t="s">
        <v>639</v>
      </c>
      <c r="G112" s="227" t="s">
        <v>123</v>
      </c>
      <c r="H112" s="228">
        <v>2.88</v>
      </c>
      <c r="I112" s="229"/>
      <c r="J112" s="229"/>
      <c r="K112" s="230">
        <f>ROUND(P112*H112,2)</f>
        <v>0</v>
      </c>
      <c r="L112" s="226" t="s">
        <v>40</v>
      </c>
      <c r="M112" s="45"/>
      <c r="N112" s="231" t="s">
        <v>40</v>
      </c>
      <c r="O112" s="232" t="s">
        <v>53</v>
      </c>
      <c r="P112" s="233">
        <f>I112+J112</f>
        <v>0</v>
      </c>
      <c r="Q112" s="233">
        <f>ROUND(I112*H112,2)</f>
        <v>0</v>
      </c>
      <c r="R112" s="233">
        <f>ROUND(J112*H112,2)</f>
        <v>0</v>
      </c>
      <c r="S112" s="81"/>
      <c r="T112" s="234">
        <f>S112*H112</f>
        <v>0</v>
      </c>
      <c r="U112" s="234">
        <v>0</v>
      </c>
      <c r="V112" s="234">
        <f>U112*H112</f>
        <v>0</v>
      </c>
      <c r="W112" s="234">
        <v>0</v>
      </c>
      <c r="X112" s="234">
        <f>W112*H112</f>
        <v>0</v>
      </c>
      <c r="Y112" s="235" t="s">
        <v>40</v>
      </c>
      <c r="AR112" s="18" t="s">
        <v>186</v>
      </c>
      <c r="AT112" s="18" t="s">
        <v>182</v>
      </c>
      <c r="AU112" s="18" t="s">
        <v>89</v>
      </c>
      <c r="AY112" s="18" t="s">
        <v>179</v>
      </c>
      <c r="BE112" s="236">
        <f>IF(O112="základní",K112,0)</f>
        <v>0</v>
      </c>
      <c r="BF112" s="236">
        <f>IF(O112="snížená",K112,0)</f>
        <v>0</v>
      </c>
      <c r="BG112" s="236">
        <f>IF(O112="zákl. přenesená",K112,0)</f>
        <v>0</v>
      </c>
      <c r="BH112" s="236">
        <f>IF(O112="sníž. přenesená",K112,0)</f>
        <v>0</v>
      </c>
      <c r="BI112" s="236">
        <f>IF(O112="nulová",K112,0)</f>
        <v>0</v>
      </c>
      <c r="BJ112" s="18" t="s">
        <v>186</v>
      </c>
      <c r="BK112" s="236">
        <f>ROUND(P112*H112,2)</f>
        <v>0</v>
      </c>
      <c r="BL112" s="18" t="s">
        <v>186</v>
      </c>
      <c r="BM112" s="18" t="s">
        <v>640</v>
      </c>
    </row>
    <row r="113" spans="2:47" s="1" customFormat="1" ht="12">
      <c r="B113" s="40"/>
      <c r="C113" s="41"/>
      <c r="D113" s="237" t="s">
        <v>188</v>
      </c>
      <c r="E113" s="41"/>
      <c r="F113" s="238" t="s">
        <v>639</v>
      </c>
      <c r="G113" s="41"/>
      <c r="H113" s="41"/>
      <c r="I113" s="147"/>
      <c r="J113" s="147"/>
      <c r="K113" s="41"/>
      <c r="L113" s="41"/>
      <c r="M113" s="45"/>
      <c r="N113" s="298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300"/>
      <c r="AT113" s="18" t="s">
        <v>188</v>
      </c>
      <c r="AU113" s="18" t="s">
        <v>89</v>
      </c>
    </row>
    <row r="114" spans="2:13" s="1" customFormat="1" ht="6.95" customHeight="1">
      <c r="B114" s="59"/>
      <c r="C114" s="60"/>
      <c r="D114" s="60"/>
      <c r="E114" s="60"/>
      <c r="F114" s="60"/>
      <c r="G114" s="60"/>
      <c r="H114" s="60"/>
      <c r="I114" s="172"/>
      <c r="J114" s="172"/>
      <c r="K114" s="60"/>
      <c r="L114" s="60"/>
      <c r="M114" s="45"/>
    </row>
  </sheetData>
  <sheetProtection password="CDD6" sheet="1" objects="1" scenarios="1" formatColumns="0" formatRows="0" autoFilter="0"/>
  <autoFilter ref="C87:L113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76:H76"/>
    <mergeCell ref="E78:H78"/>
    <mergeCell ref="E80:H8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301" customWidth="1"/>
    <col min="2" max="2" width="1.7109375" style="301" customWidth="1"/>
    <col min="3" max="4" width="5.00390625" style="301" customWidth="1"/>
    <col min="5" max="5" width="11.7109375" style="301" customWidth="1"/>
    <col min="6" max="6" width="9.140625" style="301" customWidth="1"/>
    <col min="7" max="7" width="5.00390625" style="301" customWidth="1"/>
    <col min="8" max="8" width="77.8515625" style="301" customWidth="1"/>
    <col min="9" max="10" width="20.00390625" style="301" customWidth="1"/>
    <col min="11" max="11" width="1.7109375" style="301" customWidth="1"/>
  </cols>
  <sheetData>
    <row r="1" ht="37.5" customHeight="1"/>
    <row r="2" spans="2:11" ht="7.5" customHeight="1">
      <c r="B2" s="302"/>
      <c r="C2" s="303"/>
      <c r="D2" s="303"/>
      <c r="E2" s="303"/>
      <c r="F2" s="303"/>
      <c r="G2" s="303"/>
      <c r="H2" s="303"/>
      <c r="I2" s="303"/>
      <c r="J2" s="303"/>
      <c r="K2" s="304"/>
    </row>
    <row r="3" spans="2:11" s="16" customFormat="1" ht="45" customHeight="1">
      <c r="B3" s="305"/>
      <c r="C3" s="306" t="s">
        <v>641</v>
      </c>
      <c r="D3" s="306"/>
      <c r="E3" s="306"/>
      <c r="F3" s="306"/>
      <c r="G3" s="306"/>
      <c r="H3" s="306"/>
      <c r="I3" s="306"/>
      <c r="J3" s="306"/>
      <c r="K3" s="307"/>
    </row>
    <row r="4" spans="2:11" ht="25.5" customHeight="1">
      <c r="B4" s="308"/>
      <c r="C4" s="309" t="s">
        <v>642</v>
      </c>
      <c r="D4" s="309"/>
      <c r="E4" s="309"/>
      <c r="F4" s="309"/>
      <c r="G4" s="309"/>
      <c r="H4" s="309"/>
      <c r="I4" s="309"/>
      <c r="J4" s="309"/>
      <c r="K4" s="310"/>
    </row>
    <row r="5" spans="2:11" ht="5.25" customHeight="1">
      <c r="B5" s="308"/>
      <c r="C5" s="311"/>
      <c r="D5" s="311"/>
      <c r="E5" s="311"/>
      <c r="F5" s="311"/>
      <c r="G5" s="311"/>
      <c r="H5" s="311"/>
      <c r="I5" s="311"/>
      <c r="J5" s="311"/>
      <c r="K5" s="310"/>
    </row>
    <row r="6" spans="2:11" ht="15" customHeight="1">
      <c r="B6" s="308"/>
      <c r="C6" s="312" t="s">
        <v>643</v>
      </c>
      <c r="D6" s="312"/>
      <c r="E6" s="312"/>
      <c r="F6" s="312"/>
      <c r="G6" s="312"/>
      <c r="H6" s="312"/>
      <c r="I6" s="312"/>
      <c r="J6" s="312"/>
      <c r="K6" s="310"/>
    </row>
    <row r="7" spans="2:11" ht="15" customHeight="1">
      <c r="B7" s="313"/>
      <c r="C7" s="312" t="s">
        <v>644</v>
      </c>
      <c r="D7" s="312"/>
      <c r="E7" s="312"/>
      <c r="F7" s="312"/>
      <c r="G7" s="312"/>
      <c r="H7" s="312"/>
      <c r="I7" s="312"/>
      <c r="J7" s="312"/>
      <c r="K7" s="310"/>
    </row>
    <row r="8" spans="2:11" ht="12.75" customHeight="1">
      <c r="B8" s="313"/>
      <c r="C8" s="312"/>
      <c r="D8" s="312"/>
      <c r="E8" s="312"/>
      <c r="F8" s="312"/>
      <c r="G8" s="312"/>
      <c r="H8" s="312"/>
      <c r="I8" s="312"/>
      <c r="J8" s="312"/>
      <c r="K8" s="310"/>
    </row>
    <row r="9" spans="2:11" ht="15" customHeight="1">
      <c r="B9" s="313"/>
      <c r="C9" s="312" t="s">
        <v>645</v>
      </c>
      <c r="D9" s="312"/>
      <c r="E9" s="312"/>
      <c r="F9" s="312"/>
      <c r="G9" s="312"/>
      <c r="H9" s="312"/>
      <c r="I9" s="312"/>
      <c r="J9" s="312"/>
      <c r="K9" s="310"/>
    </row>
    <row r="10" spans="2:11" ht="15" customHeight="1">
      <c r="B10" s="313"/>
      <c r="C10" s="312"/>
      <c r="D10" s="312" t="s">
        <v>646</v>
      </c>
      <c r="E10" s="312"/>
      <c r="F10" s="312"/>
      <c r="G10" s="312"/>
      <c r="H10" s="312"/>
      <c r="I10" s="312"/>
      <c r="J10" s="312"/>
      <c r="K10" s="310"/>
    </row>
    <row r="11" spans="2:11" ht="15" customHeight="1">
      <c r="B11" s="313"/>
      <c r="C11" s="314"/>
      <c r="D11" s="312" t="s">
        <v>647</v>
      </c>
      <c r="E11" s="312"/>
      <c r="F11" s="312"/>
      <c r="G11" s="312"/>
      <c r="H11" s="312"/>
      <c r="I11" s="312"/>
      <c r="J11" s="312"/>
      <c r="K11" s="310"/>
    </row>
    <row r="12" spans="2:11" ht="15" customHeight="1">
      <c r="B12" s="313"/>
      <c r="C12" s="314"/>
      <c r="D12" s="312"/>
      <c r="E12" s="312"/>
      <c r="F12" s="312"/>
      <c r="G12" s="312"/>
      <c r="H12" s="312"/>
      <c r="I12" s="312"/>
      <c r="J12" s="312"/>
      <c r="K12" s="310"/>
    </row>
    <row r="13" spans="2:11" ht="15" customHeight="1">
      <c r="B13" s="313"/>
      <c r="C13" s="314"/>
      <c r="D13" s="315" t="s">
        <v>648</v>
      </c>
      <c r="E13" s="312"/>
      <c r="F13" s="312"/>
      <c r="G13" s="312"/>
      <c r="H13" s="312"/>
      <c r="I13" s="312"/>
      <c r="J13" s="312"/>
      <c r="K13" s="310"/>
    </row>
    <row r="14" spans="2:11" ht="12.75" customHeight="1">
      <c r="B14" s="313"/>
      <c r="C14" s="314"/>
      <c r="D14" s="314"/>
      <c r="E14" s="314"/>
      <c r="F14" s="314"/>
      <c r="G14" s="314"/>
      <c r="H14" s="314"/>
      <c r="I14" s="314"/>
      <c r="J14" s="314"/>
      <c r="K14" s="310"/>
    </row>
    <row r="15" spans="2:11" ht="15" customHeight="1">
      <c r="B15" s="313"/>
      <c r="C15" s="314"/>
      <c r="D15" s="312" t="s">
        <v>649</v>
      </c>
      <c r="E15" s="312"/>
      <c r="F15" s="312"/>
      <c r="G15" s="312"/>
      <c r="H15" s="312"/>
      <c r="I15" s="312"/>
      <c r="J15" s="312"/>
      <c r="K15" s="310"/>
    </row>
    <row r="16" spans="2:11" ht="15" customHeight="1">
      <c r="B16" s="313"/>
      <c r="C16" s="314"/>
      <c r="D16" s="312" t="s">
        <v>650</v>
      </c>
      <c r="E16" s="312"/>
      <c r="F16" s="312"/>
      <c r="G16" s="312"/>
      <c r="H16" s="312"/>
      <c r="I16" s="312"/>
      <c r="J16" s="312"/>
      <c r="K16" s="310"/>
    </row>
    <row r="17" spans="2:11" ht="15" customHeight="1">
      <c r="B17" s="313"/>
      <c r="C17" s="314"/>
      <c r="D17" s="312" t="s">
        <v>651</v>
      </c>
      <c r="E17" s="312"/>
      <c r="F17" s="312"/>
      <c r="G17" s="312"/>
      <c r="H17" s="312"/>
      <c r="I17" s="312"/>
      <c r="J17" s="312"/>
      <c r="K17" s="310"/>
    </row>
    <row r="18" spans="2:11" ht="15" customHeight="1">
      <c r="B18" s="313"/>
      <c r="C18" s="314"/>
      <c r="D18" s="314"/>
      <c r="E18" s="316" t="s">
        <v>88</v>
      </c>
      <c r="F18" s="312" t="s">
        <v>652</v>
      </c>
      <c r="G18" s="312"/>
      <c r="H18" s="312"/>
      <c r="I18" s="312"/>
      <c r="J18" s="312"/>
      <c r="K18" s="310"/>
    </row>
    <row r="19" spans="2:11" ht="15" customHeight="1">
      <c r="B19" s="313"/>
      <c r="C19" s="314"/>
      <c r="D19" s="314"/>
      <c r="E19" s="316" t="s">
        <v>653</v>
      </c>
      <c r="F19" s="312" t="s">
        <v>654</v>
      </c>
      <c r="G19" s="312"/>
      <c r="H19" s="312"/>
      <c r="I19" s="312"/>
      <c r="J19" s="312"/>
      <c r="K19" s="310"/>
    </row>
    <row r="20" spans="2:11" ht="15" customHeight="1">
      <c r="B20" s="313"/>
      <c r="C20" s="314"/>
      <c r="D20" s="314"/>
      <c r="E20" s="316" t="s">
        <v>655</v>
      </c>
      <c r="F20" s="312" t="s">
        <v>656</v>
      </c>
      <c r="G20" s="312"/>
      <c r="H20" s="312"/>
      <c r="I20" s="312"/>
      <c r="J20" s="312"/>
      <c r="K20" s="310"/>
    </row>
    <row r="21" spans="2:11" ht="15" customHeight="1">
      <c r="B21" s="313"/>
      <c r="C21" s="314"/>
      <c r="D21" s="314"/>
      <c r="E21" s="316" t="s">
        <v>657</v>
      </c>
      <c r="F21" s="312" t="s">
        <v>658</v>
      </c>
      <c r="G21" s="312"/>
      <c r="H21" s="312"/>
      <c r="I21" s="312"/>
      <c r="J21" s="312"/>
      <c r="K21" s="310"/>
    </row>
    <row r="22" spans="2:11" ht="15" customHeight="1">
      <c r="B22" s="313"/>
      <c r="C22" s="314"/>
      <c r="D22" s="314"/>
      <c r="E22" s="316" t="s">
        <v>345</v>
      </c>
      <c r="F22" s="312" t="s">
        <v>346</v>
      </c>
      <c r="G22" s="312"/>
      <c r="H22" s="312"/>
      <c r="I22" s="312"/>
      <c r="J22" s="312"/>
      <c r="K22" s="310"/>
    </row>
    <row r="23" spans="2:11" ht="15" customHeight="1">
      <c r="B23" s="313"/>
      <c r="C23" s="314"/>
      <c r="D23" s="314"/>
      <c r="E23" s="316" t="s">
        <v>95</v>
      </c>
      <c r="F23" s="312" t="s">
        <v>659</v>
      </c>
      <c r="G23" s="312"/>
      <c r="H23" s="312"/>
      <c r="I23" s="312"/>
      <c r="J23" s="312"/>
      <c r="K23" s="310"/>
    </row>
    <row r="24" spans="2:11" ht="12.75" customHeight="1">
      <c r="B24" s="313"/>
      <c r="C24" s="314"/>
      <c r="D24" s="314"/>
      <c r="E24" s="314"/>
      <c r="F24" s="314"/>
      <c r="G24" s="314"/>
      <c r="H24" s="314"/>
      <c r="I24" s="314"/>
      <c r="J24" s="314"/>
      <c r="K24" s="310"/>
    </row>
    <row r="25" spans="2:11" ht="15" customHeight="1">
      <c r="B25" s="313"/>
      <c r="C25" s="312" t="s">
        <v>660</v>
      </c>
      <c r="D25" s="312"/>
      <c r="E25" s="312"/>
      <c r="F25" s="312"/>
      <c r="G25" s="312"/>
      <c r="H25" s="312"/>
      <c r="I25" s="312"/>
      <c r="J25" s="312"/>
      <c r="K25" s="310"/>
    </row>
    <row r="26" spans="2:11" ht="15" customHeight="1">
      <c r="B26" s="313"/>
      <c r="C26" s="312" t="s">
        <v>661</v>
      </c>
      <c r="D26" s="312"/>
      <c r="E26" s="312"/>
      <c r="F26" s="312"/>
      <c r="G26" s="312"/>
      <c r="H26" s="312"/>
      <c r="I26" s="312"/>
      <c r="J26" s="312"/>
      <c r="K26" s="310"/>
    </row>
    <row r="27" spans="2:11" ht="15" customHeight="1">
      <c r="B27" s="313"/>
      <c r="C27" s="312"/>
      <c r="D27" s="312" t="s">
        <v>662</v>
      </c>
      <c r="E27" s="312"/>
      <c r="F27" s="312"/>
      <c r="G27" s="312"/>
      <c r="H27" s="312"/>
      <c r="I27" s="312"/>
      <c r="J27" s="312"/>
      <c r="K27" s="310"/>
    </row>
    <row r="28" spans="2:11" ht="15" customHeight="1">
      <c r="B28" s="313"/>
      <c r="C28" s="314"/>
      <c r="D28" s="312" t="s">
        <v>663</v>
      </c>
      <c r="E28" s="312"/>
      <c r="F28" s="312"/>
      <c r="G28" s="312"/>
      <c r="H28" s="312"/>
      <c r="I28" s="312"/>
      <c r="J28" s="312"/>
      <c r="K28" s="310"/>
    </row>
    <row r="29" spans="2:11" ht="12.75" customHeight="1">
      <c r="B29" s="313"/>
      <c r="C29" s="314"/>
      <c r="D29" s="314"/>
      <c r="E29" s="314"/>
      <c r="F29" s="314"/>
      <c r="G29" s="314"/>
      <c r="H29" s="314"/>
      <c r="I29" s="314"/>
      <c r="J29" s="314"/>
      <c r="K29" s="310"/>
    </row>
    <row r="30" spans="2:11" ht="15" customHeight="1">
      <c r="B30" s="313"/>
      <c r="C30" s="314"/>
      <c r="D30" s="312" t="s">
        <v>664</v>
      </c>
      <c r="E30" s="312"/>
      <c r="F30" s="312"/>
      <c r="G30" s="312"/>
      <c r="H30" s="312"/>
      <c r="I30" s="312"/>
      <c r="J30" s="312"/>
      <c r="K30" s="310"/>
    </row>
    <row r="31" spans="2:11" ht="15" customHeight="1">
      <c r="B31" s="313"/>
      <c r="C31" s="314"/>
      <c r="D31" s="312" t="s">
        <v>665</v>
      </c>
      <c r="E31" s="312"/>
      <c r="F31" s="312"/>
      <c r="G31" s="312"/>
      <c r="H31" s="312"/>
      <c r="I31" s="312"/>
      <c r="J31" s="312"/>
      <c r="K31" s="310"/>
    </row>
    <row r="32" spans="2:11" ht="12.75" customHeight="1">
      <c r="B32" s="313"/>
      <c r="C32" s="314"/>
      <c r="D32" s="314"/>
      <c r="E32" s="314"/>
      <c r="F32" s="314"/>
      <c r="G32" s="314"/>
      <c r="H32" s="314"/>
      <c r="I32" s="314"/>
      <c r="J32" s="314"/>
      <c r="K32" s="310"/>
    </row>
    <row r="33" spans="2:11" ht="15" customHeight="1">
      <c r="B33" s="313"/>
      <c r="C33" s="314"/>
      <c r="D33" s="312" t="s">
        <v>666</v>
      </c>
      <c r="E33" s="312"/>
      <c r="F33" s="312"/>
      <c r="G33" s="312"/>
      <c r="H33" s="312"/>
      <c r="I33" s="312"/>
      <c r="J33" s="312"/>
      <c r="K33" s="310"/>
    </row>
    <row r="34" spans="2:11" ht="15" customHeight="1">
      <c r="B34" s="313"/>
      <c r="C34" s="314"/>
      <c r="D34" s="312" t="s">
        <v>667</v>
      </c>
      <c r="E34" s="312"/>
      <c r="F34" s="312"/>
      <c r="G34" s="312"/>
      <c r="H34" s="312"/>
      <c r="I34" s="312"/>
      <c r="J34" s="312"/>
      <c r="K34" s="310"/>
    </row>
    <row r="35" spans="2:11" ht="15" customHeight="1">
      <c r="B35" s="313"/>
      <c r="C35" s="314"/>
      <c r="D35" s="312" t="s">
        <v>668</v>
      </c>
      <c r="E35" s="312"/>
      <c r="F35" s="312"/>
      <c r="G35" s="312"/>
      <c r="H35" s="312"/>
      <c r="I35" s="312"/>
      <c r="J35" s="312"/>
      <c r="K35" s="310"/>
    </row>
    <row r="36" spans="2:11" ht="15" customHeight="1">
      <c r="B36" s="313"/>
      <c r="C36" s="314"/>
      <c r="D36" s="312"/>
      <c r="E36" s="315" t="s">
        <v>160</v>
      </c>
      <c r="F36" s="312"/>
      <c r="G36" s="312" t="s">
        <v>669</v>
      </c>
      <c r="H36" s="312"/>
      <c r="I36" s="312"/>
      <c r="J36" s="312"/>
      <c r="K36" s="310"/>
    </row>
    <row r="37" spans="2:11" ht="30.75" customHeight="1">
      <c r="B37" s="313"/>
      <c r="C37" s="314"/>
      <c r="D37" s="312"/>
      <c r="E37" s="315" t="s">
        <v>670</v>
      </c>
      <c r="F37" s="312"/>
      <c r="G37" s="312" t="s">
        <v>671</v>
      </c>
      <c r="H37" s="312"/>
      <c r="I37" s="312"/>
      <c r="J37" s="312"/>
      <c r="K37" s="310"/>
    </row>
    <row r="38" spans="2:11" ht="15" customHeight="1">
      <c r="B38" s="313"/>
      <c r="C38" s="314"/>
      <c r="D38" s="312"/>
      <c r="E38" s="315" t="s">
        <v>61</v>
      </c>
      <c r="F38" s="312"/>
      <c r="G38" s="312" t="s">
        <v>672</v>
      </c>
      <c r="H38" s="312"/>
      <c r="I38" s="312"/>
      <c r="J38" s="312"/>
      <c r="K38" s="310"/>
    </row>
    <row r="39" spans="2:11" ht="15" customHeight="1">
      <c r="B39" s="313"/>
      <c r="C39" s="314"/>
      <c r="D39" s="312"/>
      <c r="E39" s="315" t="s">
        <v>62</v>
      </c>
      <c r="F39" s="312"/>
      <c r="G39" s="312" t="s">
        <v>673</v>
      </c>
      <c r="H39" s="312"/>
      <c r="I39" s="312"/>
      <c r="J39" s="312"/>
      <c r="K39" s="310"/>
    </row>
    <row r="40" spans="2:11" ht="15" customHeight="1">
      <c r="B40" s="313"/>
      <c r="C40" s="314"/>
      <c r="D40" s="312"/>
      <c r="E40" s="315" t="s">
        <v>161</v>
      </c>
      <c r="F40" s="312"/>
      <c r="G40" s="312" t="s">
        <v>674</v>
      </c>
      <c r="H40" s="312"/>
      <c r="I40" s="312"/>
      <c r="J40" s="312"/>
      <c r="K40" s="310"/>
    </row>
    <row r="41" spans="2:11" ht="15" customHeight="1">
      <c r="B41" s="313"/>
      <c r="C41" s="314"/>
      <c r="D41" s="312"/>
      <c r="E41" s="315" t="s">
        <v>162</v>
      </c>
      <c r="F41" s="312"/>
      <c r="G41" s="312" t="s">
        <v>675</v>
      </c>
      <c r="H41" s="312"/>
      <c r="I41" s="312"/>
      <c r="J41" s="312"/>
      <c r="K41" s="310"/>
    </row>
    <row r="42" spans="2:11" ht="15" customHeight="1">
      <c r="B42" s="313"/>
      <c r="C42" s="314"/>
      <c r="D42" s="312"/>
      <c r="E42" s="315" t="s">
        <v>676</v>
      </c>
      <c r="F42" s="312"/>
      <c r="G42" s="312" t="s">
        <v>677</v>
      </c>
      <c r="H42" s="312"/>
      <c r="I42" s="312"/>
      <c r="J42" s="312"/>
      <c r="K42" s="310"/>
    </row>
    <row r="43" spans="2:11" ht="15" customHeight="1">
      <c r="B43" s="313"/>
      <c r="C43" s="314"/>
      <c r="D43" s="312"/>
      <c r="E43" s="315"/>
      <c r="F43" s="312"/>
      <c r="G43" s="312" t="s">
        <v>678</v>
      </c>
      <c r="H43" s="312"/>
      <c r="I43" s="312"/>
      <c r="J43" s="312"/>
      <c r="K43" s="310"/>
    </row>
    <row r="44" spans="2:11" ht="15" customHeight="1">
      <c r="B44" s="313"/>
      <c r="C44" s="314"/>
      <c r="D44" s="312"/>
      <c r="E44" s="315" t="s">
        <v>679</v>
      </c>
      <c r="F44" s="312"/>
      <c r="G44" s="312" t="s">
        <v>680</v>
      </c>
      <c r="H44" s="312"/>
      <c r="I44" s="312"/>
      <c r="J44" s="312"/>
      <c r="K44" s="310"/>
    </row>
    <row r="45" spans="2:11" ht="15" customHeight="1">
      <c r="B45" s="313"/>
      <c r="C45" s="314"/>
      <c r="D45" s="312"/>
      <c r="E45" s="315" t="s">
        <v>165</v>
      </c>
      <c r="F45" s="312"/>
      <c r="G45" s="312" t="s">
        <v>681</v>
      </c>
      <c r="H45" s="312"/>
      <c r="I45" s="312"/>
      <c r="J45" s="312"/>
      <c r="K45" s="310"/>
    </row>
    <row r="46" spans="2:11" ht="12.75" customHeight="1">
      <c r="B46" s="313"/>
      <c r="C46" s="314"/>
      <c r="D46" s="312"/>
      <c r="E46" s="312"/>
      <c r="F46" s="312"/>
      <c r="G46" s="312"/>
      <c r="H46" s="312"/>
      <c r="I46" s="312"/>
      <c r="J46" s="312"/>
      <c r="K46" s="310"/>
    </row>
    <row r="47" spans="2:11" ht="15" customHeight="1">
      <c r="B47" s="313"/>
      <c r="C47" s="314"/>
      <c r="D47" s="312" t="s">
        <v>682</v>
      </c>
      <c r="E47" s="312"/>
      <c r="F47" s="312"/>
      <c r="G47" s="312"/>
      <c r="H47" s="312"/>
      <c r="I47" s="312"/>
      <c r="J47" s="312"/>
      <c r="K47" s="310"/>
    </row>
    <row r="48" spans="2:11" ht="15" customHeight="1">
      <c r="B48" s="313"/>
      <c r="C48" s="314"/>
      <c r="D48" s="314"/>
      <c r="E48" s="312" t="s">
        <v>683</v>
      </c>
      <c r="F48" s="312"/>
      <c r="G48" s="312"/>
      <c r="H48" s="312"/>
      <c r="I48" s="312"/>
      <c r="J48" s="312"/>
      <c r="K48" s="310"/>
    </row>
    <row r="49" spans="2:11" ht="15" customHeight="1">
      <c r="B49" s="313"/>
      <c r="C49" s="314"/>
      <c r="D49" s="314"/>
      <c r="E49" s="312" t="s">
        <v>684</v>
      </c>
      <c r="F49" s="312"/>
      <c r="G49" s="312"/>
      <c r="H49" s="312"/>
      <c r="I49" s="312"/>
      <c r="J49" s="312"/>
      <c r="K49" s="310"/>
    </row>
    <row r="50" spans="2:11" ht="15" customHeight="1">
      <c r="B50" s="313"/>
      <c r="C50" s="314"/>
      <c r="D50" s="314"/>
      <c r="E50" s="312" t="s">
        <v>685</v>
      </c>
      <c r="F50" s="312"/>
      <c r="G50" s="312"/>
      <c r="H50" s="312"/>
      <c r="I50" s="312"/>
      <c r="J50" s="312"/>
      <c r="K50" s="310"/>
    </row>
    <row r="51" spans="2:11" ht="15" customHeight="1">
      <c r="B51" s="313"/>
      <c r="C51" s="314"/>
      <c r="D51" s="312" t="s">
        <v>686</v>
      </c>
      <c r="E51" s="312"/>
      <c r="F51" s="312"/>
      <c r="G51" s="312"/>
      <c r="H51" s="312"/>
      <c r="I51" s="312"/>
      <c r="J51" s="312"/>
      <c r="K51" s="310"/>
    </row>
    <row r="52" spans="2:11" ht="25.5" customHeight="1">
      <c r="B52" s="308"/>
      <c r="C52" s="309" t="s">
        <v>687</v>
      </c>
      <c r="D52" s="309"/>
      <c r="E52" s="309"/>
      <c r="F52" s="309"/>
      <c r="G52" s="309"/>
      <c r="H52" s="309"/>
      <c r="I52" s="309"/>
      <c r="J52" s="309"/>
      <c r="K52" s="310"/>
    </row>
    <row r="53" spans="2:11" ht="5.25" customHeight="1">
      <c r="B53" s="308"/>
      <c r="C53" s="311"/>
      <c r="D53" s="311"/>
      <c r="E53" s="311"/>
      <c r="F53" s="311"/>
      <c r="G53" s="311"/>
      <c r="H53" s="311"/>
      <c r="I53" s="311"/>
      <c r="J53" s="311"/>
      <c r="K53" s="310"/>
    </row>
    <row r="54" spans="2:11" ht="15" customHeight="1">
      <c r="B54" s="308"/>
      <c r="C54" s="312" t="s">
        <v>688</v>
      </c>
      <c r="D54" s="312"/>
      <c r="E54" s="312"/>
      <c r="F54" s="312"/>
      <c r="G54" s="312"/>
      <c r="H54" s="312"/>
      <c r="I54" s="312"/>
      <c r="J54" s="312"/>
      <c r="K54" s="310"/>
    </row>
    <row r="55" spans="2:11" ht="15" customHeight="1">
      <c r="B55" s="308"/>
      <c r="C55" s="312" t="s">
        <v>689</v>
      </c>
      <c r="D55" s="312"/>
      <c r="E55" s="312"/>
      <c r="F55" s="312"/>
      <c r="G55" s="312"/>
      <c r="H55" s="312"/>
      <c r="I55" s="312"/>
      <c r="J55" s="312"/>
      <c r="K55" s="310"/>
    </row>
    <row r="56" spans="2:11" ht="12.75" customHeight="1">
      <c r="B56" s="308"/>
      <c r="C56" s="312"/>
      <c r="D56" s="312"/>
      <c r="E56" s="312"/>
      <c r="F56" s="312"/>
      <c r="G56" s="312"/>
      <c r="H56" s="312"/>
      <c r="I56" s="312"/>
      <c r="J56" s="312"/>
      <c r="K56" s="310"/>
    </row>
    <row r="57" spans="2:11" ht="15" customHeight="1">
      <c r="B57" s="308"/>
      <c r="C57" s="312" t="s">
        <v>690</v>
      </c>
      <c r="D57" s="312"/>
      <c r="E57" s="312"/>
      <c r="F57" s="312"/>
      <c r="G57" s="312"/>
      <c r="H57" s="312"/>
      <c r="I57" s="312"/>
      <c r="J57" s="312"/>
      <c r="K57" s="310"/>
    </row>
    <row r="58" spans="2:11" ht="15" customHeight="1">
      <c r="B58" s="308"/>
      <c r="C58" s="314"/>
      <c r="D58" s="312" t="s">
        <v>691</v>
      </c>
      <c r="E58" s="312"/>
      <c r="F58" s="312"/>
      <c r="G58" s="312"/>
      <c r="H58" s="312"/>
      <c r="I58" s="312"/>
      <c r="J58" s="312"/>
      <c r="K58" s="310"/>
    </row>
    <row r="59" spans="2:11" ht="15" customHeight="1">
      <c r="B59" s="308"/>
      <c r="C59" s="314"/>
      <c r="D59" s="312" t="s">
        <v>692</v>
      </c>
      <c r="E59" s="312"/>
      <c r="F59" s="312"/>
      <c r="G59" s="312"/>
      <c r="H59" s="312"/>
      <c r="I59" s="312"/>
      <c r="J59" s="312"/>
      <c r="K59" s="310"/>
    </row>
    <row r="60" spans="2:11" ht="15" customHeight="1">
      <c r="B60" s="308"/>
      <c r="C60" s="314"/>
      <c r="D60" s="312" t="s">
        <v>693</v>
      </c>
      <c r="E60" s="312"/>
      <c r="F60" s="312"/>
      <c r="G60" s="312"/>
      <c r="H60" s="312"/>
      <c r="I60" s="312"/>
      <c r="J60" s="312"/>
      <c r="K60" s="310"/>
    </row>
    <row r="61" spans="2:11" ht="15" customHeight="1">
      <c r="B61" s="308"/>
      <c r="C61" s="314"/>
      <c r="D61" s="312" t="s">
        <v>694</v>
      </c>
      <c r="E61" s="312"/>
      <c r="F61" s="312"/>
      <c r="G61" s="312"/>
      <c r="H61" s="312"/>
      <c r="I61" s="312"/>
      <c r="J61" s="312"/>
      <c r="K61" s="310"/>
    </row>
    <row r="62" spans="2:11" ht="15" customHeight="1">
      <c r="B62" s="308"/>
      <c r="C62" s="314"/>
      <c r="D62" s="317" t="s">
        <v>695</v>
      </c>
      <c r="E62" s="317"/>
      <c r="F62" s="317"/>
      <c r="G62" s="317"/>
      <c r="H62" s="317"/>
      <c r="I62" s="317"/>
      <c r="J62" s="317"/>
      <c r="K62" s="310"/>
    </row>
    <row r="63" spans="2:11" ht="15" customHeight="1">
      <c r="B63" s="308"/>
      <c r="C63" s="314"/>
      <c r="D63" s="312" t="s">
        <v>696</v>
      </c>
      <c r="E63" s="312"/>
      <c r="F63" s="312"/>
      <c r="G63" s="312"/>
      <c r="H63" s="312"/>
      <c r="I63" s="312"/>
      <c r="J63" s="312"/>
      <c r="K63" s="310"/>
    </row>
    <row r="64" spans="2:11" ht="12.75" customHeight="1">
      <c r="B64" s="308"/>
      <c r="C64" s="314"/>
      <c r="D64" s="314"/>
      <c r="E64" s="318"/>
      <c r="F64" s="314"/>
      <c r="G64" s="314"/>
      <c r="H64" s="314"/>
      <c r="I64" s="314"/>
      <c r="J64" s="314"/>
      <c r="K64" s="310"/>
    </row>
    <row r="65" spans="2:11" ht="15" customHeight="1">
      <c r="B65" s="308"/>
      <c r="C65" s="314"/>
      <c r="D65" s="312" t="s">
        <v>697</v>
      </c>
      <c r="E65" s="312"/>
      <c r="F65" s="312"/>
      <c r="G65" s="312"/>
      <c r="H65" s="312"/>
      <c r="I65" s="312"/>
      <c r="J65" s="312"/>
      <c r="K65" s="310"/>
    </row>
    <row r="66" spans="2:11" ht="15" customHeight="1">
      <c r="B66" s="308"/>
      <c r="C66" s="314"/>
      <c r="D66" s="317" t="s">
        <v>698</v>
      </c>
      <c r="E66" s="317"/>
      <c r="F66" s="317"/>
      <c r="G66" s="317"/>
      <c r="H66" s="317"/>
      <c r="I66" s="317"/>
      <c r="J66" s="317"/>
      <c r="K66" s="310"/>
    </row>
    <row r="67" spans="2:11" ht="15" customHeight="1">
      <c r="B67" s="308"/>
      <c r="C67" s="314"/>
      <c r="D67" s="312" t="s">
        <v>699</v>
      </c>
      <c r="E67" s="312"/>
      <c r="F67" s="312"/>
      <c r="G67" s="312"/>
      <c r="H67" s="312"/>
      <c r="I67" s="312"/>
      <c r="J67" s="312"/>
      <c r="K67" s="310"/>
    </row>
    <row r="68" spans="2:11" ht="15" customHeight="1">
      <c r="B68" s="308"/>
      <c r="C68" s="314"/>
      <c r="D68" s="312" t="s">
        <v>700</v>
      </c>
      <c r="E68" s="312"/>
      <c r="F68" s="312"/>
      <c r="G68" s="312"/>
      <c r="H68" s="312"/>
      <c r="I68" s="312"/>
      <c r="J68" s="312"/>
      <c r="K68" s="310"/>
    </row>
    <row r="69" spans="2:11" ht="15" customHeight="1">
      <c r="B69" s="308"/>
      <c r="C69" s="314"/>
      <c r="D69" s="312" t="s">
        <v>701</v>
      </c>
      <c r="E69" s="312"/>
      <c r="F69" s="312"/>
      <c r="G69" s="312"/>
      <c r="H69" s="312"/>
      <c r="I69" s="312"/>
      <c r="J69" s="312"/>
      <c r="K69" s="310"/>
    </row>
    <row r="70" spans="2:11" ht="15" customHeight="1">
      <c r="B70" s="308"/>
      <c r="C70" s="314"/>
      <c r="D70" s="312" t="s">
        <v>702</v>
      </c>
      <c r="E70" s="312"/>
      <c r="F70" s="312"/>
      <c r="G70" s="312"/>
      <c r="H70" s="312"/>
      <c r="I70" s="312"/>
      <c r="J70" s="312"/>
      <c r="K70" s="310"/>
    </row>
    <row r="71" spans="2:11" ht="12.75" customHeight="1">
      <c r="B71" s="319"/>
      <c r="C71" s="320"/>
      <c r="D71" s="320"/>
      <c r="E71" s="320"/>
      <c r="F71" s="320"/>
      <c r="G71" s="320"/>
      <c r="H71" s="320"/>
      <c r="I71" s="320"/>
      <c r="J71" s="320"/>
      <c r="K71" s="321"/>
    </row>
    <row r="72" spans="2:11" ht="18.75" customHeight="1">
      <c r="B72" s="322"/>
      <c r="C72" s="322"/>
      <c r="D72" s="322"/>
      <c r="E72" s="322"/>
      <c r="F72" s="322"/>
      <c r="G72" s="322"/>
      <c r="H72" s="322"/>
      <c r="I72" s="322"/>
      <c r="J72" s="322"/>
      <c r="K72" s="323"/>
    </row>
    <row r="73" spans="2:11" ht="18.75" customHeight="1">
      <c r="B73" s="323"/>
      <c r="C73" s="323"/>
      <c r="D73" s="323"/>
      <c r="E73" s="323"/>
      <c r="F73" s="323"/>
      <c r="G73" s="323"/>
      <c r="H73" s="323"/>
      <c r="I73" s="323"/>
      <c r="J73" s="323"/>
      <c r="K73" s="323"/>
    </row>
    <row r="74" spans="2:11" ht="7.5" customHeight="1">
      <c r="B74" s="324"/>
      <c r="C74" s="325"/>
      <c r="D74" s="325"/>
      <c r="E74" s="325"/>
      <c r="F74" s="325"/>
      <c r="G74" s="325"/>
      <c r="H74" s="325"/>
      <c r="I74" s="325"/>
      <c r="J74" s="325"/>
      <c r="K74" s="326"/>
    </row>
    <row r="75" spans="2:11" ht="45" customHeight="1">
      <c r="B75" s="327"/>
      <c r="C75" s="328" t="s">
        <v>703</v>
      </c>
      <c r="D75" s="328"/>
      <c r="E75" s="328"/>
      <c r="F75" s="328"/>
      <c r="G75" s="328"/>
      <c r="H75" s="328"/>
      <c r="I75" s="328"/>
      <c r="J75" s="328"/>
      <c r="K75" s="329"/>
    </row>
    <row r="76" spans="2:11" ht="17.25" customHeight="1">
      <c r="B76" s="327"/>
      <c r="C76" s="330" t="s">
        <v>704</v>
      </c>
      <c r="D76" s="330"/>
      <c r="E76" s="330"/>
      <c r="F76" s="330" t="s">
        <v>705</v>
      </c>
      <c r="G76" s="331"/>
      <c r="H76" s="330" t="s">
        <v>62</v>
      </c>
      <c r="I76" s="330" t="s">
        <v>65</v>
      </c>
      <c r="J76" s="330" t="s">
        <v>706</v>
      </c>
      <c r="K76" s="329"/>
    </row>
    <row r="77" spans="2:11" ht="17.25" customHeight="1">
      <c r="B77" s="327"/>
      <c r="C77" s="332" t="s">
        <v>707</v>
      </c>
      <c r="D77" s="332"/>
      <c r="E77" s="332"/>
      <c r="F77" s="333" t="s">
        <v>708</v>
      </c>
      <c r="G77" s="334"/>
      <c r="H77" s="332"/>
      <c r="I77" s="332"/>
      <c r="J77" s="332" t="s">
        <v>709</v>
      </c>
      <c r="K77" s="329"/>
    </row>
    <row r="78" spans="2:11" ht="5.25" customHeight="1">
      <c r="B78" s="327"/>
      <c r="C78" s="335"/>
      <c r="D78" s="335"/>
      <c r="E78" s="335"/>
      <c r="F78" s="335"/>
      <c r="G78" s="336"/>
      <c r="H78" s="335"/>
      <c r="I78" s="335"/>
      <c r="J78" s="335"/>
      <c r="K78" s="329"/>
    </row>
    <row r="79" spans="2:11" ht="15" customHeight="1">
      <c r="B79" s="327"/>
      <c r="C79" s="315" t="s">
        <v>61</v>
      </c>
      <c r="D79" s="335"/>
      <c r="E79" s="335"/>
      <c r="F79" s="337" t="s">
        <v>710</v>
      </c>
      <c r="G79" s="336"/>
      <c r="H79" s="315" t="s">
        <v>711</v>
      </c>
      <c r="I79" s="315" t="s">
        <v>712</v>
      </c>
      <c r="J79" s="315">
        <v>20</v>
      </c>
      <c r="K79" s="329"/>
    </row>
    <row r="80" spans="2:11" ht="15" customHeight="1">
      <c r="B80" s="327"/>
      <c r="C80" s="315" t="s">
        <v>713</v>
      </c>
      <c r="D80" s="315"/>
      <c r="E80" s="315"/>
      <c r="F80" s="337" t="s">
        <v>710</v>
      </c>
      <c r="G80" s="336"/>
      <c r="H80" s="315" t="s">
        <v>714</v>
      </c>
      <c r="I80" s="315" t="s">
        <v>712</v>
      </c>
      <c r="J80" s="315">
        <v>120</v>
      </c>
      <c r="K80" s="329"/>
    </row>
    <row r="81" spans="2:11" ht="15" customHeight="1">
      <c r="B81" s="338"/>
      <c r="C81" s="315" t="s">
        <v>715</v>
      </c>
      <c r="D81" s="315"/>
      <c r="E81" s="315"/>
      <c r="F81" s="337" t="s">
        <v>716</v>
      </c>
      <c r="G81" s="336"/>
      <c r="H81" s="315" t="s">
        <v>717</v>
      </c>
      <c r="I81" s="315" t="s">
        <v>712</v>
      </c>
      <c r="J81" s="315">
        <v>50</v>
      </c>
      <c r="K81" s="329"/>
    </row>
    <row r="82" spans="2:11" ht="15" customHeight="1">
      <c r="B82" s="338"/>
      <c r="C82" s="315" t="s">
        <v>718</v>
      </c>
      <c r="D82" s="315"/>
      <c r="E82" s="315"/>
      <c r="F82" s="337" t="s">
        <v>710</v>
      </c>
      <c r="G82" s="336"/>
      <c r="H82" s="315" t="s">
        <v>719</v>
      </c>
      <c r="I82" s="315" t="s">
        <v>720</v>
      </c>
      <c r="J82" s="315"/>
      <c r="K82" s="329"/>
    </row>
    <row r="83" spans="2:11" ht="15" customHeight="1">
      <c r="B83" s="338"/>
      <c r="C83" s="339" t="s">
        <v>721</v>
      </c>
      <c r="D83" s="339"/>
      <c r="E83" s="339"/>
      <c r="F83" s="340" t="s">
        <v>716</v>
      </c>
      <c r="G83" s="339"/>
      <c r="H83" s="339" t="s">
        <v>722</v>
      </c>
      <c r="I83" s="339" t="s">
        <v>712</v>
      </c>
      <c r="J83" s="339">
        <v>15</v>
      </c>
      <c r="K83" s="329"/>
    </row>
    <row r="84" spans="2:11" ht="15" customHeight="1">
      <c r="B84" s="338"/>
      <c r="C84" s="339" t="s">
        <v>723</v>
      </c>
      <c r="D84" s="339"/>
      <c r="E84" s="339"/>
      <c r="F84" s="340" t="s">
        <v>716</v>
      </c>
      <c r="G84" s="339"/>
      <c r="H84" s="339" t="s">
        <v>724</v>
      </c>
      <c r="I84" s="339" t="s">
        <v>712</v>
      </c>
      <c r="J84" s="339">
        <v>15</v>
      </c>
      <c r="K84" s="329"/>
    </row>
    <row r="85" spans="2:11" ht="15" customHeight="1">
      <c r="B85" s="338"/>
      <c r="C85" s="339" t="s">
        <v>725</v>
      </c>
      <c r="D85" s="339"/>
      <c r="E85" s="339"/>
      <c r="F85" s="340" t="s">
        <v>716</v>
      </c>
      <c r="G85" s="339"/>
      <c r="H85" s="339" t="s">
        <v>726</v>
      </c>
      <c r="I85" s="339" t="s">
        <v>712</v>
      </c>
      <c r="J85" s="339">
        <v>20</v>
      </c>
      <c r="K85" s="329"/>
    </row>
    <row r="86" spans="2:11" ht="15" customHeight="1">
      <c r="B86" s="338"/>
      <c r="C86" s="339" t="s">
        <v>727</v>
      </c>
      <c r="D86" s="339"/>
      <c r="E86" s="339"/>
      <c r="F86" s="340" t="s">
        <v>716</v>
      </c>
      <c r="G86" s="339"/>
      <c r="H86" s="339" t="s">
        <v>728</v>
      </c>
      <c r="I86" s="339" t="s">
        <v>712</v>
      </c>
      <c r="J86" s="339">
        <v>20</v>
      </c>
      <c r="K86" s="329"/>
    </row>
    <row r="87" spans="2:11" ht="15" customHeight="1">
      <c r="B87" s="338"/>
      <c r="C87" s="315" t="s">
        <v>729</v>
      </c>
      <c r="D87" s="315"/>
      <c r="E87" s="315"/>
      <c r="F87" s="337" t="s">
        <v>716</v>
      </c>
      <c r="G87" s="336"/>
      <c r="H87" s="315" t="s">
        <v>730</v>
      </c>
      <c r="I87" s="315" t="s">
        <v>712</v>
      </c>
      <c r="J87" s="315">
        <v>50</v>
      </c>
      <c r="K87" s="329"/>
    </row>
    <row r="88" spans="2:11" ht="15" customHeight="1">
      <c r="B88" s="338"/>
      <c r="C88" s="315" t="s">
        <v>731</v>
      </c>
      <c r="D88" s="315"/>
      <c r="E88" s="315"/>
      <c r="F88" s="337" t="s">
        <v>716</v>
      </c>
      <c r="G88" s="336"/>
      <c r="H88" s="315" t="s">
        <v>732</v>
      </c>
      <c r="I88" s="315" t="s">
        <v>712</v>
      </c>
      <c r="J88" s="315">
        <v>20</v>
      </c>
      <c r="K88" s="329"/>
    </row>
    <row r="89" spans="2:11" ht="15" customHeight="1">
      <c r="B89" s="338"/>
      <c r="C89" s="315" t="s">
        <v>733</v>
      </c>
      <c r="D89" s="315"/>
      <c r="E89" s="315"/>
      <c r="F89" s="337" t="s">
        <v>716</v>
      </c>
      <c r="G89" s="336"/>
      <c r="H89" s="315" t="s">
        <v>734</v>
      </c>
      <c r="I89" s="315" t="s">
        <v>712</v>
      </c>
      <c r="J89" s="315">
        <v>20</v>
      </c>
      <c r="K89" s="329"/>
    </row>
    <row r="90" spans="2:11" ht="15" customHeight="1">
      <c r="B90" s="338"/>
      <c r="C90" s="315" t="s">
        <v>735</v>
      </c>
      <c r="D90" s="315"/>
      <c r="E90" s="315"/>
      <c r="F90" s="337" t="s">
        <v>716</v>
      </c>
      <c r="G90" s="336"/>
      <c r="H90" s="315" t="s">
        <v>736</v>
      </c>
      <c r="I90" s="315" t="s">
        <v>712</v>
      </c>
      <c r="J90" s="315">
        <v>50</v>
      </c>
      <c r="K90" s="329"/>
    </row>
    <row r="91" spans="2:11" ht="15" customHeight="1">
      <c r="B91" s="338"/>
      <c r="C91" s="315" t="s">
        <v>737</v>
      </c>
      <c r="D91" s="315"/>
      <c r="E91" s="315"/>
      <c r="F91" s="337" t="s">
        <v>716</v>
      </c>
      <c r="G91" s="336"/>
      <c r="H91" s="315" t="s">
        <v>737</v>
      </c>
      <c r="I91" s="315" t="s">
        <v>712</v>
      </c>
      <c r="J91" s="315">
        <v>50</v>
      </c>
      <c r="K91" s="329"/>
    </row>
    <row r="92" spans="2:11" ht="15" customHeight="1">
      <c r="B92" s="338"/>
      <c r="C92" s="315" t="s">
        <v>738</v>
      </c>
      <c r="D92" s="315"/>
      <c r="E92" s="315"/>
      <c r="F92" s="337" t="s">
        <v>716</v>
      </c>
      <c r="G92" s="336"/>
      <c r="H92" s="315" t="s">
        <v>739</v>
      </c>
      <c r="I92" s="315" t="s">
        <v>712</v>
      </c>
      <c r="J92" s="315">
        <v>255</v>
      </c>
      <c r="K92" s="329"/>
    </row>
    <row r="93" spans="2:11" ht="15" customHeight="1">
      <c r="B93" s="338"/>
      <c r="C93" s="315" t="s">
        <v>740</v>
      </c>
      <c r="D93" s="315"/>
      <c r="E93" s="315"/>
      <c r="F93" s="337" t="s">
        <v>710</v>
      </c>
      <c r="G93" s="336"/>
      <c r="H93" s="315" t="s">
        <v>741</v>
      </c>
      <c r="I93" s="315" t="s">
        <v>742</v>
      </c>
      <c r="J93" s="315"/>
      <c r="K93" s="329"/>
    </row>
    <row r="94" spans="2:11" ht="15" customHeight="1">
      <c r="B94" s="338"/>
      <c r="C94" s="315" t="s">
        <v>743</v>
      </c>
      <c r="D94" s="315"/>
      <c r="E94" s="315"/>
      <c r="F94" s="337" t="s">
        <v>710</v>
      </c>
      <c r="G94" s="336"/>
      <c r="H94" s="315" t="s">
        <v>744</v>
      </c>
      <c r="I94" s="315" t="s">
        <v>745</v>
      </c>
      <c r="J94" s="315"/>
      <c r="K94" s="329"/>
    </row>
    <row r="95" spans="2:11" ht="15" customHeight="1">
      <c r="B95" s="338"/>
      <c r="C95" s="315" t="s">
        <v>746</v>
      </c>
      <c r="D95" s="315"/>
      <c r="E95" s="315"/>
      <c r="F95" s="337" t="s">
        <v>710</v>
      </c>
      <c r="G95" s="336"/>
      <c r="H95" s="315" t="s">
        <v>746</v>
      </c>
      <c r="I95" s="315" t="s">
        <v>745</v>
      </c>
      <c r="J95" s="315"/>
      <c r="K95" s="329"/>
    </row>
    <row r="96" spans="2:11" ht="15" customHeight="1">
      <c r="B96" s="338"/>
      <c r="C96" s="315" t="s">
        <v>46</v>
      </c>
      <c r="D96" s="315"/>
      <c r="E96" s="315"/>
      <c r="F96" s="337" t="s">
        <v>710</v>
      </c>
      <c r="G96" s="336"/>
      <c r="H96" s="315" t="s">
        <v>747</v>
      </c>
      <c r="I96" s="315" t="s">
        <v>745</v>
      </c>
      <c r="J96" s="315"/>
      <c r="K96" s="329"/>
    </row>
    <row r="97" spans="2:11" ht="15" customHeight="1">
      <c r="B97" s="338"/>
      <c r="C97" s="315" t="s">
        <v>56</v>
      </c>
      <c r="D97" s="315"/>
      <c r="E97" s="315"/>
      <c r="F97" s="337" t="s">
        <v>710</v>
      </c>
      <c r="G97" s="336"/>
      <c r="H97" s="315" t="s">
        <v>748</v>
      </c>
      <c r="I97" s="315" t="s">
        <v>745</v>
      </c>
      <c r="J97" s="315"/>
      <c r="K97" s="329"/>
    </row>
    <row r="98" spans="2:11" ht="15" customHeight="1">
      <c r="B98" s="341"/>
      <c r="C98" s="342"/>
      <c r="D98" s="342"/>
      <c r="E98" s="342"/>
      <c r="F98" s="342"/>
      <c r="G98" s="342"/>
      <c r="H98" s="342"/>
      <c r="I98" s="342"/>
      <c r="J98" s="342"/>
      <c r="K98" s="343"/>
    </row>
    <row r="99" spans="2:11" ht="18.75" customHeight="1">
      <c r="B99" s="344"/>
      <c r="C99" s="345"/>
      <c r="D99" s="345"/>
      <c r="E99" s="345"/>
      <c r="F99" s="345"/>
      <c r="G99" s="345"/>
      <c r="H99" s="345"/>
      <c r="I99" s="345"/>
      <c r="J99" s="345"/>
      <c r="K99" s="344"/>
    </row>
    <row r="100" spans="2:11" ht="18.75" customHeight="1"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</row>
    <row r="101" spans="2:11" ht="7.5" customHeight="1">
      <c r="B101" s="324"/>
      <c r="C101" s="325"/>
      <c r="D101" s="325"/>
      <c r="E101" s="325"/>
      <c r="F101" s="325"/>
      <c r="G101" s="325"/>
      <c r="H101" s="325"/>
      <c r="I101" s="325"/>
      <c r="J101" s="325"/>
      <c r="K101" s="326"/>
    </row>
    <row r="102" spans="2:11" ht="45" customHeight="1">
      <c r="B102" s="327"/>
      <c r="C102" s="328" t="s">
        <v>749</v>
      </c>
      <c r="D102" s="328"/>
      <c r="E102" s="328"/>
      <c r="F102" s="328"/>
      <c r="G102" s="328"/>
      <c r="H102" s="328"/>
      <c r="I102" s="328"/>
      <c r="J102" s="328"/>
      <c r="K102" s="329"/>
    </row>
    <row r="103" spans="2:11" ht="17.25" customHeight="1">
      <c r="B103" s="327"/>
      <c r="C103" s="330" t="s">
        <v>704</v>
      </c>
      <c r="D103" s="330"/>
      <c r="E103" s="330"/>
      <c r="F103" s="330" t="s">
        <v>705</v>
      </c>
      <c r="G103" s="331"/>
      <c r="H103" s="330" t="s">
        <v>62</v>
      </c>
      <c r="I103" s="330" t="s">
        <v>65</v>
      </c>
      <c r="J103" s="330" t="s">
        <v>706</v>
      </c>
      <c r="K103" s="329"/>
    </row>
    <row r="104" spans="2:11" ht="17.25" customHeight="1">
      <c r="B104" s="327"/>
      <c r="C104" s="332" t="s">
        <v>707</v>
      </c>
      <c r="D104" s="332"/>
      <c r="E104" s="332"/>
      <c r="F104" s="333" t="s">
        <v>708</v>
      </c>
      <c r="G104" s="334"/>
      <c r="H104" s="332"/>
      <c r="I104" s="332"/>
      <c r="J104" s="332" t="s">
        <v>709</v>
      </c>
      <c r="K104" s="329"/>
    </row>
    <row r="105" spans="2:11" ht="5.25" customHeight="1">
      <c r="B105" s="327"/>
      <c r="C105" s="330"/>
      <c r="D105" s="330"/>
      <c r="E105" s="330"/>
      <c r="F105" s="330"/>
      <c r="G105" s="346"/>
      <c r="H105" s="330"/>
      <c r="I105" s="330"/>
      <c r="J105" s="330"/>
      <c r="K105" s="329"/>
    </row>
    <row r="106" spans="2:11" ht="15" customHeight="1">
      <c r="B106" s="327"/>
      <c r="C106" s="315" t="s">
        <v>61</v>
      </c>
      <c r="D106" s="335"/>
      <c r="E106" s="335"/>
      <c r="F106" s="337" t="s">
        <v>710</v>
      </c>
      <c r="G106" s="346"/>
      <c r="H106" s="315" t="s">
        <v>750</v>
      </c>
      <c r="I106" s="315" t="s">
        <v>712</v>
      </c>
      <c r="J106" s="315">
        <v>20</v>
      </c>
      <c r="K106" s="329"/>
    </row>
    <row r="107" spans="2:11" ht="15" customHeight="1">
      <c r="B107" s="327"/>
      <c r="C107" s="315" t="s">
        <v>713</v>
      </c>
      <c r="D107" s="315"/>
      <c r="E107" s="315"/>
      <c r="F107" s="337" t="s">
        <v>710</v>
      </c>
      <c r="G107" s="315"/>
      <c r="H107" s="315" t="s">
        <v>750</v>
      </c>
      <c r="I107" s="315" t="s">
        <v>712</v>
      </c>
      <c r="J107" s="315">
        <v>120</v>
      </c>
      <c r="K107" s="329"/>
    </row>
    <row r="108" spans="2:11" ht="15" customHeight="1">
      <c r="B108" s="338"/>
      <c r="C108" s="315" t="s">
        <v>715</v>
      </c>
      <c r="D108" s="315"/>
      <c r="E108" s="315"/>
      <c r="F108" s="337" t="s">
        <v>716</v>
      </c>
      <c r="G108" s="315"/>
      <c r="H108" s="315" t="s">
        <v>750</v>
      </c>
      <c r="I108" s="315" t="s">
        <v>712</v>
      </c>
      <c r="J108" s="315">
        <v>50</v>
      </c>
      <c r="K108" s="329"/>
    </row>
    <row r="109" spans="2:11" ht="15" customHeight="1">
      <c r="B109" s="338"/>
      <c r="C109" s="315" t="s">
        <v>718</v>
      </c>
      <c r="D109" s="315"/>
      <c r="E109" s="315"/>
      <c r="F109" s="337" t="s">
        <v>710</v>
      </c>
      <c r="G109" s="315"/>
      <c r="H109" s="315" t="s">
        <v>750</v>
      </c>
      <c r="I109" s="315" t="s">
        <v>720</v>
      </c>
      <c r="J109" s="315"/>
      <c r="K109" s="329"/>
    </row>
    <row r="110" spans="2:11" ht="15" customHeight="1">
      <c r="B110" s="338"/>
      <c r="C110" s="315" t="s">
        <v>729</v>
      </c>
      <c r="D110" s="315"/>
      <c r="E110" s="315"/>
      <c r="F110" s="337" t="s">
        <v>716</v>
      </c>
      <c r="G110" s="315"/>
      <c r="H110" s="315" t="s">
        <v>750</v>
      </c>
      <c r="I110" s="315" t="s">
        <v>712</v>
      </c>
      <c r="J110" s="315">
        <v>50</v>
      </c>
      <c r="K110" s="329"/>
    </row>
    <row r="111" spans="2:11" ht="15" customHeight="1">
      <c r="B111" s="338"/>
      <c r="C111" s="315" t="s">
        <v>737</v>
      </c>
      <c r="D111" s="315"/>
      <c r="E111" s="315"/>
      <c r="F111" s="337" t="s">
        <v>716</v>
      </c>
      <c r="G111" s="315"/>
      <c r="H111" s="315" t="s">
        <v>750</v>
      </c>
      <c r="I111" s="315" t="s">
        <v>712</v>
      </c>
      <c r="J111" s="315">
        <v>50</v>
      </c>
      <c r="K111" s="329"/>
    </row>
    <row r="112" spans="2:11" ht="15" customHeight="1">
      <c r="B112" s="338"/>
      <c r="C112" s="315" t="s">
        <v>735</v>
      </c>
      <c r="D112" s="315"/>
      <c r="E112" s="315"/>
      <c r="F112" s="337" t="s">
        <v>716</v>
      </c>
      <c r="G112" s="315"/>
      <c r="H112" s="315" t="s">
        <v>750</v>
      </c>
      <c r="I112" s="315" t="s">
        <v>712</v>
      </c>
      <c r="J112" s="315">
        <v>50</v>
      </c>
      <c r="K112" s="329"/>
    </row>
    <row r="113" spans="2:11" ht="15" customHeight="1">
      <c r="B113" s="338"/>
      <c r="C113" s="315" t="s">
        <v>61</v>
      </c>
      <c r="D113" s="315"/>
      <c r="E113" s="315"/>
      <c r="F113" s="337" t="s">
        <v>710</v>
      </c>
      <c r="G113" s="315"/>
      <c r="H113" s="315" t="s">
        <v>751</v>
      </c>
      <c r="I113" s="315" t="s">
        <v>712</v>
      </c>
      <c r="J113" s="315">
        <v>20</v>
      </c>
      <c r="K113" s="329"/>
    </row>
    <row r="114" spans="2:11" ht="15" customHeight="1">
      <c r="B114" s="338"/>
      <c r="C114" s="315" t="s">
        <v>752</v>
      </c>
      <c r="D114" s="315"/>
      <c r="E114" s="315"/>
      <c r="F114" s="337" t="s">
        <v>710</v>
      </c>
      <c r="G114" s="315"/>
      <c r="H114" s="315" t="s">
        <v>753</v>
      </c>
      <c r="I114" s="315" t="s">
        <v>712</v>
      </c>
      <c r="J114" s="315">
        <v>120</v>
      </c>
      <c r="K114" s="329"/>
    </row>
    <row r="115" spans="2:11" ht="15" customHeight="1">
      <c r="B115" s="338"/>
      <c r="C115" s="315" t="s">
        <v>46</v>
      </c>
      <c r="D115" s="315"/>
      <c r="E115" s="315"/>
      <c r="F115" s="337" t="s">
        <v>710</v>
      </c>
      <c r="G115" s="315"/>
      <c r="H115" s="315" t="s">
        <v>754</v>
      </c>
      <c r="I115" s="315" t="s">
        <v>745</v>
      </c>
      <c r="J115" s="315"/>
      <c r="K115" s="329"/>
    </row>
    <row r="116" spans="2:11" ht="15" customHeight="1">
      <c r="B116" s="338"/>
      <c r="C116" s="315" t="s">
        <v>56</v>
      </c>
      <c r="D116" s="315"/>
      <c r="E116" s="315"/>
      <c r="F116" s="337" t="s">
        <v>710</v>
      </c>
      <c r="G116" s="315"/>
      <c r="H116" s="315" t="s">
        <v>755</v>
      </c>
      <c r="I116" s="315" t="s">
        <v>745</v>
      </c>
      <c r="J116" s="315"/>
      <c r="K116" s="329"/>
    </row>
    <row r="117" spans="2:11" ht="15" customHeight="1">
      <c r="B117" s="338"/>
      <c r="C117" s="315" t="s">
        <v>65</v>
      </c>
      <c r="D117" s="315"/>
      <c r="E117" s="315"/>
      <c r="F117" s="337" t="s">
        <v>710</v>
      </c>
      <c r="G117" s="315"/>
      <c r="H117" s="315" t="s">
        <v>756</v>
      </c>
      <c r="I117" s="315" t="s">
        <v>757</v>
      </c>
      <c r="J117" s="315"/>
      <c r="K117" s="329"/>
    </row>
    <row r="118" spans="2:11" ht="15" customHeight="1">
      <c r="B118" s="341"/>
      <c r="C118" s="347"/>
      <c r="D118" s="347"/>
      <c r="E118" s="347"/>
      <c r="F118" s="347"/>
      <c r="G118" s="347"/>
      <c r="H118" s="347"/>
      <c r="I118" s="347"/>
      <c r="J118" s="347"/>
      <c r="K118" s="343"/>
    </row>
    <row r="119" spans="2:11" ht="18.75" customHeight="1">
      <c r="B119" s="348"/>
      <c r="C119" s="312"/>
      <c r="D119" s="312"/>
      <c r="E119" s="312"/>
      <c r="F119" s="349"/>
      <c r="G119" s="312"/>
      <c r="H119" s="312"/>
      <c r="I119" s="312"/>
      <c r="J119" s="312"/>
      <c r="K119" s="348"/>
    </row>
    <row r="120" spans="2:11" ht="18.75" customHeight="1"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</row>
    <row r="121" spans="2:11" ht="7.5" customHeight="1">
      <c r="B121" s="350"/>
      <c r="C121" s="351"/>
      <c r="D121" s="351"/>
      <c r="E121" s="351"/>
      <c r="F121" s="351"/>
      <c r="G121" s="351"/>
      <c r="H121" s="351"/>
      <c r="I121" s="351"/>
      <c r="J121" s="351"/>
      <c r="K121" s="352"/>
    </row>
    <row r="122" spans="2:11" ht="45" customHeight="1">
      <c r="B122" s="353"/>
      <c r="C122" s="306" t="s">
        <v>758</v>
      </c>
      <c r="D122" s="306"/>
      <c r="E122" s="306"/>
      <c r="F122" s="306"/>
      <c r="G122" s="306"/>
      <c r="H122" s="306"/>
      <c r="I122" s="306"/>
      <c r="J122" s="306"/>
      <c r="K122" s="354"/>
    </row>
    <row r="123" spans="2:11" ht="17.25" customHeight="1">
      <c r="B123" s="355"/>
      <c r="C123" s="330" t="s">
        <v>704</v>
      </c>
      <c r="D123" s="330"/>
      <c r="E123" s="330"/>
      <c r="F123" s="330" t="s">
        <v>705</v>
      </c>
      <c r="G123" s="331"/>
      <c r="H123" s="330" t="s">
        <v>62</v>
      </c>
      <c r="I123" s="330" t="s">
        <v>65</v>
      </c>
      <c r="J123" s="330" t="s">
        <v>706</v>
      </c>
      <c r="K123" s="356"/>
    </row>
    <row r="124" spans="2:11" ht="17.25" customHeight="1">
      <c r="B124" s="355"/>
      <c r="C124" s="332" t="s">
        <v>707</v>
      </c>
      <c r="D124" s="332"/>
      <c r="E124" s="332"/>
      <c r="F124" s="333" t="s">
        <v>708</v>
      </c>
      <c r="G124" s="334"/>
      <c r="H124" s="332"/>
      <c r="I124" s="332"/>
      <c r="J124" s="332" t="s">
        <v>709</v>
      </c>
      <c r="K124" s="356"/>
    </row>
    <row r="125" spans="2:11" ht="5.25" customHeight="1">
      <c r="B125" s="357"/>
      <c r="C125" s="335"/>
      <c r="D125" s="335"/>
      <c r="E125" s="335"/>
      <c r="F125" s="335"/>
      <c r="G125" s="315"/>
      <c r="H125" s="335"/>
      <c r="I125" s="335"/>
      <c r="J125" s="335"/>
      <c r="K125" s="358"/>
    </row>
    <row r="126" spans="2:11" ht="15" customHeight="1">
      <c r="B126" s="357"/>
      <c r="C126" s="315" t="s">
        <v>713</v>
      </c>
      <c r="D126" s="335"/>
      <c r="E126" s="335"/>
      <c r="F126" s="337" t="s">
        <v>710</v>
      </c>
      <c r="G126" s="315"/>
      <c r="H126" s="315" t="s">
        <v>750</v>
      </c>
      <c r="I126" s="315" t="s">
        <v>712</v>
      </c>
      <c r="J126" s="315">
        <v>120</v>
      </c>
      <c r="K126" s="359"/>
    </row>
    <row r="127" spans="2:11" ht="15" customHeight="1">
      <c r="B127" s="357"/>
      <c r="C127" s="315" t="s">
        <v>759</v>
      </c>
      <c r="D127" s="315"/>
      <c r="E127" s="315"/>
      <c r="F127" s="337" t="s">
        <v>710</v>
      </c>
      <c r="G127" s="315"/>
      <c r="H127" s="315" t="s">
        <v>760</v>
      </c>
      <c r="I127" s="315" t="s">
        <v>712</v>
      </c>
      <c r="J127" s="315" t="s">
        <v>761</v>
      </c>
      <c r="K127" s="359"/>
    </row>
    <row r="128" spans="2:11" ht="15" customHeight="1">
      <c r="B128" s="357"/>
      <c r="C128" s="315" t="s">
        <v>95</v>
      </c>
      <c r="D128" s="315"/>
      <c r="E128" s="315"/>
      <c r="F128" s="337" t="s">
        <v>710</v>
      </c>
      <c r="G128" s="315"/>
      <c r="H128" s="315" t="s">
        <v>762</v>
      </c>
      <c r="I128" s="315" t="s">
        <v>712</v>
      </c>
      <c r="J128" s="315" t="s">
        <v>761</v>
      </c>
      <c r="K128" s="359"/>
    </row>
    <row r="129" spans="2:11" ht="15" customHeight="1">
      <c r="B129" s="357"/>
      <c r="C129" s="315" t="s">
        <v>721</v>
      </c>
      <c r="D129" s="315"/>
      <c r="E129" s="315"/>
      <c r="F129" s="337" t="s">
        <v>716</v>
      </c>
      <c r="G129" s="315"/>
      <c r="H129" s="315" t="s">
        <v>722</v>
      </c>
      <c r="I129" s="315" t="s">
        <v>712</v>
      </c>
      <c r="J129" s="315">
        <v>15</v>
      </c>
      <c r="K129" s="359"/>
    </row>
    <row r="130" spans="2:11" ht="15" customHeight="1">
      <c r="B130" s="357"/>
      <c r="C130" s="339" t="s">
        <v>723</v>
      </c>
      <c r="D130" s="339"/>
      <c r="E130" s="339"/>
      <c r="F130" s="340" t="s">
        <v>716</v>
      </c>
      <c r="G130" s="339"/>
      <c r="H130" s="339" t="s">
        <v>724</v>
      </c>
      <c r="I130" s="339" t="s">
        <v>712</v>
      </c>
      <c r="J130" s="339">
        <v>15</v>
      </c>
      <c r="K130" s="359"/>
    </row>
    <row r="131" spans="2:11" ht="15" customHeight="1">
      <c r="B131" s="357"/>
      <c r="C131" s="339" t="s">
        <v>725</v>
      </c>
      <c r="D131" s="339"/>
      <c r="E131" s="339"/>
      <c r="F131" s="340" t="s">
        <v>716</v>
      </c>
      <c r="G131" s="339"/>
      <c r="H131" s="339" t="s">
        <v>726</v>
      </c>
      <c r="I131" s="339" t="s">
        <v>712</v>
      </c>
      <c r="J131" s="339">
        <v>20</v>
      </c>
      <c r="K131" s="359"/>
    </row>
    <row r="132" spans="2:11" ht="15" customHeight="1">
      <c r="B132" s="357"/>
      <c r="C132" s="339" t="s">
        <v>727</v>
      </c>
      <c r="D132" s="339"/>
      <c r="E132" s="339"/>
      <c r="F132" s="340" t="s">
        <v>716</v>
      </c>
      <c r="G132" s="339"/>
      <c r="H132" s="339" t="s">
        <v>728</v>
      </c>
      <c r="I132" s="339" t="s">
        <v>712</v>
      </c>
      <c r="J132" s="339">
        <v>20</v>
      </c>
      <c r="K132" s="359"/>
    </row>
    <row r="133" spans="2:11" ht="15" customHeight="1">
      <c r="B133" s="357"/>
      <c r="C133" s="315" t="s">
        <v>715</v>
      </c>
      <c r="D133" s="315"/>
      <c r="E133" s="315"/>
      <c r="F133" s="337" t="s">
        <v>716</v>
      </c>
      <c r="G133" s="315"/>
      <c r="H133" s="315" t="s">
        <v>750</v>
      </c>
      <c r="I133" s="315" t="s">
        <v>712</v>
      </c>
      <c r="J133" s="315">
        <v>50</v>
      </c>
      <c r="K133" s="359"/>
    </row>
    <row r="134" spans="2:11" ht="15" customHeight="1">
      <c r="B134" s="357"/>
      <c r="C134" s="315" t="s">
        <v>729</v>
      </c>
      <c r="D134" s="315"/>
      <c r="E134" s="315"/>
      <c r="F134" s="337" t="s">
        <v>716</v>
      </c>
      <c r="G134" s="315"/>
      <c r="H134" s="315" t="s">
        <v>750</v>
      </c>
      <c r="I134" s="315" t="s">
        <v>712</v>
      </c>
      <c r="J134" s="315">
        <v>50</v>
      </c>
      <c r="K134" s="359"/>
    </row>
    <row r="135" spans="2:11" ht="15" customHeight="1">
      <c r="B135" s="357"/>
      <c r="C135" s="315" t="s">
        <v>735</v>
      </c>
      <c r="D135" s="315"/>
      <c r="E135" s="315"/>
      <c r="F135" s="337" t="s">
        <v>716</v>
      </c>
      <c r="G135" s="315"/>
      <c r="H135" s="315" t="s">
        <v>750</v>
      </c>
      <c r="I135" s="315" t="s">
        <v>712</v>
      </c>
      <c r="J135" s="315">
        <v>50</v>
      </c>
      <c r="K135" s="359"/>
    </row>
    <row r="136" spans="2:11" ht="15" customHeight="1">
      <c r="B136" s="357"/>
      <c r="C136" s="315" t="s">
        <v>737</v>
      </c>
      <c r="D136" s="315"/>
      <c r="E136" s="315"/>
      <c r="F136" s="337" t="s">
        <v>716</v>
      </c>
      <c r="G136" s="315"/>
      <c r="H136" s="315" t="s">
        <v>750</v>
      </c>
      <c r="I136" s="315" t="s">
        <v>712</v>
      </c>
      <c r="J136" s="315">
        <v>50</v>
      </c>
      <c r="K136" s="359"/>
    </row>
    <row r="137" spans="2:11" ht="15" customHeight="1">
      <c r="B137" s="357"/>
      <c r="C137" s="315" t="s">
        <v>738</v>
      </c>
      <c r="D137" s="315"/>
      <c r="E137" s="315"/>
      <c r="F137" s="337" t="s">
        <v>716</v>
      </c>
      <c r="G137" s="315"/>
      <c r="H137" s="315" t="s">
        <v>763</v>
      </c>
      <c r="I137" s="315" t="s">
        <v>712</v>
      </c>
      <c r="J137" s="315">
        <v>255</v>
      </c>
      <c r="K137" s="359"/>
    </row>
    <row r="138" spans="2:11" ht="15" customHeight="1">
      <c r="B138" s="357"/>
      <c r="C138" s="315" t="s">
        <v>740</v>
      </c>
      <c r="D138" s="315"/>
      <c r="E138" s="315"/>
      <c r="F138" s="337" t="s">
        <v>710</v>
      </c>
      <c r="G138" s="315"/>
      <c r="H138" s="315" t="s">
        <v>764</v>
      </c>
      <c r="I138" s="315" t="s">
        <v>742</v>
      </c>
      <c r="J138" s="315"/>
      <c r="K138" s="359"/>
    </row>
    <row r="139" spans="2:11" ht="15" customHeight="1">
      <c r="B139" s="357"/>
      <c r="C139" s="315" t="s">
        <v>743</v>
      </c>
      <c r="D139" s="315"/>
      <c r="E139" s="315"/>
      <c r="F139" s="337" t="s">
        <v>710</v>
      </c>
      <c r="G139" s="315"/>
      <c r="H139" s="315" t="s">
        <v>765</v>
      </c>
      <c r="I139" s="315" t="s">
        <v>745</v>
      </c>
      <c r="J139" s="315"/>
      <c r="K139" s="359"/>
    </row>
    <row r="140" spans="2:11" ht="15" customHeight="1">
      <c r="B140" s="357"/>
      <c r="C140" s="315" t="s">
        <v>746</v>
      </c>
      <c r="D140" s="315"/>
      <c r="E140" s="315"/>
      <c r="F140" s="337" t="s">
        <v>710</v>
      </c>
      <c r="G140" s="315"/>
      <c r="H140" s="315" t="s">
        <v>746</v>
      </c>
      <c r="I140" s="315" t="s">
        <v>745</v>
      </c>
      <c r="J140" s="315"/>
      <c r="K140" s="359"/>
    </row>
    <row r="141" spans="2:11" ht="15" customHeight="1">
      <c r="B141" s="357"/>
      <c r="C141" s="315" t="s">
        <v>46</v>
      </c>
      <c r="D141" s="315"/>
      <c r="E141" s="315"/>
      <c r="F141" s="337" t="s">
        <v>710</v>
      </c>
      <c r="G141" s="315"/>
      <c r="H141" s="315" t="s">
        <v>766</v>
      </c>
      <c r="I141" s="315" t="s">
        <v>745</v>
      </c>
      <c r="J141" s="315"/>
      <c r="K141" s="359"/>
    </row>
    <row r="142" spans="2:11" ht="15" customHeight="1">
      <c r="B142" s="357"/>
      <c r="C142" s="315" t="s">
        <v>767</v>
      </c>
      <c r="D142" s="315"/>
      <c r="E142" s="315"/>
      <c r="F142" s="337" t="s">
        <v>710</v>
      </c>
      <c r="G142" s="315"/>
      <c r="H142" s="315" t="s">
        <v>768</v>
      </c>
      <c r="I142" s="315" t="s">
        <v>745</v>
      </c>
      <c r="J142" s="315"/>
      <c r="K142" s="359"/>
    </row>
    <row r="143" spans="2:11" ht="15" customHeight="1">
      <c r="B143" s="360"/>
      <c r="C143" s="361"/>
      <c r="D143" s="361"/>
      <c r="E143" s="361"/>
      <c r="F143" s="361"/>
      <c r="G143" s="361"/>
      <c r="H143" s="361"/>
      <c r="I143" s="361"/>
      <c r="J143" s="361"/>
      <c r="K143" s="362"/>
    </row>
    <row r="144" spans="2:11" ht="18.75" customHeight="1">
      <c r="B144" s="312"/>
      <c r="C144" s="312"/>
      <c r="D144" s="312"/>
      <c r="E144" s="312"/>
      <c r="F144" s="349"/>
      <c r="G144" s="312"/>
      <c r="H144" s="312"/>
      <c r="I144" s="312"/>
      <c r="J144" s="312"/>
      <c r="K144" s="312"/>
    </row>
    <row r="145" spans="2:11" ht="18.75" customHeight="1"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</row>
    <row r="146" spans="2:11" ht="7.5" customHeight="1">
      <c r="B146" s="324"/>
      <c r="C146" s="325"/>
      <c r="D146" s="325"/>
      <c r="E146" s="325"/>
      <c r="F146" s="325"/>
      <c r="G146" s="325"/>
      <c r="H146" s="325"/>
      <c r="I146" s="325"/>
      <c r="J146" s="325"/>
      <c r="K146" s="326"/>
    </row>
    <row r="147" spans="2:11" ht="45" customHeight="1">
      <c r="B147" s="327"/>
      <c r="C147" s="328" t="s">
        <v>769</v>
      </c>
      <c r="D147" s="328"/>
      <c r="E147" s="328"/>
      <c r="F147" s="328"/>
      <c r="G147" s="328"/>
      <c r="H147" s="328"/>
      <c r="I147" s="328"/>
      <c r="J147" s="328"/>
      <c r="K147" s="329"/>
    </row>
    <row r="148" spans="2:11" ht="17.25" customHeight="1">
      <c r="B148" s="327"/>
      <c r="C148" s="330" t="s">
        <v>704</v>
      </c>
      <c r="D148" s="330"/>
      <c r="E148" s="330"/>
      <c r="F148" s="330" t="s">
        <v>705</v>
      </c>
      <c r="G148" s="331"/>
      <c r="H148" s="330" t="s">
        <v>62</v>
      </c>
      <c r="I148" s="330" t="s">
        <v>65</v>
      </c>
      <c r="J148" s="330" t="s">
        <v>706</v>
      </c>
      <c r="K148" s="329"/>
    </row>
    <row r="149" spans="2:11" ht="17.25" customHeight="1">
      <c r="B149" s="327"/>
      <c r="C149" s="332" t="s">
        <v>707</v>
      </c>
      <c r="D149" s="332"/>
      <c r="E149" s="332"/>
      <c r="F149" s="333" t="s">
        <v>708</v>
      </c>
      <c r="G149" s="334"/>
      <c r="H149" s="332"/>
      <c r="I149" s="332"/>
      <c r="J149" s="332" t="s">
        <v>709</v>
      </c>
      <c r="K149" s="329"/>
    </row>
    <row r="150" spans="2:11" ht="5.25" customHeight="1">
      <c r="B150" s="338"/>
      <c r="C150" s="335"/>
      <c r="D150" s="335"/>
      <c r="E150" s="335"/>
      <c r="F150" s="335"/>
      <c r="G150" s="336"/>
      <c r="H150" s="335"/>
      <c r="I150" s="335"/>
      <c r="J150" s="335"/>
      <c r="K150" s="359"/>
    </row>
    <row r="151" spans="2:11" ht="15" customHeight="1">
      <c r="B151" s="338"/>
      <c r="C151" s="363" t="s">
        <v>713</v>
      </c>
      <c r="D151" s="315"/>
      <c r="E151" s="315"/>
      <c r="F151" s="364" t="s">
        <v>710</v>
      </c>
      <c r="G151" s="315"/>
      <c r="H151" s="363" t="s">
        <v>750</v>
      </c>
      <c r="I151" s="363" t="s">
        <v>712</v>
      </c>
      <c r="J151" s="363">
        <v>120</v>
      </c>
      <c r="K151" s="359"/>
    </row>
    <row r="152" spans="2:11" ht="15" customHeight="1">
      <c r="B152" s="338"/>
      <c r="C152" s="363" t="s">
        <v>759</v>
      </c>
      <c r="D152" s="315"/>
      <c r="E152" s="315"/>
      <c r="F152" s="364" t="s">
        <v>710</v>
      </c>
      <c r="G152" s="315"/>
      <c r="H152" s="363" t="s">
        <v>770</v>
      </c>
      <c r="I152" s="363" t="s">
        <v>712</v>
      </c>
      <c r="J152" s="363" t="s">
        <v>761</v>
      </c>
      <c r="K152" s="359"/>
    </row>
    <row r="153" spans="2:11" ht="15" customHeight="1">
      <c r="B153" s="338"/>
      <c r="C153" s="363" t="s">
        <v>95</v>
      </c>
      <c r="D153" s="315"/>
      <c r="E153" s="315"/>
      <c r="F153" s="364" t="s">
        <v>710</v>
      </c>
      <c r="G153" s="315"/>
      <c r="H153" s="363" t="s">
        <v>771</v>
      </c>
      <c r="I153" s="363" t="s">
        <v>712</v>
      </c>
      <c r="J153" s="363" t="s">
        <v>761</v>
      </c>
      <c r="K153" s="359"/>
    </row>
    <row r="154" spans="2:11" ht="15" customHeight="1">
      <c r="B154" s="338"/>
      <c r="C154" s="363" t="s">
        <v>715</v>
      </c>
      <c r="D154" s="315"/>
      <c r="E154" s="315"/>
      <c r="F154" s="364" t="s">
        <v>716</v>
      </c>
      <c r="G154" s="315"/>
      <c r="H154" s="363" t="s">
        <v>750</v>
      </c>
      <c r="I154" s="363" t="s">
        <v>712</v>
      </c>
      <c r="J154" s="363">
        <v>50</v>
      </c>
      <c r="K154" s="359"/>
    </row>
    <row r="155" spans="2:11" ht="15" customHeight="1">
      <c r="B155" s="338"/>
      <c r="C155" s="363" t="s">
        <v>718</v>
      </c>
      <c r="D155" s="315"/>
      <c r="E155" s="315"/>
      <c r="F155" s="364" t="s">
        <v>710</v>
      </c>
      <c r="G155" s="315"/>
      <c r="H155" s="363" t="s">
        <v>750</v>
      </c>
      <c r="I155" s="363" t="s">
        <v>720</v>
      </c>
      <c r="J155" s="363"/>
      <c r="K155" s="359"/>
    </row>
    <row r="156" spans="2:11" ht="15" customHeight="1">
      <c r="B156" s="338"/>
      <c r="C156" s="363" t="s">
        <v>729</v>
      </c>
      <c r="D156" s="315"/>
      <c r="E156" s="315"/>
      <c r="F156" s="364" t="s">
        <v>716</v>
      </c>
      <c r="G156" s="315"/>
      <c r="H156" s="363" t="s">
        <v>750</v>
      </c>
      <c r="I156" s="363" t="s">
        <v>712</v>
      </c>
      <c r="J156" s="363">
        <v>50</v>
      </c>
      <c r="K156" s="359"/>
    </row>
    <row r="157" spans="2:11" ht="15" customHeight="1">
      <c r="B157" s="338"/>
      <c r="C157" s="363" t="s">
        <v>737</v>
      </c>
      <c r="D157" s="315"/>
      <c r="E157" s="315"/>
      <c r="F157" s="364" t="s">
        <v>716</v>
      </c>
      <c r="G157" s="315"/>
      <c r="H157" s="363" t="s">
        <v>750</v>
      </c>
      <c r="I157" s="363" t="s">
        <v>712</v>
      </c>
      <c r="J157" s="363">
        <v>50</v>
      </c>
      <c r="K157" s="359"/>
    </row>
    <row r="158" spans="2:11" ht="15" customHeight="1">
      <c r="B158" s="338"/>
      <c r="C158" s="363" t="s">
        <v>735</v>
      </c>
      <c r="D158" s="315"/>
      <c r="E158" s="315"/>
      <c r="F158" s="364" t="s">
        <v>716</v>
      </c>
      <c r="G158" s="315"/>
      <c r="H158" s="363" t="s">
        <v>750</v>
      </c>
      <c r="I158" s="363" t="s">
        <v>712</v>
      </c>
      <c r="J158" s="363">
        <v>50</v>
      </c>
      <c r="K158" s="359"/>
    </row>
    <row r="159" spans="2:11" ht="15" customHeight="1">
      <c r="B159" s="338"/>
      <c r="C159" s="363" t="s">
        <v>151</v>
      </c>
      <c r="D159" s="315"/>
      <c r="E159" s="315"/>
      <c r="F159" s="364" t="s">
        <v>710</v>
      </c>
      <c r="G159" s="315"/>
      <c r="H159" s="363" t="s">
        <v>772</v>
      </c>
      <c r="I159" s="363" t="s">
        <v>712</v>
      </c>
      <c r="J159" s="363" t="s">
        <v>773</v>
      </c>
      <c r="K159" s="359"/>
    </row>
    <row r="160" spans="2:11" ht="15" customHeight="1">
      <c r="B160" s="338"/>
      <c r="C160" s="363" t="s">
        <v>774</v>
      </c>
      <c r="D160" s="315"/>
      <c r="E160" s="315"/>
      <c r="F160" s="364" t="s">
        <v>710</v>
      </c>
      <c r="G160" s="315"/>
      <c r="H160" s="363" t="s">
        <v>775</v>
      </c>
      <c r="I160" s="363" t="s">
        <v>745</v>
      </c>
      <c r="J160" s="363"/>
      <c r="K160" s="359"/>
    </row>
    <row r="161" spans="2:11" ht="15" customHeight="1">
      <c r="B161" s="365"/>
      <c r="C161" s="347"/>
      <c r="D161" s="347"/>
      <c r="E161" s="347"/>
      <c r="F161" s="347"/>
      <c r="G161" s="347"/>
      <c r="H161" s="347"/>
      <c r="I161" s="347"/>
      <c r="J161" s="347"/>
      <c r="K161" s="366"/>
    </row>
    <row r="162" spans="2:11" ht="18.75" customHeight="1">
      <c r="B162" s="312"/>
      <c r="C162" s="315"/>
      <c r="D162" s="315"/>
      <c r="E162" s="315"/>
      <c r="F162" s="337"/>
      <c r="G162" s="315"/>
      <c r="H162" s="315"/>
      <c r="I162" s="315"/>
      <c r="J162" s="315"/>
      <c r="K162" s="312"/>
    </row>
    <row r="163" spans="2:11" ht="18.75" customHeight="1">
      <c r="B163" s="312"/>
      <c r="C163" s="315"/>
      <c r="D163" s="315"/>
      <c r="E163" s="315"/>
      <c r="F163" s="337"/>
      <c r="G163" s="315"/>
      <c r="H163" s="315"/>
      <c r="I163" s="315"/>
      <c r="J163" s="315"/>
      <c r="K163" s="312"/>
    </row>
    <row r="164" spans="2:11" ht="18.75" customHeight="1">
      <c r="B164" s="312"/>
      <c r="C164" s="315"/>
      <c r="D164" s="315"/>
      <c r="E164" s="315"/>
      <c r="F164" s="337"/>
      <c r="G164" s="315"/>
      <c r="H164" s="315"/>
      <c r="I164" s="315"/>
      <c r="J164" s="315"/>
      <c r="K164" s="312"/>
    </row>
    <row r="165" spans="2:11" ht="18.75" customHeight="1">
      <c r="B165" s="312"/>
      <c r="C165" s="315"/>
      <c r="D165" s="315"/>
      <c r="E165" s="315"/>
      <c r="F165" s="337"/>
      <c r="G165" s="315"/>
      <c r="H165" s="315"/>
      <c r="I165" s="315"/>
      <c r="J165" s="315"/>
      <c r="K165" s="312"/>
    </row>
    <row r="166" spans="2:11" ht="18.75" customHeight="1">
      <c r="B166" s="312"/>
      <c r="C166" s="315"/>
      <c r="D166" s="315"/>
      <c r="E166" s="315"/>
      <c r="F166" s="337"/>
      <c r="G166" s="315"/>
      <c r="H166" s="315"/>
      <c r="I166" s="315"/>
      <c r="J166" s="315"/>
      <c r="K166" s="312"/>
    </row>
    <row r="167" spans="2:11" ht="18.75" customHeight="1">
      <c r="B167" s="312"/>
      <c r="C167" s="315"/>
      <c r="D167" s="315"/>
      <c r="E167" s="315"/>
      <c r="F167" s="337"/>
      <c r="G167" s="315"/>
      <c r="H167" s="315"/>
      <c r="I167" s="315"/>
      <c r="J167" s="315"/>
      <c r="K167" s="312"/>
    </row>
    <row r="168" spans="2:11" ht="18.75" customHeight="1">
      <c r="B168" s="312"/>
      <c r="C168" s="315"/>
      <c r="D168" s="315"/>
      <c r="E168" s="315"/>
      <c r="F168" s="337"/>
      <c r="G168" s="315"/>
      <c r="H168" s="315"/>
      <c r="I168" s="315"/>
      <c r="J168" s="315"/>
      <c r="K168" s="312"/>
    </row>
    <row r="169" spans="2:11" ht="18.75" customHeight="1">
      <c r="B169" s="323"/>
      <c r="C169" s="323"/>
      <c r="D169" s="323"/>
      <c r="E169" s="323"/>
      <c r="F169" s="323"/>
      <c r="G169" s="323"/>
      <c r="H169" s="323"/>
      <c r="I169" s="323"/>
      <c r="J169" s="323"/>
      <c r="K169" s="323"/>
    </row>
    <row r="170" spans="2:11" ht="7.5" customHeight="1">
      <c r="B170" s="302"/>
      <c r="C170" s="303"/>
      <c r="D170" s="303"/>
      <c r="E170" s="303"/>
      <c r="F170" s="303"/>
      <c r="G170" s="303"/>
      <c r="H170" s="303"/>
      <c r="I170" s="303"/>
      <c r="J170" s="303"/>
      <c r="K170" s="304"/>
    </row>
    <row r="171" spans="2:11" ht="45" customHeight="1">
      <c r="B171" s="305"/>
      <c r="C171" s="306" t="s">
        <v>776</v>
      </c>
      <c r="D171" s="306"/>
      <c r="E171" s="306"/>
      <c r="F171" s="306"/>
      <c r="G171" s="306"/>
      <c r="H171" s="306"/>
      <c r="I171" s="306"/>
      <c r="J171" s="306"/>
      <c r="K171" s="307"/>
    </row>
    <row r="172" spans="2:11" ht="17.25" customHeight="1">
      <c r="B172" s="305"/>
      <c r="C172" s="330" t="s">
        <v>704</v>
      </c>
      <c r="D172" s="330"/>
      <c r="E172" s="330"/>
      <c r="F172" s="330" t="s">
        <v>705</v>
      </c>
      <c r="G172" s="367"/>
      <c r="H172" s="368" t="s">
        <v>62</v>
      </c>
      <c r="I172" s="368" t="s">
        <v>65</v>
      </c>
      <c r="J172" s="330" t="s">
        <v>706</v>
      </c>
      <c r="K172" s="307"/>
    </row>
    <row r="173" spans="2:11" ht="17.25" customHeight="1">
      <c r="B173" s="308"/>
      <c r="C173" s="332" t="s">
        <v>707</v>
      </c>
      <c r="D173" s="332"/>
      <c r="E173" s="332"/>
      <c r="F173" s="333" t="s">
        <v>708</v>
      </c>
      <c r="G173" s="369"/>
      <c r="H173" s="370"/>
      <c r="I173" s="370"/>
      <c r="J173" s="332" t="s">
        <v>709</v>
      </c>
      <c r="K173" s="310"/>
    </row>
    <row r="174" spans="2:11" ht="5.25" customHeight="1">
      <c r="B174" s="338"/>
      <c r="C174" s="335"/>
      <c r="D174" s="335"/>
      <c r="E174" s="335"/>
      <c r="F174" s="335"/>
      <c r="G174" s="336"/>
      <c r="H174" s="335"/>
      <c r="I174" s="335"/>
      <c r="J174" s="335"/>
      <c r="K174" s="359"/>
    </row>
    <row r="175" spans="2:11" ht="15" customHeight="1">
      <c r="B175" s="338"/>
      <c r="C175" s="315" t="s">
        <v>713</v>
      </c>
      <c r="D175" s="315"/>
      <c r="E175" s="315"/>
      <c r="F175" s="337" t="s">
        <v>710</v>
      </c>
      <c r="G175" s="315"/>
      <c r="H175" s="315" t="s">
        <v>750</v>
      </c>
      <c r="I175" s="315" t="s">
        <v>712</v>
      </c>
      <c r="J175" s="315">
        <v>120</v>
      </c>
      <c r="K175" s="359"/>
    </row>
    <row r="176" spans="2:11" ht="15" customHeight="1">
      <c r="B176" s="338"/>
      <c r="C176" s="315" t="s">
        <v>759</v>
      </c>
      <c r="D176" s="315"/>
      <c r="E176" s="315"/>
      <c r="F176" s="337" t="s">
        <v>710</v>
      </c>
      <c r="G176" s="315"/>
      <c r="H176" s="315" t="s">
        <v>760</v>
      </c>
      <c r="I176" s="315" t="s">
        <v>712</v>
      </c>
      <c r="J176" s="315" t="s">
        <v>761</v>
      </c>
      <c r="K176" s="359"/>
    </row>
    <row r="177" spans="2:11" ht="15" customHeight="1">
      <c r="B177" s="338"/>
      <c r="C177" s="315" t="s">
        <v>95</v>
      </c>
      <c r="D177" s="315"/>
      <c r="E177" s="315"/>
      <c r="F177" s="337" t="s">
        <v>710</v>
      </c>
      <c r="G177" s="315"/>
      <c r="H177" s="315" t="s">
        <v>777</v>
      </c>
      <c r="I177" s="315" t="s">
        <v>712</v>
      </c>
      <c r="J177" s="315" t="s">
        <v>761</v>
      </c>
      <c r="K177" s="359"/>
    </row>
    <row r="178" spans="2:11" ht="15" customHeight="1">
      <c r="B178" s="338"/>
      <c r="C178" s="315" t="s">
        <v>715</v>
      </c>
      <c r="D178" s="315"/>
      <c r="E178" s="315"/>
      <c r="F178" s="337" t="s">
        <v>716</v>
      </c>
      <c r="G178" s="315"/>
      <c r="H178" s="315" t="s">
        <v>777</v>
      </c>
      <c r="I178" s="315" t="s">
        <v>712</v>
      </c>
      <c r="J178" s="315">
        <v>50</v>
      </c>
      <c r="K178" s="359"/>
    </row>
    <row r="179" spans="2:11" ht="15" customHeight="1">
      <c r="B179" s="338"/>
      <c r="C179" s="315" t="s">
        <v>718</v>
      </c>
      <c r="D179" s="315"/>
      <c r="E179" s="315"/>
      <c r="F179" s="337" t="s">
        <v>710</v>
      </c>
      <c r="G179" s="315"/>
      <c r="H179" s="315" t="s">
        <v>777</v>
      </c>
      <c r="I179" s="315" t="s">
        <v>720</v>
      </c>
      <c r="J179" s="315"/>
      <c r="K179" s="359"/>
    </row>
    <row r="180" spans="2:11" ht="15" customHeight="1">
      <c r="B180" s="338"/>
      <c r="C180" s="315" t="s">
        <v>729</v>
      </c>
      <c r="D180" s="315"/>
      <c r="E180" s="315"/>
      <c r="F180" s="337" t="s">
        <v>716</v>
      </c>
      <c r="G180" s="315"/>
      <c r="H180" s="315" t="s">
        <v>777</v>
      </c>
      <c r="I180" s="315" t="s">
        <v>712</v>
      </c>
      <c r="J180" s="315">
        <v>50</v>
      </c>
      <c r="K180" s="359"/>
    </row>
    <row r="181" spans="2:11" ht="15" customHeight="1">
      <c r="B181" s="338"/>
      <c r="C181" s="315" t="s">
        <v>737</v>
      </c>
      <c r="D181" s="315"/>
      <c r="E181" s="315"/>
      <c r="F181" s="337" t="s">
        <v>716</v>
      </c>
      <c r="G181" s="315"/>
      <c r="H181" s="315" t="s">
        <v>777</v>
      </c>
      <c r="I181" s="315" t="s">
        <v>712</v>
      </c>
      <c r="J181" s="315">
        <v>50</v>
      </c>
      <c r="K181" s="359"/>
    </row>
    <row r="182" spans="2:11" ht="15" customHeight="1">
      <c r="B182" s="338"/>
      <c r="C182" s="315" t="s">
        <v>735</v>
      </c>
      <c r="D182" s="315"/>
      <c r="E182" s="315"/>
      <c r="F182" s="337" t="s">
        <v>716</v>
      </c>
      <c r="G182" s="315"/>
      <c r="H182" s="315" t="s">
        <v>777</v>
      </c>
      <c r="I182" s="315" t="s">
        <v>712</v>
      </c>
      <c r="J182" s="315">
        <v>50</v>
      </c>
      <c r="K182" s="359"/>
    </row>
    <row r="183" spans="2:11" ht="15" customHeight="1">
      <c r="B183" s="338"/>
      <c r="C183" s="315" t="s">
        <v>160</v>
      </c>
      <c r="D183" s="315"/>
      <c r="E183" s="315"/>
      <c r="F183" s="337" t="s">
        <v>710</v>
      </c>
      <c r="G183" s="315"/>
      <c r="H183" s="315" t="s">
        <v>778</v>
      </c>
      <c r="I183" s="315" t="s">
        <v>779</v>
      </c>
      <c r="J183" s="315"/>
      <c r="K183" s="359"/>
    </row>
    <row r="184" spans="2:11" ht="15" customHeight="1">
      <c r="B184" s="338"/>
      <c r="C184" s="315" t="s">
        <v>65</v>
      </c>
      <c r="D184" s="315"/>
      <c r="E184" s="315"/>
      <c r="F184" s="337" t="s">
        <v>710</v>
      </c>
      <c r="G184" s="315"/>
      <c r="H184" s="315" t="s">
        <v>780</v>
      </c>
      <c r="I184" s="315" t="s">
        <v>781</v>
      </c>
      <c r="J184" s="315">
        <v>1</v>
      </c>
      <c r="K184" s="359"/>
    </row>
    <row r="185" spans="2:11" ht="15" customHeight="1">
      <c r="B185" s="338"/>
      <c r="C185" s="315" t="s">
        <v>61</v>
      </c>
      <c r="D185" s="315"/>
      <c r="E185" s="315"/>
      <c r="F185" s="337" t="s">
        <v>710</v>
      </c>
      <c r="G185" s="315"/>
      <c r="H185" s="315" t="s">
        <v>782</v>
      </c>
      <c r="I185" s="315" t="s">
        <v>712</v>
      </c>
      <c r="J185" s="315">
        <v>20</v>
      </c>
      <c r="K185" s="359"/>
    </row>
    <row r="186" spans="2:11" ht="15" customHeight="1">
      <c r="B186" s="338"/>
      <c r="C186" s="315" t="s">
        <v>62</v>
      </c>
      <c r="D186" s="315"/>
      <c r="E186" s="315"/>
      <c r="F186" s="337" t="s">
        <v>710</v>
      </c>
      <c r="G186" s="315"/>
      <c r="H186" s="315" t="s">
        <v>783</v>
      </c>
      <c r="I186" s="315" t="s">
        <v>712</v>
      </c>
      <c r="J186" s="315">
        <v>255</v>
      </c>
      <c r="K186" s="359"/>
    </row>
    <row r="187" spans="2:11" ht="15" customHeight="1">
      <c r="B187" s="338"/>
      <c r="C187" s="315" t="s">
        <v>161</v>
      </c>
      <c r="D187" s="315"/>
      <c r="E187" s="315"/>
      <c r="F187" s="337" t="s">
        <v>710</v>
      </c>
      <c r="G187" s="315"/>
      <c r="H187" s="315" t="s">
        <v>674</v>
      </c>
      <c r="I187" s="315" t="s">
        <v>712</v>
      </c>
      <c r="J187" s="315">
        <v>10</v>
      </c>
      <c r="K187" s="359"/>
    </row>
    <row r="188" spans="2:11" ht="15" customHeight="1">
      <c r="B188" s="338"/>
      <c r="C188" s="315" t="s">
        <v>162</v>
      </c>
      <c r="D188" s="315"/>
      <c r="E188" s="315"/>
      <c r="F188" s="337" t="s">
        <v>710</v>
      </c>
      <c r="G188" s="315"/>
      <c r="H188" s="315" t="s">
        <v>784</v>
      </c>
      <c r="I188" s="315" t="s">
        <v>745</v>
      </c>
      <c r="J188" s="315"/>
      <c r="K188" s="359"/>
    </row>
    <row r="189" spans="2:11" ht="15" customHeight="1">
      <c r="B189" s="338"/>
      <c r="C189" s="315" t="s">
        <v>785</v>
      </c>
      <c r="D189" s="315"/>
      <c r="E189" s="315"/>
      <c r="F189" s="337" t="s">
        <v>710</v>
      </c>
      <c r="G189" s="315"/>
      <c r="H189" s="315" t="s">
        <v>786</v>
      </c>
      <c r="I189" s="315" t="s">
        <v>745</v>
      </c>
      <c r="J189" s="315"/>
      <c r="K189" s="359"/>
    </row>
    <row r="190" spans="2:11" ht="15" customHeight="1">
      <c r="B190" s="338"/>
      <c r="C190" s="315" t="s">
        <v>774</v>
      </c>
      <c r="D190" s="315"/>
      <c r="E190" s="315"/>
      <c r="F190" s="337" t="s">
        <v>710</v>
      </c>
      <c r="G190" s="315"/>
      <c r="H190" s="315" t="s">
        <v>787</v>
      </c>
      <c r="I190" s="315" t="s">
        <v>745</v>
      </c>
      <c r="J190" s="315"/>
      <c r="K190" s="359"/>
    </row>
    <row r="191" spans="2:11" ht="15" customHeight="1">
      <c r="B191" s="338"/>
      <c r="C191" s="315" t="s">
        <v>165</v>
      </c>
      <c r="D191" s="315"/>
      <c r="E191" s="315"/>
      <c r="F191" s="337" t="s">
        <v>716</v>
      </c>
      <c r="G191" s="315"/>
      <c r="H191" s="315" t="s">
        <v>788</v>
      </c>
      <c r="I191" s="315" t="s">
        <v>712</v>
      </c>
      <c r="J191" s="315">
        <v>50</v>
      </c>
      <c r="K191" s="359"/>
    </row>
    <row r="192" spans="2:11" ht="15" customHeight="1">
      <c r="B192" s="338"/>
      <c r="C192" s="315" t="s">
        <v>789</v>
      </c>
      <c r="D192" s="315"/>
      <c r="E192" s="315"/>
      <c r="F192" s="337" t="s">
        <v>716</v>
      </c>
      <c r="G192" s="315"/>
      <c r="H192" s="315" t="s">
        <v>790</v>
      </c>
      <c r="I192" s="315" t="s">
        <v>791</v>
      </c>
      <c r="J192" s="315"/>
      <c r="K192" s="359"/>
    </row>
    <row r="193" spans="2:11" ht="15" customHeight="1">
      <c r="B193" s="338"/>
      <c r="C193" s="315" t="s">
        <v>792</v>
      </c>
      <c r="D193" s="315"/>
      <c r="E193" s="315"/>
      <c r="F193" s="337" t="s">
        <v>716</v>
      </c>
      <c r="G193" s="315"/>
      <c r="H193" s="315" t="s">
        <v>793</v>
      </c>
      <c r="I193" s="315" t="s">
        <v>791</v>
      </c>
      <c r="J193" s="315"/>
      <c r="K193" s="359"/>
    </row>
    <row r="194" spans="2:11" ht="15" customHeight="1">
      <c r="B194" s="338"/>
      <c r="C194" s="315" t="s">
        <v>794</v>
      </c>
      <c r="D194" s="315"/>
      <c r="E194" s="315"/>
      <c r="F194" s="337" t="s">
        <v>716</v>
      </c>
      <c r="G194" s="315"/>
      <c r="H194" s="315" t="s">
        <v>795</v>
      </c>
      <c r="I194" s="315" t="s">
        <v>791</v>
      </c>
      <c r="J194" s="315"/>
      <c r="K194" s="359"/>
    </row>
    <row r="195" spans="2:11" ht="15" customHeight="1">
      <c r="B195" s="338"/>
      <c r="C195" s="371" t="s">
        <v>796</v>
      </c>
      <c r="D195" s="315"/>
      <c r="E195" s="315"/>
      <c r="F195" s="337" t="s">
        <v>716</v>
      </c>
      <c r="G195" s="315"/>
      <c r="H195" s="315" t="s">
        <v>797</v>
      </c>
      <c r="I195" s="315" t="s">
        <v>798</v>
      </c>
      <c r="J195" s="372" t="s">
        <v>799</v>
      </c>
      <c r="K195" s="359"/>
    </row>
    <row r="196" spans="2:11" ht="15" customHeight="1">
      <c r="B196" s="338"/>
      <c r="C196" s="322" t="s">
        <v>50</v>
      </c>
      <c r="D196" s="315"/>
      <c r="E196" s="315"/>
      <c r="F196" s="337" t="s">
        <v>710</v>
      </c>
      <c r="G196" s="315"/>
      <c r="H196" s="312" t="s">
        <v>800</v>
      </c>
      <c r="I196" s="315" t="s">
        <v>801</v>
      </c>
      <c r="J196" s="315"/>
      <c r="K196" s="359"/>
    </row>
    <row r="197" spans="2:11" ht="15" customHeight="1">
      <c r="B197" s="338"/>
      <c r="C197" s="322" t="s">
        <v>802</v>
      </c>
      <c r="D197" s="315"/>
      <c r="E197" s="315"/>
      <c r="F197" s="337" t="s">
        <v>710</v>
      </c>
      <c r="G197" s="315"/>
      <c r="H197" s="315" t="s">
        <v>803</v>
      </c>
      <c r="I197" s="315" t="s">
        <v>745</v>
      </c>
      <c r="J197" s="315"/>
      <c r="K197" s="359"/>
    </row>
    <row r="198" spans="2:11" ht="15" customHeight="1">
      <c r="B198" s="338"/>
      <c r="C198" s="322" t="s">
        <v>804</v>
      </c>
      <c r="D198" s="315"/>
      <c r="E198" s="315"/>
      <c r="F198" s="337" t="s">
        <v>710</v>
      </c>
      <c r="G198" s="315"/>
      <c r="H198" s="315" t="s">
        <v>805</v>
      </c>
      <c r="I198" s="315" t="s">
        <v>745</v>
      </c>
      <c r="J198" s="315"/>
      <c r="K198" s="359"/>
    </row>
    <row r="199" spans="2:11" ht="15" customHeight="1">
      <c r="B199" s="338"/>
      <c r="C199" s="322" t="s">
        <v>806</v>
      </c>
      <c r="D199" s="315"/>
      <c r="E199" s="315"/>
      <c r="F199" s="337" t="s">
        <v>716</v>
      </c>
      <c r="G199" s="315"/>
      <c r="H199" s="315" t="s">
        <v>807</v>
      </c>
      <c r="I199" s="315" t="s">
        <v>745</v>
      </c>
      <c r="J199" s="315"/>
      <c r="K199" s="359"/>
    </row>
    <row r="200" spans="2:11" ht="15" customHeight="1">
      <c r="B200" s="365"/>
      <c r="C200" s="373"/>
      <c r="D200" s="347"/>
      <c r="E200" s="347"/>
      <c r="F200" s="347"/>
      <c r="G200" s="347"/>
      <c r="H200" s="347"/>
      <c r="I200" s="347"/>
      <c r="J200" s="347"/>
      <c r="K200" s="366"/>
    </row>
    <row r="201" spans="2:11" ht="18.75" customHeight="1">
      <c r="B201" s="312"/>
      <c r="C201" s="315"/>
      <c r="D201" s="315"/>
      <c r="E201" s="315"/>
      <c r="F201" s="337"/>
      <c r="G201" s="315"/>
      <c r="H201" s="315"/>
      <c r="I201" s="315"/>
      <c r="J201" s="315"/>
      <c r="K201" s="312"/>
    </row>
    <row r="202" spans="2:11" ht="18.75" customHeight="1">
      <c r="B202" s="323"/>
      <c r="C202" s="323"/>
      <c r="D202" s="323"/>
      <c r="E202" s="323"/>
      <c r="F202" s="323"/>
      <c r="G202" s="323"/>
      <c r="H202" s="323"/>
      <c r="I202" s="323"/>
      <c r="J202" s="323"/>
      <c r="K202" s="323"/>
    </row>
    <row r="203" spans="2:11" ht="13.5">
      <c r="B203" s="302"/>
      <c r="C203" s="303"/>
      <c r="D203" s="303"/>
      <c r="E203" s="303"/>
      <c r="F203" s="303"/>
      <c r="G203" s="303"/>
      <c r="H203" s="303"/>
      <c r="I203" s="303"/>
      <c r="J203" s="303"/>
      <c r="K203" s="304"/>
    </row>
    <row r="204" spans="2:11" ht="21" customHeight="1">
      <c r="B204" s="305"/>
      <c r="C204" s="306" t="s">
        <v>808</v>
      </c>
      <c r="D204" s="306"/>
      <c r="E204" s="306"/>
      <c r="F204" s="306"/>
      <c r="G204" s="306"/>
      <c r="H204" s="306"/>
      <c r="I204" s="306"/>
      <c r="J204" s="306"/>
      <c r="K204" s="307"/>
    </row>
    <row r="205" spans="2:11" ht="25.5" customHeight="1">
      <c r="B205" s="305"/>
      <c r="C205" s="374" t="s">
        <v>809</v>
      </c>
      <c r="D205" s="374"/>
      <c r="E205" s="374"/>
      <c r="F205" s="374" t="s">
        <v>810</v>
      </c>
      <c r="G205" s="375"/>
      <c r="H205" s="374" t="s">
        <v>811</v>
      </c>
      <c r="I205" s="374"/>
      <c r="J205" s="374"/>
      <c r="K205" s="307"/>
    </row>
    <row r="206" spans="2:11" ht="5.25" customHeight="1">
      <c r="B206" s="338"/>
      <c r="C206" s="335"/>
      <c r="D206" s="335"/>
      <c r="E206" s="335"/>
      <c r="F206" s="335"/>
      <c r="G206" s="315"/>
      <c r="H206" s="335"/>
      <c r="I206" s="335"/>
      <c r="J206" s="335"/>
      <c r="K206" s="359"/>
    </row>
    <row r="207" spans="2:11" ht="15" customHeight="1">
      <c r="B207" s="338"/>
      <c r="C207" s="315" t="s">
        <v>801</v>
      </c>
      <c r="D207" s="315"/>
      <c r="E207" s="315"/>
      <c r="F207" s="337" t="s">
        <v>51</v>
      </c>
      <c r="G207" s="315"/>
      <c r="H207" s="315" t="s">
        <v>812</v>
      </c>
      <c r="I207" s="315"/>
      <c r="J207" s="315"/>
      <c r="K207" s="359"/>
    </row>
    <row r="208" spans="2:11" ht="15" customHeight="1">
      <c r="B208" s="338"/>
      <c r="C208" s="344"/>
      <c r="D208" s="315"/>
      <c r="E208" s="315"/>
      <c r="F208" s="337" t="s">
        <v>52</v>
      </c>
      <c r="G208" s="315"/>
      <c r="H208" s="315" t="s">
        <v>813</v>
      </c>
      <c r="I208" s="315"/>
      <c r="J208" s="315"/>
      <c r="K208" s="359"/>
    </row>
    <row r="209" spans="2:11" ht="15" customHeight="1">
      <c r="B209" s="338"/>
      <c r="C209" s="344"/>
      <c r="D209" s="315"/>
      <c r="E209" s="315"/>
      <c r="F209" s="337" t="s">
        <v>55</v>
      </c>
      <c r="G209" s="315"/>
      <c r="H209" s="315" t="s">
        <v>814</v>
      </c>
      <c r="I209" s="315"/>
      <c r="J209" s="315"/>
      <c r="K209" s="359"/>
    </row>
    <row r="210" spans="2:11" ht="15" customHeight="1">
      <c r="B210" s="338"/>
      <c r="C210" s="315"/>
      <c r="D210" s="315"/>
      <c r="E210" s="315"/>
      <c r="F210" s="337" t="s">
        <v>53</v>
      </c>
      <c r="G210" s="315"/>
      <c r="H210" s="315" t="s">
        <v>815</v>
      </c>
      <c r="I210" s="315"/>
      <c r="J210" s="315"/>
      <c r="K210" s="359"/>
    </row>
    <row r="211" spans="2:11" ht="15" customHeight="1">
      <c r="B211" s="338"/>
      <c r="C211" s="315"/>
      <c r="D211" s="315"/>
      <c r="E211" s="315"/>
      <c r="F211" s="337" t="s">
        <v>54</v>
      </c>
      <c r="G211" s="315"/>
      <c r="H211" s="315" t="s">
        <v>816</v>
      </c>
      <c r="I211" s="315"/>
      <c r="J211" s="315"/>
      <c r="K211" s="359"/>
    </row>
    <row r="212" spans="2:11" ht="15" customHeight="1">
      <c r="B212" s="338"/>
      <c r="C212" s="315"/>
      <c r="D212" s="315"/>
      <c r="E212" s="315"/>
      <c r="F212" s="337"/>
      <c r="G212" s="315"/>
      <c r="H212" s="315"/>
      <c r="I212" s="315"/>
      <c r="J212" s="315"/>
      <c r="K212" s="359"/>
    </row>
    <row r="213" spans="2:11" ht="15" customHeight="1">
      <c r="B213" s="338"/>
      <c r="C213" s="315" t="s">
        <v>757</v>
      </c>
      <c r="D213" s="315"/>
      <c r="E213" s="315"/>
      <c r="F213" s="337" t="s">
        <v>88</v>
      </c>
      <c r="G213" s="315"/>
      <c r="H213" s="315" t="s">
        <v>817</v>
      </c>
      <c r="I213" s="315"/>
      <c r="J213" s="315"/>
      <c r="K213" s="359"/>
    </row>
    <row r="214" spans="2:11" ht="15" customHeight="1">
      <c r="B214" s="338"/>
      <c r="C214" s="344"/>
      <c r="D214" s="315"/>
      <c r="E214" s="315"/>
      <c r="F214" s="337" t="s">
        <v>655</v>
      </c>
      <c r="G214" s="315"/>
      <c r="H214" s="315" t="s">
        <v>656</v>
      </c>
      <c r="I214" s="315"/>
      <c r="J214" s="315"/>
      <c r="K214" s="359"/>
    </row>
    <row r="215" spans="2:11" ht="15" customHeight="1">
      <c r="B215" s="338"/>
      <c r="C215" s="315"/>
      <c r="D215" s="315"/>
      <c r="E215" s="315"/>
      <c r="F215" s="337" t="s">
        <v>653</v>
      </c>
      <c r="G215" s="315"/>
      <c r="H215" s="315" t="s">
        <v>818</v>
      </c>
      <c r="I215" s="315"/>
      <c r="J215" s="315"/>
      <c r="K215" s="359"/>
    </row>
    <row r="216" spans="2:11" ht="15" customHeight="1">
      <c r="B216" s="376"/>
      <c r="C216" s="344"/>
      <c r="D216" s="344"/>
      <c r="E216" s="344"/>
      <c r="F216" s="337" t="s">
        <v>657</v>
      </c>
      <c r="G216" s="322"/>
      <c r="H216" s="363" t="s">
        <v>658</v>
      </c>
      <c r="I216" s="363"/>
      <c r="J216" s="363"/>
      <c r="K216" s="377"/>
    </row>
    <row r="217" spans="2:11" ht="15" customHeight="1">
      <c r="B217" s="376"/>
      <c r="C217" s="344"/>
      <c r="D217" s="344"/>
      <c r="E217" s="344"/>
      <c r="F217" s="337" t="s">
        <v>345</v>
      </c>
      <c r="G217" s="322"/>
      <c r="H217" s="363" t="s">
        <v>819</v>
      </c>
      <c r="I217" s="363"/>
      <c r="J217" s="363"/>
      <c r="K217" s="377"/>
    </row>
    <row r="218" spans="2:11" ht="15" customHeight="1">
      <c r="B218" s="376"/>
      <c r="C218" s="344"/>
      <c r="D218" s="344"/>
      <c r="E218" s="344"/>
      <c r="F218" s="378"/>
      <c r="G218" s="322"/>
      <c r="H218" s="379"/>
      <c r="I218" s="379"/>
      <c r="J218" s="379"/>
      <c r="K218" s="377"/>
    </row>
    <row r="219" spans="2:11" ht="15" customHeight="1">
      <c r="B219" s="376"/>
      <c r="C219" s="315" t="s">
        <v>781</v>
      </c>
      <c r="D219" s="344"/>
      <c r="E219" s="344"/>
      <c r="F219" s="337">
        <v>1</v>
      </c>
      <c r="G219" s="322"/>
      <c r="H219" s="363" t="s">
        <v>820</v>
      </c>
      <c r="I219" s="363"/>
      <c r="J219" s="363"/>
      <c r="K219" s="377"/>
    </row>
    <row r="220" spans="2:11" ht="15" customHeight="1">
      <c r="B220" s="376"/>
      <c r="C220" s="344"/>
      <c r="D220" s="344"/>
      <c r="E220" s="344"/>
      <c r="F220" s="337">
        <v>2</v>
      </c>
      <c r="G220" s="322"/>
      <c r="H220" s="363" t="s">
        <v>821</v>
      </c>
      <c r="I220" s="363"/>
      <c r="J220" s="363"/>
      <c r="K220" s="377"/>
    </row>
    <row r="221" spans="2:11" ht="15" customHeight="1">
      <c r="B221" s="376"/>
      <c r="C221" s="344"/>
      <c r="D221" s="344"/>
      <c r="E221" s="344"/>
      <c r="F221" s="337">
        <v>3</v>
      </c>
      <c r="G221" s="322"/>
      <c r="H221" s="363" t="s">
        <v>822</v>
      </c>
      <c r="I221" s="363"/>
      <c r="J221" s="363"/>
      <c r="K221" s="377"/>
    </row>
    <row r="222" spans="2:11" ht="15" customHeight="1">
      <c r="B222" s="376"/>
      <c r="C222" s="344"/>
      <c r="D222" s="344"/>
      <c r="E222" s="344"/>
      <c r="F222" s="337">
        <v>4</v>
      </c>
      <c r="G222" s="322"/>
      <c r="H222" s="363" t="s">
        <v>823</v>
      </c>
      <c r="I222" s="363"/>
      <c r="J222" s="363"/>
      <c r="K222" s="377"/>
    </row>
    <row r="223" spans="2:11" ht="12.75" customHeight="1">
      <c r="B223" s="380"/>
      <c r="C223" s="381"/>
      <c r="D223" s="381"/>
      <c r="E223" s="381"/>
      <c r="F223" s="381"/>
      <c r="G223" s="381"/>
      <c r="H223" s="381"/>
      <c r="I223" s="381"/>
      <c r="J223" s="381"/>
      <c r="K223" s="382"/>
    </row>
  </sheetData>
  <sheetProtection formatCells="0" formatColumns="0" formatRows="0" insertColumns="0" insertRows="0" insertHyperlinks="0" deleteColumns="0" deleteRows="0" sort="0" autoFilter="0" pivotTables="0"/>
  <mergeCells count="77">
    <mergeCell ref="H222:J222"/>
    <mergeCell ref="C204:J204"/>
    <mergeCell ref="H215:J215"/>
    <mergeCell ref="H216:J216"/>
    <mergeCell ref="H217:J217"/>
    <mergeCell ref="H208:J208"/>
    <mergeCell ref="H209:J209"/>
    <mergeCell ref="H219:J219"/>
    <mergeCell ref="H220:J220"/>
    <mergeCell ref="H221:J221"/>
    <mergeCell ref="H205:J205"/>
    <mergeCell ref="H207:J207"/>
    <mergeCell ref="H210:J210"/>
    <mergeCell ref="H211:J211"/>
    <mergeCell ref="H213:J213"/>
    <mergeCell ref="H214:J214"/>
    <mergeCell ref="G45:J45"/>
    <mergeCell ref="D27:J27"/>
    <mergeCell ref="F23:J23"/>
    <mergeCell ref="C25:J25"/>
    <mergeCell ref="C26:J26"/>
    <mergeCell ref="C3:J3"/>
    <mergeCell ref="C9:J9"/>
    <mergeCell ref="D10:J10"/>
    <mergeCell ref="C4:J4"/>
    <mergeCell ref="C6:J6"/>
    <mergeCell ref="C7:J7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C122:J122"/>
    <mergeCell ref="C102:J102"/>
    <mergeCell ref="C147:J147"/>
    <mergeCell ref="C171:J171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40:J40"/>
    <mergeCell ref="G39:J39"/>
    <mergeCell ref="G41:J41"/>
    <mergeCell ref="G42:J42"/>
    <mergeCell ref="G43:J43"/>
    <mergeCell ref="G44:J44"/>
    <mergeCell ref="C75:J75"/>
    <mergeCell ref="D70:J70"/>
    <mergeCell ref="D66:J66"/>
    <mergeCell ref="D65:J65"/>
    <mergeCell ref="D67:J67"/>
    <mergeCell ref="D68:J68"/>
    <mergeCell ref="D69:J69"/>
    <mergeCell ref="D47:J47"/>
    <mergeCell ref="E48:J48"/>
    <mergeCell ref="E49:J49"/>
    <mergeCell ref="E50:J50"/>
    <mergeCell ref="D51:J51"/>
    <mergeCell ref="C52:J52"/>
    <mergeCell ref="C57:J57"/>
    <mergeCell ref="C54:J54"/>
    <mergeCell ref="C55:J55"/>
    <mergeCell ref="D58:J58"/>
    <mergeCell ref="D59:J59"/>
    <mergeCell ref="D60:J60"/>
    <mergeCell ref="D61:J61"/>
    <mergeCell ref="D62:J62"/>
    <mergeCell ref="D63:J63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 Jiří, Ing.</dc:creator>
  <cp:keywords/>
  <dc:description/>
  <cp:lastModifiedBy>Horák Jiří, Ing.</cp:lastModifiedBy>
  <dcterms:created xsi:type="dcterms:W3CDTF">2019-02-01T11:46:06Z</dcterms:created>
  <dcterms:modified xsi:type="dcterms:W3CDTF">2019-02-01T11:46:09Z</dcterms:modified>
  <cp:category/>
  <cp:version/>
  <cp:contentType/>
  <cp:contentStatus/>
</cp:coreProperties>
</file>