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" yWindow="465" windowWidth="28530" windowHeight="16275"/>
  </bookViews>
  <sheets>
    <sheet name="Rekapitulace stavby" sheetId="1" r:id="rId1"/>
    <sheet name="SO 01 - Žel. svršek v oko..." sheetId="2" r:id="rId2"/>
    <sheet name="SO 02 - Oprava mostu v km..." sheetId="3" r:id="rId3"/>
  </sheets>
  <definedNames>
    <definedName name="_xlnm._FilterDatabase" localSheetId="1" hidden="1">'SO 01 - Žel. svršek v oko...'!$C$83:$K$114</definedName>
    <definedName name="_xlnm._FilterDatabase" localSheetId="2" hidden="1">'SO 02 - Oprava mostu v km...'!$C$100:$K$316</definedName>
    <definedName name="_xlnm.Print_Titles" localSheetId="0">'Rekapitulace stavby'!$52:$52</definedName>
    <definedName name="_xlnm.Print_Titles" localSheetId="1">'SO 01 - Žel. svršek v oko...'!$83:$83</definedName>
    <definedName name="_xlnm.Print_Titles" localSheetId="2">'SO 02 - Oprava mostu v km...'!$100:$100</definedName>
    <definedName name="_xlnm.Print_Area" localSheetId="0">'Rekapitulace stavby'!$D$4:$AO$36,'Rekapitulace stavby'!$C$42:$AQ$57</definedName>
    <definedName name="_xlnm.Print_Area" localSheetId="1">'SO 01 - Žel. svršek v oko...'!$C$4:$J$39,'SO 01 - Žel. svršek v oko...'!$C$45:$J$65,'SO 01 - Žel. svršek v oko...'!$C$71:$K$114</definedName>
    <definedName name="_xlnm.Print_Area" localSheetId="2">'SO 02 - Oprava mostu v km...'!$C$4:$J$39,'SO 02 - Oprava mostu v km...'!$C$45:$J$82,'SO 02 - Oprava mostu v km...'!$C$88:$K$316</definedName>
  </definedNames>
  <calcPr calcId="145621"/>
</workbook>
</file>

<file path=xl/calcChain.xml><?xml version="1.0" encoding="utf-8"?>
<calcChain xmlns="http://schemas.openxmlformats.org/spreadsheetml/2006/main">
  <c r="J37" i="3" l="1"/>
  <c r="J36" i="3"/>
  <c r="AY56" i="1"/>
  <c r="J35" i="3"/>
  <c r="AX56" i="1"/>
  <c r="BI316" i="3"/>
  <c r="BH316" i="3"/>
  <c r="BG316" i="3"/>
  <c r="BF316" i="3"/>
  <c r="T316" i="3"/>
  <c r="T315" i="3"/>
  <c r="R316" i="3"/>
  <c r="R315" i="3" s="1"/>
  <c r="P316" i="3"/>
  <c r="P315" i="3"/>
  <c r="BK316" i="3"/>
  <c r="BK315" i="3" s="1"/>
  <c r="J315" i="3" s="1"/>
  <c r="J81" i="3" s="1"/>
  <c r="J316" i="3"/>
  <c r="BE316" i="3"/>
  <c r="BI314" i="3"/>
  <c r="BH314" i="3"/>
  <c r="BG314" i="3"/>
  <c r="BF314" i="3"/>
  <c r="T314" i="3"/>
  <c r="R314" i="3"/>
  <c r="P314" i="3"/>
  <c r="BK314" i="3"/>
  <c r="J314" i="3"/>
  <c r="BE314" i="3"/>
  <c r="BI313" i="3"/>
  <c r="BH313" i="3"/>
  <c r="BG313" i="3"/>
  <c r="BF313" i="3"/>
  <c r="T313" i="3"/>
  <c r="T312" i="3" s="1"/>
  <c r="R313" i="3"/>
  <c r="R312" i="3"/>
  <c r="P313" i="3"/>
  <c r="P312" i="3" s="1"/>
  <c r="BK313" i="3"/>
  <c r="BK312" i="3"/>
  <c r="J312" i="3" s="1"/>
  <c r="J80" i="3" s="1"/>
  <c r="J313" i="3"/>
  <c r="BE313" i="3"/>
  <c r="BI309" i="3"/>
  <c r="BH309" i="3"/>
  <c r="BG309" i="3"/>
  <c r="BF309" i="3"/>
  <c r="T309" i="3"/>
  <c r="T308" i="3" s="1"/>
  <c r="R309" i="3"/>
  <c r="R308" i="3"/>
  <c r="P309" i="3"/>
  <c r="P308" i="3" s="1"/>
  <c r="BK309" i="3"/>
  <c r="BK308" i="3"/>
  <c r="J308" i="3" s="1"/>
  <c r="J79" i="3" s="1"/>
  <c r="J309" i="3"/>
  <c r="BE309" i="3"/>
  <c r="BI307" i="3"/>
  <c r="BH307" i="3"/>
  <c r="BG307" i="3"/>
  <c r="BF307" i="3"/>
  <c r="T307" i="3"/>
  <c r="R307" i="3"/>
  <c r="P307" i="3"/>
  <c r="BK307" i="3"/>
  <c r="J307" i="3"/>
  <c r="BE307" i="3"/>
  <c r="BI306" i="3"/>
  <c r="BH306" i="3"/>
  <c r="BG306" i="3"/>
  <c r="BF306" i="3"/>
  <c r="T306" i="3"/>
  <c r="R306" i="3"/>
  <c r="P306" i="3"/>
  <c r="BK306" i="3"/>
  <c r="J306" i="3"/>
  <c r="BE306" i="3"/>
  <c r="BI305" i="3"/>
  <c r="BH305" i="3"/>
  <c r="BG305" i="3"/>
  <c r="BF305" i="3"/>
  <c r="T305" i="3"/>
  <c r="R305" i="3"/>
  <c r="P305" i="3"/>
  <c r="BK305" i="3"/>
  <c r="J305" i="3"/>
  <c r="BE305" i="3"/>
  <c r="BI304" i="3"/>
  <c r="BH304" i="3"/>
  <c r="BG304" i="3"/>
  <c r="BF304" i="3"/>
  <c r="T304" i="3"/>
  <c r="T303" i="3"/>
  <c r="T302" i="3" s="1"/>
  <c r="R304" i="3"/>
  <c r="R303" i="3" s="1"/>
  <c r="R302" i="3" s="1"/>
  <c r="P304" i="3"/>
  <c r="P303" i="3"/>
  <c r="P302" i="3" s="1"/>
  <c r="BK304" i="3"/>
  <c r="BK303" i="3" s="1"/>
  <c r="J304" i="3"/>
  <c r="BE304" i="3"/>
  <c r="BI301" i="3"/>
  <c r="BH301" i="3"/>
  <c r="BG301" i="3"/>
  <c r="BF301" i="3"/>
  <c r="T301" i="3"/>
  <c r="T300" i="3"/>
  <c r="T299" i="3" s="1"/>
  <c r="R301" i="3"/>
  <c r="R300" i="3" s="1"/>
  <c r="R299" i="3" s="1"/>
  <c r="P301" i="3"/>
  <c r="P300" i="3"/>
  <c r="P299" i="3" s="1"/>
  <c r="BK301" i="3"/>
  <c r="BK300" i="3" s="1"/>
  <c r="J301" i="3"/>
  <c r="BE301" i="3"/>
  <c r="BI298" i="3"/>
  <c r="BH298" i="3"/>
  <c r="BG298" i="3"/>
  <c r="BF298" i="3"/>
  <c r="T298" i="3"/>
  <c r="T297" i="3"/>
  <c r="T296" i="3" s="1"/>
  <c r="R298" i="3"/>
  <c r="R297" i="3" s="1"/>
  <c r="R296" i="3" s="1"/>
  <c r="P298" i="3"/>
  <c r="P297" i="3"/>
  <c r="P296" i="3" s="1"/>
  <c r="BK298" i="3"/>
  <c r="BK297" i="3" s="1"/>
  <c r="J298" i="3"/>
  <c r="BE298" i="3"/>
  <c r="BI295" i="3"/>
  <c r="BH295" i="3"/>
  <c r="BG295" i="3"/>
  <c r="BF295" i="3"/>
  <c r="T295" i="3"/>
  <c r="T294" i="3"/>
  <c r="R295" i="3"/>
  <c r="R294" i="3"/>
  <c r="P295" i="3"/>
  <c r="P294" i="3"/>
  <c r="BK295" i="3"/>
  <c r="BK294" i="3"/>
  <c r="J294" i="3" s="1"/>
  <c r="J72" i="3" s="1"/>
  <c r="J295" i="3"/>
  <c r="BE295" i="3" s="1"/>
  <c r="BI293" i="3"/>
  <c r="BH293" i="3"/>
  <c r="BG293" i="3"/>
  <c r="BF293" i="3"/>
  <c r="T293" i="3"/>
  <c r="T292" i="3"/>
  <c r="R293" i="3"/>
  <c r="R292" i="3"/>
  <c r="P293" i="3"/>
  <c r="P292" i="3"/>
  <c r="BK293" i="3"/>
  <c r="BK292" i="3"/>
  <c r="J292" i="3" s="1"/>
  <c r="J71" i="3" s="1"/>
  <c r="J293" i="3"/>
  <c r="BE293" i="3" s="1"/>
  <c r="BI291" i="3"/>
  <c r="BH291" i="3"/>
  <c r="BG291" i="3"/>
  <c r="BF291" i="3"/>
  <c r="T291" i="3"/>
  <c r="R291" i="3"/>
  <c r="P291" i="3"/>
  <c r="BK291" i="3"/>
  <c r="J291" i="3"/>
  <c r="BE291" i="3"/>
  <c r="BI290" i="3"/>
  <c r="BH290" i="3"/>
  <c r="BG290" i="3"/>
  <c r="BF290" i="3"/>
  <c r="T290" i="3"/>
  <c r="R290" i="3"/>
  <c r="P290" i="3"/>
  <c r="BK290" i="3"/>
  <c r="J290" i="3"/>
  <c r="BE290" i="3"/>
  <c r="BI289" i="3"/>
  <c r="BH289" i="3"/>
  <c r="BG289" i="3"/>
  <c r="BF289" i="3"/>
  <c r="T289" i="3"/>
  <c r="R289" i="3"/>
  <c r="P289" i="3"/>
  <c r="BK289" i="3"/>
  <c r="J289" i="3"/>
  <c r="BE289" i="3"/>
  <c r="BI288" i="3"/>
  <c r="BH288" i="3"/>
  <c r="BG288" i="3"/>
  <c r="BF288" i="3"/>
  <c r="T288" i="3"/>
  <c r="R288" i="3"/>
  <c r="P288" i="3"/>
  <c r="BK288" i="3"/>
  <c r="J288" i="3"/>
  <c r="BE288" i="3"/>
  <c r="BI286" i="3"/>
  <c r="BH286" i="3"/>
  <c r="BG286" i="3"/>
  <c r="BF286" i="3"/>
  <c r="T286" i="3"/>
  <c r="R286" i="3"/>
  <c r="P286" i="3"/>
  <c r="BK286" i="3"/>
  <c r="J286" i="3"/>
  <c r="BE286" i="3"/>
  <c r="BI284" i="3"/>
  <c r="BH284" i="3"/>
  <c r="BG284" i="3"/>
  <c r="BF284" i="3"/>
  <c r="T284" i="3"/>
  <c r="R284" i="3"/>
  <c r="P284" i="3"/>
  <c r="BK284" i="3"/>
  <c r="J284" i="3"/>
  <c r="BE284" i="3"/>
  <c r="BI282" i="3"/>
  <c r="BH282" i="3"/>
  <c r="BG282" i="3"/>
  <c r="BF282" i="3"/>
  <c r="T282" i="3"/>
  <c r="R282" i="3"/>
  <c r="P282" i="3"/>
  <c r="BK282" i="3"/>
  <c r="J282" i="3"/>
  <c r="BE282" i="3"/>
  <c r="BI280" i="3"/>
  <c r="BH280" i="3"/>
  <c r="BG280" i="3"/>
  <c r="BF280" i="3"/>
  <c r="T280" i="3"/>
  <c r="R280" i="3"/>
  <c r="P280" i="3"/>
  <c r="BK280" i="3"/>
  <c r="J280" i="3"/>
  <c r="BE280" i="3"/>
  <c r="BI279" i="3"/>
  <c r="BH279" i="3"/>
  <c r="BG279" i="3"/>
  <c r="BF279" i="3"/>
  <c r="T279" i="3"/>
  <c r="R279" i="3"/>
  <c r="P279" i="3"/>
  <c r="BK279" i="3"/>
  <c r="J279" i="3"/>
  <c r="BE279" i="3"/>
  <c r="BI278" i="3"/>
  <c r="BH278" i="3"/>
  <c r="BG278" i="3"/>
  <c r="BF278" i="3"/>
  <c r="T278" i="3"/>
  <c r="R278" i="3"/>
  <c r="P278" i="3"/>
  <c r="BK278" i="3"/>
  <c r="J278" i="3"/>
  <c r="BE278" i="3"/>
  <c r="BI277" i="3"/>
  <c r="BH277" i="3"/>
  <c r="BG277" i="3"/>
  <c r="BF277" i="3"/>
  <c r="T277" i="3"/>
  <c r="R277" i="3"/>
  <c r="P277" i="3"/>
  <c r="BK277" i="3"/>
  <c r="J277" i="3"/>
  <c r="BE277" i="3"/>
  <c r="BI276" i="3"/>
  <c r="BH276" i="3"/>
  <c r="BG276" i="3"/>
  <c r="BF276" i="3"/>
  <c r="T276" i="3"/>
  <c r="R276" i="3"/>
  <c r="P276" i="3"/>
  <c r="BK276" i="3"/>
  <c r="J276" i="3"/>
  <c r="BE276" i="3"/>
  <c r="BI275" i="3"/>
  <c r="BH275" i="3"/>
  <c r="BG275" i="3"/>
  <c r="BF275" i="3"/>
  <c r="T275" i="3"/>
  <c r="T274" i="3"/>
  <c r="T273" i="3" s="1"/>
  <c r="R275" i="3"/>
  <c r="R274" i="3" s="1"/>
  <c r="R273" i="3" s="1"/>
  <c r="P275" i="3"/>
  <c r="P274" i="3"/>
  <c r="P273" i="3" s="1"/>
  <c r="BK275" i="3"/>
  <c r="BK274" i="3" s="1"/>
  <c r="J275" i="3"/>
  <c r="BE275" i="3"/>
  <c r="BI272" i="3"/>
  <c r="BH272" i="3"/>
  <c r="BG272" i="3"/>
  <c r="BF272" i="3"/>
  <c r="T272" i="3"/>
  <c r="R272" i="3"/>
  <c r="P272" i="3"/>
  <c r="BK272" i="3"/>
  <c r="J272" i="3"/>
  <c r="BE272" i="3"/>
  <c r="BI271" i="3"/>
  <c r="BH271" i="3"/>
  <c r="BG271" i="3"/>
  <c r="BF271" i="3"/>
  <c r="T271" i="3"/>
  <c r="R271" i="3"/>
  <c r="P271" i="3"/>
  <c r="BK271" i="3"/>
  <c r="J271" i="3"/>
  <c r="BE271" i="3"/>
  <c r="BI269" i="3"/>
  <c r="BH269" i="3"/>
  <c r="BG269" i="3"/>
  <c r="BF269" i="3"/>
  <c r="T269" i="3"/>
  <c r="R269" i="3"/>
  <c r="P269" i="3"/>
  <c r="BK269" i="3"/>
  <c r="J269" i="3"/>
  <c r="BE269" i="3"/>
  <c r="BI268" i="3"/>
  <c r="BH268" i="3"/>
  <c r="BG268" i="3"/>
  <c r="BF268" i="3"/>
  <c r="T268" i="3"/>
  <c r="R268" i="3"/>
  <c r="R265" i="3" s="1"/>
  <c r="P268" i="3"/>
  <c r="BK268" i="3"/>
  <c r="J268" i="3"/>
  <c r="BE268" i="3"/>
  <c r="BI267" i="3"/>
  <c r="BH267" i="3"/>
  <c r="BG267" i="3"/>
  <c r="BF267" i="3"/>
  <c r="T267" i="3"/>
  <c r="R267" i="3"/>
  <c r="P267" i="3"/>
  <c r="BK267" i="3"/>
  <c r="BK265" i="3" s="1"/>
  <c r="J265" i="3" s="1"/>
  <c r="J68" i="3" s="1"/>
  <c r="J267" i="3"/>
  <c r="BE267" i="3"/>
  <c r="BI266" i="3"/>
  <c r="BH266" i="3"/>
  <c r="BG266" i="3"/>
  <c r="BF266" i="3"/>
  <c r="T266" i="3"/>
  <c r="T265" i="3"/>
  <c r="R266" i="3"/>
  <c r="P266" i="3"/>
  <c r="P265" i="3"/>
  <c r="BK266" i="3"/>
  <c r="J266" i="3"/>
  <c r="BE266" i="3" s="1"/>
  <c r="BI264" i="3"/>
  <c r="BH264" i="3"/>
  <c r="BG264" i="3"/>
  <c r="BF264" i="3"/>
  <c r="T264" i="3"/>
  <c r="T263" i="3"/>
  <c r="R264" i="3"/>
  <c r="R263" i="3"/>
  <c r="P264" i="3"/>
  <c r="P263" i="3"/>
  <c r="BK264" i="3"/>
  <c r="BK263" i="3"/>
  <c r="J263" i="3" s="1"/>
  <c r="J67" i="3" s="1"/>
  <c r="J264" i="3"/>
  <c r="BE264" i="3" s="1"/>
  <c r="BI262" i="3"/>
  <c r="BH262" i="3"/>
  <c r="BG262" i="3"/>
  <c r="BF262" i="3"/>
  <c r="T262" i="3"/>
  <c r="R262" i="3"/>
  <c r="P262" i="3"/>
  <c r="BK262" i="3"/>
  <c r="J262" i="3"/>
  <c r="BE262" i="3"/>
  <c r="BI259" i="3"/>
  <c r="BH259" i="3"/>
  <c r="BG259" i="3"/>
  <c r="BF259" i="3"/>
  <c r="T259" i="3"/>
  <c r="R259" i="3"/>
  <c r="P259" i="3"/>
  <c r="BK259" i="3"/>
  <c r="J259" i="3"/>
  <c r="BE259" i="3"/>
  <c r="BI258" i="3"/>
  <c r="BH258" i="3"/>
  <c r="BG258" i="3"/>
  <c r="BF258" i="3"/>
  <c r="T258" i="3"/>
  <c r="R258" i="3"/>
  <c r="P258" i="3"/>
  <c r="BK258" i="3"/>
  <c r="J258" i="3"/>
  <c r="BE258" i="3"/>
  <c r="BI257" i="3"/>
  <c r="BH257" i="3"/>
  <c r="BG257" i="3"/>
  <c r="BF257" i="3"/>
  <c r="T257" i="3"/>
  <c r="R257" i="3"/>
  <c r="P257" i="3"/>
  <c r="BK257" i="3"/>
  <c r="J257" i="3"/>
  <c r="BE257" i="3"/>
  <c r="BI256" i="3"/>
  <c r="BH256" i="3"/>
  <c r="BG256" i="3"/>
  <c r="BF256" i="3"/>
  <c r="T256" i="3"/>
  <c r="R256" i="3"/>
  <c r="P256" i="3"/>
  <c r="BK256" i="3"/>
  <c r="J256" i="3"/>
  <c r="BE256" i="3"/>
  <c r="BI255" i="3"/>
  <c r="BH255" i="3"/>
  <c r="BG255" i="3"/>
  <c r="BF255" i="3"/>
  <c r="T255" i="3"/>
  <c r="R255" i="3"/>
  <c r="P255" i="3"/>
  <c r="BK255" i="3"/>
  <c r="J255" i="3"/>
  <c r="BE255" i="3"/>
  <c r="BI254" i="3"/>
  <c r="BH254" i="3"/>
  <c r="BG254" i="3"/>
  <c r="BF254" i="3"/>
  <c r="T254" i="3"/>
  <c r="R254" i="3"/>
  <c r="P254" i="3"/>
  <c r="BK254" i="3"/>
  <c r="J254" i="3"/>
  <c r="BE254" i="3"/>
  <c r="BI253" i="3"/>
  <c r="BH253" i="3"/>
  <c r="BG253" i="3"/>
  <c r="BF253" i="3"/>
  <c r="T253" i="3"/>
  <c r="R253" i="3"/>
  <c r="P253" i="3"/>
  <c r="BK253" i="3"/>
  <c r="J253" i="3"/>
  <c r="BE253" i="3"/>
  <c r="BI252" i="3"/>
  <c r="BH252" i="3"/>
  <c r="BG252" i="3"/>
  <c r="BF252" i="3"/>
  <c r="T252" i="3"/>
  <c r="R252" i="3"/>
  <c r="P252" i="3"/>
  <c r="BK252" i="3"/>
  <c r="J252" i="3"/>
  <c r="BE252" i="3"/>
  <c r="BI251" i="3"/>
  <c r="BH251" i="3"/>
  <c r="BG251" i="3"/>
  <c r="BF251" i="3"/>
  <c r="T251" i="3"/>
  <c r="R251" i="3"/>
  <c r="P251" i="3"/>
  <c r="BK251" i="3"/>
  <c r="J251" i="3"/>
  <c r="BE251" i="3"/>
  <c r="BI250" i="3"/>
  <c r="BH250" i="3"/>
  <c r="BG250" i="3"/>
  <c r="BF250" i="3"/>
  <c r="T250" i="3"/>
  <c r="R250" i="3"/>
  <c r="P250" i="3"/>
  <c r="BK250" i="3"/>
  <c r="J250" i="3"/>
  <c r="BE250" i="3"/>
  <c r="BI248" i="3"/>
  <c r="BH248" i="3"/>
  <c r="BG248" i="3"/>
  <c r="BF248" i="3"/>
  <c r="T248" i="3"/>
  <c r="R248" i="3"/>
  <c r="P248" i="3"/>
  <c r="BK248" i="3"/>
  <c r="J248" i="3"/>
  <c r="BE248" i="3"/>
  <c r="BI246" i="3"/>
  <c r="BH246" i="3"/>
  <c r="BG246" i="3"/>
  <c r="BF246" i="3"/>
  <c r="T246" i="3"/>
  <c r="R246" i="3"/>
  <c r="P246" i="3"/>
  <c r="BK246" i="3"/>
  <c r="J246" i="3"/>
  <c r="BE246" i="3"/>
  <c r="BI245" i="3"/>
  <c r="BH245" i="3"/>
  <c r="BG245" i="3"/>
  <c r="BF245" i="3"/>
  <c r="T245" i="3"/>
  <c r="R245" i="3"/>
  <c r="P245" i="3"/>
  <c r="BK245" i="3"/>
  <c r="J245" i="3"/>
  <c r="BE245" i="3"/>
  <c r="BI244" i="3"/>
  <c r="BH244" i="3"/>
  <c r="BG244" i="3"/>
  <c r="BF244" i="3"/>
  <c r="T244" i="3"/>
  <c r="R244" i="3"/>
  <c r="P244" i="3"/>
  <c r="BK244" i="3"/>
  <c r="J244" i="3"/>
  <c r="BE244" i="3"/>
  <c r="BI243" i="3"/>
  <c r="BH243" i="3"/>
  <c r="BG243" i="3"/>
  <c r="BF243" i="3"/>
  <c r="T243" i="3"/>
  <c r="R243" i="3"/>
  <c r="P243" i="3"/>
  <c r="BK243" i="3"/>
  <c r="J243" i="3"/>
  <c r="BE243" i="3"/>
  <c r="BI242" i="3"/>
  <c r="BH242" i="3"/>
  <c r="BG242" i="3"/>
  <c r="BF242" i="3"/>
  <c r="T242" i="3"/>
  <c r="R242" i="3"/>
  <c r="P242" i="3"/>
  <c r="BK242" i="3"/>
  <c r="J242" i="3"/>
  <c r="BE242" i="3"/>
  <c r="BI241" i="3"/>
  <c r="BH241" i="3"/>
  <c r="BG241" i="3"/>
  <c r="BF241" i="3"/>
  <c r="T241" i="3"/>
  <c r="R241" i="3"/>
  <c r="P241" i="3"/>
  <c r="BK241" i="3"/>
  <c r="J241" i="3"/>
  <c r="BE241" i="3"/>
  <c r="BI240" i="3"/>
  <c r="BH240" i="3"/>
  <c r="BG240" i="3"/>
  <c r="BF240" i="3"/>
  <c r="T240" i="3"/>
  <c r="R240" i="3"/>
  <c r="P240" i="3"/>
  <c r="BK240" i="3"/>
  <c r="J240" i="3"/>
  <c r="BE240" i="3"/>
  <c r="BI239" i="3"/>
  <c r="BH239" i="3"/>
  <c r="BG239" i="3"/>
  <c r="BF239" i="3"/>
  <c r="T239" i="3"/>
  <c r="R239" i="3"/>
  <c r="P239" i="3"/>
  <c r="BK239" i="3"/>
  <c r="J239" i="3"/>
  <c r="BE239" i="3"/>
  <c r="BI238" i="3"/>
  <c r="BH238" i="3"/>
  <c r="BG238" i="3"/>
  <c r="BF238" i="3"/>
  <c r="T238" i="3"/>
  <c r="R238" i="3"/>
  <c r="P238" i="3"/>
  <c r="BK238" i="3"/>
  <c r="J238" i="3"/>
  <c r="BE238" i="3"/>
  <c r="BI237" i="3"/>
  <c r="BH237" i="3"/>
  <c r="BG237" i="3"/>
  <c r="BF237" i="3"/>
  <c r="T237" i="3"/>
  <c r="R237" i="3"/>
  <c r="P237" i="3"/>
  <c r="BK237" i="3"/>
  <c r="J237" i="3"/>
  <c r="BE237" i="3"/>
  <c r="BI236" i="3"/>
  <c r="BH236" i="3"/>
  <c r="BG236" i="3"/>
  <c r="BF236" i="3"/>
  <c r="T236" i="3"/>
  <c r="R236" i="3"/>
  <c r="P236" i="3"/>
  <c r="BK236" i="3"/>
  <c r="J236" i="3"/>
  <c r="BE236" i="3"/>
  <c r="BI235" i="3"/>
  <c r="BH235" i="3"/>
  <c r="BG235" i="3"/>
  <c r="BF235" i="3"/>
  <c r="T235" i="3"/>
  <c r="R235" i="3"/>
  <c r="P235" i="3"/>
  <c r="BK235" i="3"/>
  <c r="J235" i="3"/>
  <c r="BE235" i="3"/>
  <c r="BI234" i="3"/>
  <c r="BH234" i="3"/>
  <c r="BG234" i="3"/>
  <c r="BF234" i="3"/>
  <c r="T234" i="3"/>
  <c r="R234" i="3"/>
  <c r="P234" i="3"/>
  <c r="BK234" i="3"/>
  <c r="J234" i="3"/>
  <c r="BE234" i="3"/>
  <c r="BI233" i="3"/>
  <c r="BH233" i="3"/>
  <c r="BG233" i="3"/>
  <c r="BF233" i="3"/>
  <c r="T233" i="3"/>
  <c r="R233" i="3"/>
  <c r="P233" i="3"/>
  <c r="BK233" i="3"/>
  <c r="J233" i="3"/>
  <c r="BE233" i="3"/>
  <c r="BI232" i="3"/>
  <c r="BH232" i="3"/>
  <c r="BG232" i="3"/>
  <c r="BF232" i="3"/>
  <c r="T232" i="3"/>
  <c r="R232" i="3"/>
  <c r="P232" i="3"/>
  <c r="BK232" i="3"/>
  <c r="J232" i="3"/>
  <c r="BE232" i="3"/>
  <c r="BI231" i="3"/>
  <c r="BH231" i="3"/>
  <c r="BG231" i="3"/>
  <c r="BF231" i="3"/>
  <c r="T231" i="3"/>
  <c r="R231" i="3"/>
  <c r="P231" i="3"/>
  <c r="BK231" i="3"/>
  <c r="J231" i="3"/>
  <c r="BE231" i="3"/>
  <c r="BI230" i="3"/>
  <c r="BH230" i="3"/>
  <c r="BG230" i="3"/>
  <c r="BF230" i="3"/>
  <c r="T230" i="3"/>
  <c r="R230" i="3"/>
  <c r="P230" i="3"/>
  <c r="BK230" i="3"/>
  <c r="J230" i="3"/>
  <c r="BE230" i="3"/>
  <c r="BI229" i="3"/>
  <c r="BH229" i="3"/>
  <c r="BG229" i="3"/>
  <c r="BF229" i="3"/>
  <c r="T229" i="3"/>
  <c r="R229" i="3"/>
  <c r="P229" i="3"/>
  <c r="BK229" i="3"/>
  <c r="J229" i="3"/>
  <c r="BE229" i="3"/>
  <c r="BI228" i="3"/>
  <c r="BH228" i="3"/>
  <c r="BG228" i="3"/>
  <c r="BF228" i="3"/>
  <c r="T228" i="3"/>
  <c r="R228" i="3"/>
  <c r="P228" i="3"/>
  <c r="BK228" i="3"/>
  <c r="J228" i="3"/>
  <c r="BE228" i="3"/>
  <c r="BI227" i="3"/>
  <c r="BH227" i="3"/>
  <c r="BG227" i="3"/>
  <c r="BF227" i="3"/>
  <c r="T227" i="3"/>
  <c r="R227" i="3"/>
  <c r="P227" i="3"/>
  <c r="BK227" i="3"/>
  <c r="J227" i="3"/>
  <c r="BE227" i="3"/>
  <c r="BI226" i="3"/>
  <c r="BH226" i="3"/>
  <c r="BG226" i="3"/>
  <c r="BF226" i="3"/>
  <c r="T226" i="3"/>
  <c r="R226" i="3"/>
  <c r="P226" i="3"/>
  <c r="BK226" i="3"/>
  <c r="J226" i="3"/>
  <c r="BE226" i="3"/>
  <c r="BI222" i="3"/>
  <c r="BH222" i="3"/>
  <c r="BG222" i="3"/>
  <c r="BF222" i="3"/>
  <c r="T222" i="3"/>
  <c r="R222" i="3"/>
  <c r="P222" i="3"/>
  <c r="BK222" i="3"/>
  <c r="J222" i="3"/>
  <c r="BE222" i="3"/>
  <c r="BI220" i="3"/>
  <c r="BH220" i="3"/>
  <c r="BG220" i="3"/>
  <c r="BF220" i="3"/>
  <c r="T220" i="3"/>
  <c r="R220" i="3"/>
  <c r="P220" i="3"/>
  <c r="BK220" i="3"/>
  <c r="J220" i="3"/>
  <c r="BE220" i="3"/>
  <c r="BI217" i="3"/>
  <c r="BH217" i="3"/>
  <c r="BG217" i="3"/>
  <c r="BF217" i="3"/>
  <c r="T217" i="3"/>
  <c r="R217" i="3"/>
  <c r="P217" i="3"/>
  <c r="BK217" i="3"/>
  <c r="J217" i="3"/>
  <c r="BE217" i="3"/>
  <c r="BI216" i="3"/>
  <c r="BH216" i="3"/>
  <c r="BG216" i="3"/>
  <c r="BF216" i="3"/>
  <c r="T216" i="3"/>
  <c r="R216" i="3"/>
  <c r="P216" i="3"/>
  <c r="BK216" i="3"/>
  <c r="J216" i="3"/>
  <c r="BE216" i="3"/>
  <c r="BI215" i="3"/>
  <c r="BH215" i="3"/>
  <c r="BG215" i="3"/>
  <c r="BF215" i="3"/>
  <c r="T215" i="3"/>
  <c r="R215" i="3"/>
  <c r="P215" i="3"/>
  <c r="BK215" i="3"/>
  <c r="J215" i="3"/>
  <c r="BE215" i="3"/>
  <c r="BI214" i="3"/>
  <c r="BH214" i="3"/>
  <c r="BG214" i="3"/>
  <c r="BF214" i="3"/>
  <c r="T214" i="3"/>
  <c r="R214" i="3"/>
  <c r="P214" i="3"/>
  <c r="BK214" i="3"/>
  <c r="J214" i="3"/>
  <c r="BE214" i="3"/>
  <c r="BI211" i="3"/>
  <c r="BH211" i="3"/>
  <c r="BG211" i="3"/>
  <c r="BF211" i="3"/>
  <c r="T211" i="3"/>
  <c r="R211" i="3"/>
  <c r="P211" i="3"/>
  <c r="BK211" i="3"/>
  <c r="J211" i="3"/>
  <c r="BE211" i="3"/>
  <c r="BI210" i="3"/>
  <c r="BH210" i="3"/>
  <c r="BG210" i="3"/>
  <c r="BF210" i="3"/>
  <c r="T210" i="3"/>
  <c r="R210" i="3"/>
  <c r="P210" i="3"/>
  <c r="BK210" i="3"/>
  <c r="J210" i="3"/>
  <c r="BE210" i="3"/>
  <c r="BI209" i="3"/>
  <c r="BH209" i="3"/>
  <c r="BG209" i="3"/>
  <c r="BF209" i="3"/>
  <c r="T209" i="3"/>
  <c r="R209" i="3"/>
  <c r="P209" i="3"/>
  <c r="BK209" i="3"/>
  <c r="J209" i="3"/>
  <c r="BE209" i="3"/>
  <c r="BI205" i="3"/>
  <c r="BH205" i="3"/>
  <c r="BG205" i="3"/>
  <c r="BF205" i="3"/>
  <c r="T205" i="3"/>
  <c r="R205" i="3"/>
  <c r="P205" i="3"/>
  <c r="BK205" i="3"/>
  <c r="J205" i="3"/>
  <c r="BE205" i="3"/>
  <c r="BI202" i="3"/>
  <c r="BH202" i="3"/>
  <c r="BG202" i="3"/>
  <c r="BF202" i="3"/>
  <c r="T202" i="3"/>
  <c r="R202" i="3"/>
  <c r="P202" i="3"/>
  <c r="BK202" i="3"/>
  <c r="J202" i="3"/>
  <c r="BE202" i="3"/>
  <c r="BI201" i="3"/>
  <c r="BH201" i="3"/>
  <c r="BG201" i="3"/>
  <c r="BF201" i="3"/>
  <c r="T201" i="3"/>
  <c r="R201" i="3"/>
  <c r="P201" i="3"/>
  <c r="BK201" i="3"/>
  <c r="J201" i="3"/>
  <c r="BE201" i="3"/>
  <c r="BI200" i="3"/>
  <c r="BH200" i="3"/>
  <c r="BG200" i="3"/>
  <c r="BF200" i="3"/>
  <c r="T200" i="3"/>
  <c r="R200" i="3"/>
  <c r="P200" i="3"/>
  <c r="BK200" i="3"/>
  <c r="J200" i="3"/>
  <c r="BE200" i="3"/>
  <c r="BI197" i="3"/>
  <c r="BH197" i="3"/>
  <c r="BG197" i="3"/>
  <c r="BF197" i="3"/>
  <c r="T197" i="3"/>
  <c r="R197" i="3"/>
  <c r="R190" i="3" s="1"/>
  <c r="P197" i="3"/>
  <c r="BK197" i="3"/>
  <c r="J197" i="3"/>
  <c r="BE197" i="3"/>
  <c r="BI194" i="3"/>
  <c r="BH194" i="3"/>
  <c r="BG194" i="3"/>
  <c r="BF194" i="3"/>
  <c r="T194" i="3"/>
  <c r="R194" i="3"/>
  <c r="P194" i="3"/>
  <c r="BK194" i="3"/>
  <c r="BK190" i="3" s="1"/>
  <c r="J190" i="3" s="1"/>
  <c r="J66" i="3" s="1"/>
  <c r="J194" i="3"/>
  <c r="BE194" i="3"/>
  <c r="BI191" i="3"/>
  <c r="BH191" i="3"/>
  <c r="BG191" i="3"/>
  <c r="BF191" i="3"/>
  <c r="T191" i="3"/>
  <c r="T190" i="3"/>
  <c r="R191" i="3"/>
  <c r="P191" i="3"/>
  <c r="P190" i="3"/>
  <c r="BK191" i="3"/>
  <c r="J191" i="3"/>
  <c r="BE191" i="3" s="1"/>
  <c r="BI189" i="3"/>
  <c r="BH189" i="3"/>
  <c r="BG189" i="3"/>
  <c r="BF189" i="3"/>
  <c r="T189" i="3"/>
  <c r="R189" i="3"/>
  <c r="P189" i="3"/>
  <c r="BK189" i="3"/>
  <c r="J189" i="3"/>
  <c r="BE189" i="3"/>
  <c r="BI188" i="3"/>
  <c r="BH188" i="3"/>
  <c r="BG188" i="3"/>
  <c r="BF188" i="3"/>
  <c r="T188" i="3"/>
  <c r="R188" i="3"/>
  <c r="P188" i="3"/>
  <c r="BK188" i="3"/>
  <c r="J188" i="3"/>
  <c r="BE188" i="3"/>
  <c r="BI187" i="3"/>
  <c r="BH187" i="3"/>
  <c r="BG187" i="3"/>
  <c r="BF187" i="3"/>
  <c r="T187" i="3"/>
  <c r="R187" i="3"/>
  <c r="P187" i="3"/>
  <c r="BK187" i="3"/>
  <c r="J187" i="3"/>
  <c r="BE187" i="3"/>
  <c r="BI186" i="3"/>
  <c r="BH186" i="3"/>
  <c r="BG186" i="3"/>
  <c r="BF186" i="3"/>
  <c r="T186" i="3"/>
  <c r="T185" i="3"/>
  <c r="R186" i="3"/>
  <c r="R185" i="3"/>
  <c r="P186" i="3"/>
  <c r="P185" i="3"/>
  <c r="BK186" i="3"/>
  <c r="BK185" i="3"/>
  <c r="J185" i="3" s="1"/>
  <c r="J65" i="3" s="1"/>
  <c r="J186" i="3"/>
  <c r="BE186" i="3" s="1"/>
  <c r="BI184" i="3"/>
  <c r="BH184" i="3"/>
  <c r="BG184" i="3"/>
  <c r="BF184" i="3"/>
  <c r="T184" i="3"/>
  <c r="R184" i="3"/>
  <c r="P184" i="3"/>
  <c r="BK184" i="3"/>
  <c r="J184" i="3"/>
  <c r="BE184" i="3"/>
  <c r="BI183" i="3"/>
  <c r="BH183" i="3"/>
  <c r="BG183" i="3"/>
  <c r="BF183" i="3"/>
  <c r="T183" i="3"/>
  <c r="R183" i="3"/>
  <c r="P183" i="3"/>
  <c r="BK183" i="3"/>
  <c r="J183" i="3"/>
  <c r="BE183" i="3"/>
  <c r="BI182" i="3"/>
  <c r="BH182" i="3"/>
  <c r="BG182" i="3"/>
  <c r="BF182" i="3"/>
  <c r="T182" i="3"/>
  <c r="R182" i="3"/>
  <c r="P182" i="3"/>
  <c r="BK182" i="3"/>
  <c r="J182" i="3"/>
  <c r="BE182" i="3"/>
  <c r="BI181" i="3"/>
  <c r="BH181" i="3"/>
  <c r="BG181" i="3"/>
  <c r="BF181" i="3"/>
  <c r="T181" i="3"/>
  <c r="R181" i="3"/>
  <c r="P181" i="3"/>
  <c r="BK181" i="3"/>
  <c r="J181" i="3"/>
  <c r="BE181" i="3"/>
  <c r="BI179" i="3"/>
  <c r="BH179" i="3"/>
  <c r="BG179" i="3"/>
  <c r="BF179" i="3"/>
  <c r="T179" i="3"/>
  <c r="R179" i="3"/>
  <c r="P179" i="3"/>
  <c r="BK179" i="3"/>
  <c r="J179" i="3"/>
  <c r="BE179" i="3"/>
  <c r="BI178" i="3"/>
  <c r="BH178" i="3"/>
  <c r="BG178" i="3"/>
  <c r="BF178" i="3"/>
  <c r="T178" i="3"/>
  <c r="R178" i="3"/>
  <c r="P178" i="3"/>
  <c r="BK178" i="3"/>
  <c r="J178" i="3"/>
  <c r="BE178" i="3"/>
  <c r="BI177" i="3"/>
  <c r="BH177" i="3"/>
  <c r="BG177" i="3"/>
  <c r="BF177" i="3"/>
  <c r="T177" i="3"/>
  <c r="R177" i="3"/>
  <c r="P177" i="3"/>
  <c r="BK177" i="3"/>
  <c r="J177" i="3"/>
  <c r="BE177" i="3"/>
  <c r="BI176" i="3"/>
  <c r="BH176" i="3"/>
  <c r="BG176" i="3"/>
  <c r="BF176" i="3"/>
  <c r="T176" i="3"/>
  <c r="R176" i="3"/>
  <c r="P176" i="3"/>
  <c r="BK176" i="3"/>
  <c r="J176" i="3"/>
  <c r="BE176" i="3"/>
  <c r="BI175" i="3"/>
  <c r="BH175" i="3"/>
  <c r="BG175" i="3"/>
  <c r="BF175" i="3"/>
  <c r="T175" i="3"/>
  <c r="R175" i="3"/>
  <c r="P175" i="3"/>
  <c r="BK175" i="3"/>
  <c r="J175" i="3"/>
  <c r="BE175" i="3"/>
  <c r="BI174" i="3"/>
  <c r="BH174" i="3"/>
  <c r="BG174" i="3"/>
  <c r="BF174" i="3"/>
  <c r="T174" i="3"/>
  <c r="R174" i="3"/>
  <c r="P174" i="3"/>
  <c r="BK174" i="3"/>
  <c r="J174" i="3"/>
  <c r="BE174" i="3"/>
  <c r="BI173" i="3"/>
  <c r="BH173" i="3"/>
  <c r="BG173" i="3"/>
  <c r="BF173" i="3"/>
  <c r="T173" i="3"/>
  <c r="R173" i="3"/>
  <c r="P173" i="3"/>
  <c r="BK173" i="3"/>
  <c r="J173" i="3"/>
  <c r="BE173" i="3"/>
  <c r="BI172" i="3"/>
  <c r="BH172" i="3"/>
  <c r="BG172" i="3"/>
  <c r="BF172" i="3"/>
  <c r="T172" i="3"/>
  <c r="R172" i="3"/>
  <c r="P172" i="3"/>
  <c r="BK172" i="3"/>
  <c r="J172" i="3"/>
  <c r="BE172" i="3"/>
  <c r="BI171" i="3"/>
  <c r="BH171" i="3"/>
  <c r="BG171" i="3"/>
  <c r="BF171" i="3"/>
  <c r="T171" i="3"/>
  <c r="R171" i="3"/>
  <c r="P171" i="3"/>
  <c r="BK171" i="3"/>
  <c r="J171" i="3"/>
  <c r="BE171" i="3"/>
  <c r="BI170" i="3"/>
  <c r="BH170" i="3"/>
  <c r="BG170" i="3"/>
  <c r="BF170" i="3"/>
  <c r="T170" i="3"/>
  <c r="R170" i="3"/>
  <c r="R167" i="3" s="1"/>
  <c r="P170" i="3"/>
  <c r="BK170" i="3"/>
  <c r="J170" i="3"/>
  <c r="BE170" i="3"/>
  <c r="BI169" i="3"/>
  <c r="BH169" i="3"/>
  <c r="BG169" i="3"/>
  <c r="BF169" i="3"/>
  <c r="T169" i="3"/>
  <c r="R169" i="3"/>
  <c r="P169" i="3"/>
  <c r="BK169" i="3"/>
  <c r="BK167" i="3" s="1"/>
  <c r="J167" i="3" s="1"/>
  <c r="J64" i="3" s="1"/>
  <c r="J169" i="3"/>
  <c r="BE169" i="3"/>
  <c r="BI168" i="3"/>
  <c r="BH168" i="3"/>
  <c r="BG168" i="3"/>
  <c r="BF168" i="3"/>
  <c r="T168" i="3"/>
  <c r="T167" i="3"/>
  <c r="R168" i="3"/>
  <c r="P168" i="3"/>
  <c r="P167" i="3"/>
  <c r="BK168" i="3"/>
  <c r="J168" i="3"/>
  <c r="BE168" i="3" s="1"/>
  <c r="BI166" i="3"/>
  <c r="BH166" i="3"/>
  <c r="BG166" i="3"/>
  <c r="BF166" i="3"/>
  <c r="T166" i="3"/>
  <c r="R166" i="3"/>
  <c r="P166" i="3"/>
  <c r="BK166" i="3"/>
  <c r="J166" i="3"/>
  <c r="BE166" i="3"/>
  <c r="BI165" i="3"/>
  <c r="BH165" i="3"/>
  <c r="BG165" i="3"/>
  <c r="BF165" i="3"/>
  <c r="T165" i="3"/>
  <c r="R165" i="3"/>
  <c r="P165" i="3"/>
  <c r="BK165" i="3"/>
  <c r="J165" i="3"/>
  <c r="BE165" i="3"/>
  <c r="BI164" i="3"/>
  <c r="BH164" i="3"/>
  <c r="BG164" i="3"/>
  <c r="BF164" i="3"/>
  <c r="T164" i="3"/>
  <c r="R164" i="3"/>
  <c r="P164" i="3"/>
  <c r="BK164" i="3"/>
  <c r="J164" i="3"/>
  <c r="BE164" i="3"/>
  <c r="BI163" i="3"/>
  <c r="BH163" i="3"/>
  <c r="BG163" i="3"/>
  <c r="BF163" i="3"/>
  <c r="T163" i="3"/>
  <c r="R163" i="3"/>
  <c r="P163" i="3"/>
  <c r="BK163" i="3"/>
  <c r="J163" i="3"/>
  <c r="BE163" i="3"/>
  <c r="BI162" i="3"/>
  <c r="BH162" i="3"/>
  <c r="BG162" i="3"/>
  <c r="BF162" i="3"/>
  <c r="T162" i="3"/>
  <c r="R162" i="3"/>
  <c r="R159" i="3" s="1"/>
  <c r="P162" i="3"/>
  <c r="BK162" i="3"/>
  <c r="J162" i="3"/>
  <c r="BE162" i="3"/>
  <c r="BI161" i="3"/>
  <c r="BH161" i="3"/>
  <c r="BG161" i="3"/>
  <c r="BF161" i="3"/>
  <c r="T161" i="3"/>
  <c r="R161" i="3"/>
  <c r="P161" i="3"/>
  <c r="BK161" i="3"/>
  <c r="BK159" i="3" s="1"/>
  <c r="J159" i="3" s="1"/>
  <c r="J63" i="3" s="1"/>
  <c r="J161" i="3"/>
  <c r="BE161" i="3"/>
  <c r="BI160" i="3"/>
  <c r="BH160" i="3"/>
  <c r="BG160" i="3"/>
  <c r="BF160" i="3"/>
  <c r="T160" i="3"/>
  <c r="T159" i="3"/>
  <c r="R160" i="3"/>
  <c r="P160" i="3"/>
  <c r="P159" i="3"/>
  <c r="BK160" i="3"/>
  <c r="J160" i="3"/>
  <c r="BE160" i="3" s="1"/>
  <c r="BI157" i="3"/>
  <c r="BH157" i="3"/>
  <c r="BG157" i="3"/>
  <c r="BF157" i="3"/>
  <c r="T157" i="3"/>
  <c r="R157" i="3"/>
  <c r="P157" i="3"/>
  <c r="BK157" i="3"/>
  <c r="J157" i="3"/>
  <c r="BE157" i="3"/>
  <c r="BI152" i="3"/>
  <c r="BH152" i="3"/>
  <c r="BG152" i="3"/>
  <c r="BF152" i="3"/>
  <c r="T152" i="3"/>
  <c r="R152" i="3"/>
  <c r="P152" i="3"/>
  <c r="BK152" i="3"/>
  <c r="J152" i="3"/>
  <c r="BE152" i="3"/>
  <c r="BI147" i="3"/>
  <c r="BH147" i="3"/>
  <c r="BG147" i="3"/>
  <c r="BF147" i="3"/>
  <c r="T147" i="3"/>
  <c r="R147" i="3"/>
  <c r="P147" i="3"/>
  <c r="BK147" i="3"/>
  <c r="J147" i="3"/>
  <c r="BE147" i="3"/>
  <c r="BI146" i="3"/>
  <c r="BH146" i="3"/>
  <c r="BG146" i="3"/>
  <c r="BF146" i="3"/>
  <c r="T146" i="3"/>
  <c r="R146" i="3"/>
  <c r="P146" i="3"/>
  <c r="BK146" i="3"/>
  <c r="J146" i="3"/>
  <c r="BE146" i="3"/>
  <c r="BI145" i="3"/>
  <c r="BH145" i="3"/>
  <c r="BG145" i="3"/>
  <c r="BF145" i="3"/>
  <c r="T145" i="3"/>
  <c r="R145" i="3"/>
  <c r="P145" i="3"/>
  <c r="BK145" i="3"/>
  <c r="J145" i="3"/>
  <c r="BE145" i="3"/>
  <c r="BI144" i="3"/>
  <c r="BH144" i="3"/>
  <c r="BG144" i="3"/>
  <c r="BF144" i="3"/>
  <c r="T144" i="3"/>
  <c r="R144" i="3"/>
  <c r="P144" i="3"/>
  <c r="BK144" i="3"/>
  <c r="J144" i="3"/>
  <c r="BE144" i="3"/>
  <c r="BI143" i="3"/>
  <c r="BH143" i="3"/>
  <c r="BG143" i="3"/>
  <c r="BF143" i="3"/>
  <c r="T143" i="3"/>
  <c r="R143" i="3"/>
  <c r="P143" i="3"/>
  <c r="BK143" i="3"/>
  <c r="J143" i="3"/>
  <c r="BE143" i="3"/>
  <c r="BI142" i="3"/>
  <c r="BH142" i="3"/>
  <c r="BG142" i="3"/>
  <c r="BF142" i="3"/>
  <c r="T142" i="3"/>
  <c r="R142" i="3"/>
  <c r="P142" i="3"/>
  <c r="BK142" i="3"/>
  <c r="J142" i="3"/>
  <c r="BE142" i="3"/>
  <c r="BI141" i="3"/>
  <c r="BH141" i="3"/>
  <c r="BG141" i="3"/>
  <c r="BF141" i="3"/>
  <c r="T141" i="3"/>
  <c r="R141" i="3"/>
  <c r="P141" i="3"/>
  <c r="BK141" i="3"/>
  <c r="J141" i="3"/>
  <c r="BE141" i="3"/>
  <c r="BI140" i="3"/>
  <c r="BH140" i="3"/>
  <c r="BG140" i="3"/>
  <c r="BF140" i="3"/>
  <c r="T140" i="3"/>
  <c r="T139" i="3"/>
  <c r="R140" i="3"/>
  <c r="R139" i="3"/>
  <c r="P140" i="3"/>
  <c r="P139" i="3"/>
  <c r="BK140" i="3"/>
  <c r="BK139" i="3"/>
  <c r="J139" i="3" s="1"/>
  <c r="J62" i="3" s="1"/>
  <c r="J140" i="3"/>
  <c r="BE140" i="3" s="1"/>
  <c r="BI138" i="3"/>
  <c r="BH138" i="3"/>
  <c r="BG138" i="3"/>
  <c r="BF138" i="3"/>
  <c r="T138" i="3"/>
  <c r="R138" i="3"/>
  <c r="P138" i="3"/>
  <c r="BK138" i="3"/>
  <c r="J138" i="3"/>
  <c r="BE138" i="3"/>
  <c r="BI137" i="3"/>
  <c r="BH137" i="3"/>
  <c r="BG137" i="3"/>
  <c r="BF137" i="3"/>
  <c r="T137" i="3"/>
  <c r="R137" i="3"/>
  <c r="P137" i="3"/>
  <c r="BK137" i="3"/>
  <c r="J137" i="3"/>
  <c r="BE137" i="3"/>
  <c r="BI136" i="3"/>
  <c r="BH136" i="3"/>
  <c r="BG136" i="3"/>
  <c r="BF136" i="3"/>
  <c r="T136" i="3"/>
  <c r="R136" i="3"/>
  <c r="P136" i="3"/>
  <c r="BK136" i="3"/>
  <c r="J136" i="3"/>
  <c r="BE136" i="3"/>
  <c r="BI135" i="3"/>
  <c r="BH135" i="3"/>
  <c r="BG135" i="3"/>
  <c r="BF135" i="3"/>
  <c r="T135" i="3"/>
  <c r="R135" i="3"/>
  <c r="P135" i="3"/>
  <c r="BK135" i="3"/>
  <c r="J135" i="3"/>
  <c r="BE135" i="3"/>
  <c r="BI134" i="3"/>
  <c r="BH134" i="3"/>
  <c r="BG134" i="3"/>
  <c r="BF134" i="3"/>
  <c r="T134" i="3"/>
  <c r="R134" i="3"/>
  <c r="P134" i="3"/>
  <c r="BK134" i="3"/>
  <c r="J134" i="3"/>
  <c r="BE134" i="3"/>
  <c r="BI133" i="3"/>
  <c r="BH133" i="3"/>
  <c r="BG133" i="3"/>
  <c r="BF133" i="3"/>
  <c r="T133" i="3"/>
  <c r="R133" i="3"/>
  <c r="P133" i="3"/>
  <c r="BK133" i="3"/>
  <c r="J133" i="3"/>
  <c r="BE133" i="3"/>
  <c r="BI132" i="3"/>
  <c r="BH132" i="3"/>
  <c r="BG132" i="3"/>
  <c r="BF132" i="3"/>
  <c r="T132" i="3"/>
  <c r="R132" i="3"/>
  <c r="P132" i="3"/>
  <c r="BK132" i="3"/>
  <c r="J132" i="3"/>
  <c r="BE132" i="3"/>
  <c r="BI131" i="3"/>
  <c r="BH131" i="3"/>
  <c r="BG131" i="3"/>
  <c r="BF131" i="3"/>
  <c r="T131" i="3"/>
  <c r="R131" i="3"/>
  <c r="P131" i="3"/>
  <c r="BK131" i="3"/>
  <c r="J131" i="3"/>
  <c r="BE131" i="3"/>
  <c r="BI130" i="3"/>
  <c r="BH130" i="3"/>
  <c r="BG130" i="3"/>
  <c r="BF130" i="3"/>
  <c r="T130" i="3"/>
  <c r="R130" i="3"/>
  <c r="P130" i="3"/>
  <c r="BK130" i="3"/>
  <c r="J130" i="3"/>
  <c r="BE130" i="3"/>
  <c r="BI128" i="3"/>
  <c r="BH128" i="3"/>
  <c r="BG128" i="3"/>
  <c r="BF128" i="3"/>
  <c r="T128" i="3"/>
  <c r="R128" i="3"/>
  <c r="P128" i="3"/>
  <c r="BK128" i="3"/>
  <c r="J128" i="3"/>
  <c r="BE128" i="3"/>
  <c r="BI127" i="3"/>
  <c r="BH127" i="3"/>
  <c r="BG127" i="3"/>
  <c r="BF127" i="3"/>
  <c r="T127" i="3"/>
  <c r="R127" i="3"/>
  <c r="P127" i="3"/>
  <c r="BK127" i="3"/>
  <c r="J127" i="3"/>
  <c r="BE127" i="3"/>
  <c r="BI126" i="3"/>
  <c r="BH126" i="3"/>
  <c r="BG126" i="3"/>
  <c r="BF126" i="3"/>
  <c r="T126" i="3"/>
  <c r="R126" i="3"/>
  <c r="P126" i="3"/>
  <c r="BK126" i="3"/>
  <c r="J126" i="3"/>
  <c r="BE126" i="3"/>
  <c r="BI125" i="3"/>
  <c r="BH125" i="3"/>
  <c r="BG125" i="3"/>
  <c r="BF125" i="3"/>
  <c r="T125" i="3"/>
  <c r="R125" i="3"/>
  <c r="P125" i="3"/>
  <c r="BK125" i="3"/>
  <c r="J125" i="3"/>
  <c r="BE125" i="3"/>
  <c r="BI124" i="3"/>
  <c r="BH124" i="3"/>
  <c r="BG124" i="3"/>
  <c r="BF124" i="3"/>
  <c r="T124" i="3"/>
  <c r="R124" i="3"/>
  <c r="P124" i="3"/>
  <c r="BK124" i="3"/>
  <c r="J124" i="3"/>
  <c r="BE124" i="3"/>
  <c r="BI123" i="3"/>
  <c r="BH123" i="3"/>
  <c r="BG123" i="3"/>
  <c r="BF123" i="3"/>
  <c r="T123" i="3"/>
  <c r="R123" i="3"/>
  <c r="P123" i="3"/>
  <c r="BK123" i="3"/>
  <c r="J123" i="3"/>
  <c r="BE123" i="3"/>
  <c r="BI122" i="3"/>
  <c r="BH122" i="3"/>
  <c r="BG122" i="3"/>
  <c r="BF122" i="3"/>
  <c r="T122" i="3"/>
  <c r="R122" i="3"/>
  <c r="P122" i="3"/>
  <c r="BK122" i="3"/>
  <c r="J122" i="3"/>
  <c r="BE122" i="3"/>
  <c r="BI121" i="3"/>
  <c r="BH121" i="3"/>
  <c r="BG121" i="3"/>
  <c r="BF121" i="3"/>
  <c r="T121" i="3"/>
  <c r="R121" i="3"/>
  <c r="P121" i="3"/>
  <c r="BK121" i="3"/>
  <c r="J121" i="3"/>
  <c r="BE121" i="3"/>
  <c r="BI120" i="3"/>
  <c r="BH120" i="3"/>
  <c r="BG120" i="3"/>
  <c r="BF120" i="3"/>
  <c r="T120" i="3"/>
  <c r="R120" i="3"/>
  <c r="P120" i="3"/>
  <c r="BK120" i="3"/>
  <c r="J120" i="3"/>
  <c r="BE120" i="3"/>
  <c r="BI119" i="3"/>
  <c r="BH119" i="3"/>
  <c r="BG119" i="3"/>
  <c r="BF119" i="3"/>
  <c r="T119" i="3"/>
  <c r="R119" i="3"/>
  <c r="P119" i="3"/>
  <c r="BK119" i="3"/>
  <c r="J119" i="3"/>
  <c r="BE119" i="3"/>
  <c r="BI118" i="3"/>
  <c r="BH118" i="3"/>
  <c r="BG118" i="3"/>
  <c r="BF118" i="3"/>
  <c r="T118" i="3"/>
  <c r="R118" i="3"/>
  <c r="P118" i="3"/>
  <c r="BK118" i="3"/>
  <c r="J118" i="3"/>
  <c r="BE118" i="3"/>
  <c r="BI117" i="3"/>
  <c r="BH117" i="3"/>
  <c r="BG117" i="3"/>
  <c r="BF117" i="3"/>
  <c r="T117" i="3"/>
  <c r="R117" i="3"/>
  <c r="P117" i="3"/>
  <c r="BK117" i="3"/>
  <c r="J117" i="3"/>
  <c r="BE117" i="3"/>
  <c r="BI116" i="3"/>
  <c r="BH116" i="3"/>
  <c r="BG116" i="3"/>
  <c r="BF116" i="3"/>
  <c r="T116" i="3"/>
  <c r="R116" i="3"/>
  <c r="P116" i="3"/>
  <c r="BK116" i="3"/>
  <c r="J116" i="3"/>
  <c r="BE116" i="3"/>
  <c r="BI115" i="3"/>
  <c r="BH115" i="3"/>
  <c r="BG115" i="3"/>
  <c r="BF115" i="3"/>
  <c r="T115" i="3"/>
  <c r="R115" i="3"/>
  <c r="P115" i="3"/>
  <c r="BK115" i="3"/>
  <c r="J115" i="3"/>
  <c r="BE115" i="3"/>
  <c r="BI114" i="3"/>
  <c r="BH114" i="3"/>
  <c r="BG114" i="3"/>
  <c r="BF114" i="3"/>
  <c r="T114" i="3"/>
  <c r="R114" i="3"/>
  <c r="P114" i="3"/>
  <c r="BK114" i="3"/>
  <c r="J114" i="3"/>
  <c r="BE114" i="3"/>
  <c r="BI113" i="3"/>
  <c r="BH113" i="3"/>
  <c r="BG113" i="3"/>
  <c r="BF113" i="3"/>
  <c r="T113" i="3"/>
  <c r="R113" i="3"/>
  <c r="P113" i="3"/>
  <c r="BK113" i="3"/>
  <c r="J113" i="3"/>
  <c r="BE113" i="3"/>
  <c r="BI112" i="3"/>
  <c r="BH112" i="3"/>
  <c r="BG112" i="3"/>
  <c r="BF112" i="3"/>
  <c r="T112" i="3"/>
  <c r="R112" i="3"/>
  <c r="P112" i="3"/>
  <c r="BK112" i="3"/>
  <c r="J112" i="3"/>
  <c r="BE112" i="3"/>
  <c r="BI111" i="3"/>
  <c r="BH111" i="3"/>
  <c r="BG111" i="3"/>
  <c r="BF111" i="3"/>
  <c r="T111" i="3"/>
  <c r="R111" i="3"/>
  <c r="P111" i="3"/>
  <c r="BK111" i="3"/>
  <c r="J111" i="3"/>
  <c r="BE111" i="3"/>
  <c r="BI110" i="3"/>
  <c r="BH110" i="3"/>
  <c r="BG110" i="3"/>
  <c r="BF110" i="3"/>
  <c r="T110" i="3"/>
  <c r="R110" i="3"/>
  <c r="P110" i="3"/>
  <c r="BK110" i="3"/>
  <c r="J110" i="3"/>
  <c r="BE110" i="3"/>
  <c r="BI109" i="3"/>
  <c r="BH109" i="3"/>
  <c r="BG109" i="3"/>
  <c r="BF109" i="3"/>
  <c r="T109" i="3"/>
  <c r="R109" i="3"/>
  <c r="P109" i="3"/>
  <c r="BK109" i="3"/>
  <c r="J109" i="3"/>
  <c r="BE109" i="3"/>
  <c r="BI108" i="3"/>
  <c r="BH108" i="3"/>
  <c r="BG108" i="3"/>
  <c r="BF108" i="3"/>
  <c r="T108" i="3"/>
  <c r="R108" i="3"/>
  <c r="P108" i="3"/>
  <c r="BK108" i="3"/>
  <c r="J108" i="3"/>
  <c r="BE108" i="3"/>
  <c r="BI107" i="3"/>
  <c r="BH107" i="3"/>
  <c r="BG107" i="3"/>
  <c r="BF107" i="3"/>
  <c r="T107" i="3"/>
  <c r="R107" i="3"/>
  <c r="P107" i="3"/>
  <c r="BK107" i="3"/>
  <c r="J107" i="3"/>
  <c r="BE107" i="3"/>
  <c r="BI106" i="3"/>
  <c r="BH106" i="3"/>
  <c r="BG106" i="3"/>
  <c r="BF106" i="3"/>
  <c r="T106" i="3"/>
  <c r="R106" i="3"/>
  <c r="R103" i="3" s="1"/>
  <c r="R102" i="3" s="1"/>
  <c r="R101" i="3" s="1"/>
  <c r="P106" i="3"/>
  <c r="BK106" i="3"/>
  <c r="J106" i="3"/>
  <c r="BE106" i="3"/>
  <c r="BI105" i="3"/>
  <c r="BH105" i="3"/>
  <c r="BG105" i="3"/>
  <c r="BF105" i="3"/>
  <c r="T105" i="3"/>
  <c r="R105" i="3"/>
  <c r="P105" i="3"/>
  <c r="BK105" i="3"/>
  <c r="J105" i="3"/>
  <c r="BE105" i="3"/>
  <c r="BI104" i="3"/>
  <c r="F37" i="3"/>
  <c r="BD56" i="1" s="1"/>
  <c r="BH104" i="3"/>
  <c r="F36" i="3" s="1"/>
  <c r="BC56" i="1" s="1"/>
  <c r="BG104" i="3"/>
  <c r="F35" i="3"/>
  <c r="BB56" i="1" s="1"/>
  <c r="BF104" i="3"/>
  <c r="J34" i="3" s="1"/>
  <c r="AW56" i="1" s="1"/>
  <c r="T104" i="3"/>
  <c r="T103" i="3"/>
  <c r="T102" i="3" s="1"/>
  <c r="T101" i="3" s="1"/>
  <c r="R104" i="3"/>
  <c r="P104" i="3"/>
  <c r="P103" i="3"/>
  <c r="P102" i="3" s="1"/>
  <c r="P101" i="3" s="1"/>
  <c r="AU56" i="1" s="1"/>
  <c r="BK104" i="3"/>
  <c r="BK103" i="3" s="1"/>
  <c r="BK102" i="3" s="1"/>
  <c r="J103" i="3"/>
  <c r="J61" i="3" s="1"/>
  <c r="J104" i="3"/>
  <c r="BE104" i="3" s="1"/>
  <c r="F33" i="3"/>
  <c r="AZ56" i="1" s="1"/>
  <c r="F95" i="3"/>
  <c r="E93" i="3"/>
  <c r="F52" i="3"/>
  <c r="E50" i="3"/>
  <c r="J24" i="3"/>
  <c r="E24" i="3"/>
  <c r="J98" i="3" s="1"/>
  <c r="J55" i="3"/>
  <c r="J23" i="3"/>
  <c r="J21" i="3"/>
  <c r="E21" i="3"/>
  <c r="J97" i="3"/>
  <c r="J54" i="3"/>
  <c r="J20" i="3"/>
  <c r="J18" i="3"/>
  <c r="E18" i="3"/>
  <c r="J17" i="3"/>
  <c r="J15" i="3"/>
  <c r="E15" i="3"/>
  <c r="F54" i="3" s="1"/>
  <c r="F97" i="3"/>
  <c r="J14" i="3"/>
  <c r="J12" i="3"/>
  <c r="J52" i="3" s="1"/>
  <c r="E7" i="3"/>
  <c r="J37" i="2"/>
  <c r="J36" i="2"/>
  <c r="AY55" i="1" s="1"/>
  <c r="J35" i="2"/>
  <c r="AX55" i="1" s="1"/>
  <c r="BI114" i="2"/>
  <c r="BH114" i="2"/>
  <c r="BG114" i="2"/>
  <c r="BF114" i="2"/>
  <c r="T114" i="2"/>
  <c r="T113" i="2" s="1"/>
  <c r="R114" i="2"/>
  <c r="R113" i="2" s="1"/>
  <c r="P114" i="2"/>
  <c r="P113" i="2" s="1"/>
  <c r="BK114" i="2"/>
  <c r="BK113" i="2" s="1"/>
  <c r="J113" i="2"/>
  <c r="J64" i="2" s="1"/>
  <c r="J114" i="2"/>
  <c r="BE114" i="2"/>
  <c r="BI112" i="2"/>
  <c r="BH112" i="2"/>
  <c r="BG112" i="2"/>
  <c r="BF112" i="2"/>
  <c r="T112" i="2"/>
  <c r="T111" i="2" s="1"/>
  <c r="R112" i="2"/>
  <c r="R111" i="2" s="1"/>
  <c r="P112" i="2"/>
  <c r="P111" i="2" s="1"/>
  <c r="BK112" i="2"/>
  <c r="BK111" i="2" s="1"/>
  <c r="J111" i="2" s="1"/>
  <c r="J63" i="2" s="1"/>
  <c r="J112" i="2"/>
  <c r="BE112" i="2"/>
  <c r="BI110" i="2"/>
  <c r="BH110" i="2"/>
  <c r="BG110" i="2"/>
  <c r="BF110" i="2"/>
  <c r="T110" i="2"/>
  <c r="R110" i="2"/>
  <c r="P110" i="2"/>
  <c r="BK110" i="2"/>
  <c r="J110" i="2"/>
  <c r="BE110" i="2" s="1"/>
  <c r="BI109" i="2"/>
  <c r="BH109" i="2"/>
  <c r="BG109" i="2"/>
  <c r="BF109" i="2"/>
  <c r="T109" i="2"/>
  <c r="R109" i="2"/>
  <c r="R108" i="2" s="1"/>
  <c r="P109" i="2"/>
  <c r="P108" i="2" s="1"/>
  <c r="BK109" i="2"/>
  <c r="BK108" i="2" s="1"/>
  <c r="J108" i="2" s="1"/>
  <c r="J62" i="2" s="1"/>
  <c r="J109" i="2"/>
  <c r="BE109" i="2"/>
  <c r="BI107" i="2"/>
  <c r="BH107" i="2"/>
  <c r="BG107" i="2"/>
  <c r="BF107" i="2"/>
  <c r="T107" i="2"/>
  <c r="R107" i="2"/>
  <c r="P107" i="2"/>
  <c r="BK107" i="2"/>
  <c r="J107" i="2"/>
  <c r="BE107" i="2" s="1"/>
  <c r="BI106" i="2"/>
  <c r="BH106" i="2"/>
  <c r="BG106" i="2"/>
  <c r="BF106" i="2"/>
  <c r="T106" i="2"/>
  <c r="R106" i="2"/>
  <c r="P106" i="2"/>
  <c r="BK106" i="2"/>
  <c r="J106" i="2"/>
  <c r="BE106" i="2" s="1"/>
  <c r="BI105" i="2"/>
  <c r="BH105" i="2"/>
  <c r="BG105" i="2"/>
  <c r="BF105" i="2"/>
  <c r="T105" i="2"/>
  <c r="R105" i="2"/>
  <c r="P105" i="2"/>
  <c r="BK105" i="2"/>
  <c r="J105" i="2"/>
  <c r="BE105" i="2" s="1"/>
  <c r="BI104" i="2"/>
  <c r="BH104" i="2"/>
  <c r="BG104" i="2"/>
  <c r="BF104" i="2"/>
  <c r="T104" i="2"/>
  <c r="R104" i="2"/>
  <c r="P104" i="2"/>
  <c r="BK104" i="2"/>
  <c r="J104" i="2"/>
  <c r="BE104" i="2" s="1"/>
  <c r="BI103" i="2"/>
  <c r="BH103" i="2"/>
  <c r="BG103" i="2"/>
  <c r="BF103" i="2"/>
  <c r="T103" i="2"/>
  <c r="R103" i="2"/>
  <c r="P103" i="2"/>
  <c r="BK103" i="2"/>
  <c r="J103" i="2"/>
  <c r="BE103" i="2" s="1"/>
  <c r="BI99" i="2"/>
  <c r="BH99" i="2"/>
  <c r="BG99" i="2"/>
  <c r="BF99" i="2"/>
  <c r="T99" i="2"/>
  <c r="R99" i="2"/>
  <c r="P99" i="2"/>
  <c r="BK99" i="2"/>
  <c r="J99" i="2"/>
  <c r="BE99" i="2" s="1"/>
  <c r="BI98" i="2"/>
  <c r="BH98" i="2"/>
  <c r="BG98" i="2"/>
  <c r="BF98" i="2"/>
  <c r="T98" i="2"/>
  <c r="R98" i="2"/>
  <c r="P98" i="2"/>
  <c r="BK98" i="2"/>
  <c r="J98" i="2"/>
  <c r="BE98" i="2" s="1"/>
  <c r="BI97" i="2"/>
  <c r="BH97" i="2"/>
  <c r="BG97" i="2"/>
  <c r="BF97" i="2"/>
  <c r="T97" i="2"/>
  <c r="R97" i="2"/>
  <c r="P97" i="2"/>
  <c r="BK97" i="2"/>
  <c r="J97" i="2"/>
  <c r="BE97" i="2" s="1"/>
  <c r="BI96" i="2"/>
  <c r="BH96" i="2"/>
  <c r="BG96" i="2"/>
  <c r="BF96" i="2"/>
  <c r="T96" i="2"/>
  <c r="R96" i="2"/>
  <c r="P96" i="2"/>
  <c r="BK96" i="2"/>
  <c r="J96" i="2"/>
  <c r="BE96" i="2" s="1"/>
  <c r="BI95" i="2"/>
  <c r="BH95" i="2"/>
  <c r="BG95" i="2"/>
  <c r="BF95" i="2"/>
  <c r="T95" i="2"/>
  <c r="R95" i="2"/>
  <c r="P95" i="2"/>
  <c r="BK95" i="2"/>
  <c r="J95" i="2"/>
  <c r="BE95" i="2" s="1"/>
  <c r="BI94" i="2"/>
  <c r="BH94" i="2"/>
  <c r="BG94" i="2"/>
  <c r="BF94" i="2"/>
  <c r="T94" i="2"/>
  <c r="R94" i="2"/>
  <c r="P94" i="2"/>
  <c r="BK94" i="2"/>
  <c r="J94" i="2"/>
  <c r="BE94" i="2" s="1"/>
  <c r="BI93" i="2"/>
  <c r="BH93" i="2"/>
  <c r="BG93" i="2"/>
  <c r="BF93" i="2"/>
  <c r="T93" i="2"/>
  <c r="R93" i="2"/>
  <c r="P93" i="2"/>
  <c r="BK93" i="2"/>
  <c r="J93" i="2"/>
  <c r="BE93" i="2" s="1"/>
  <c r="BI92" i="2"/>
  <c r="BH92" i="2"/>
  <c r="BG92" i="2"/>
  <c r="BF92" i="2"/>
  <c r="T92" i="2"/>
  <c r="R92" i="2"/>
  <c r="P92" i="2"/>
  <c r="BK92" i="2"/>
  <c r="J92" i="2"/>
  <c r="BE92" i="2" s="1"/>
  <c r="BI91" i="2"/>
  <c r="BH91" i="2"/>
  <c r="BG91" i="2"/>
  <c r="BF91" i="2"/>
  <c r="T91" i="2"/>
  <c r="R91" i="2"/>
  <c r="P91" i="2"/>
  <c r="BK91" i="2"/>
  <c r="J91" i="2"/>
  <c r="BE91" i="2" s="1"/>
  <c r="BI90" i="2"/>
  <c r="BH90" i="2"/>
  <c r="BG90" i="2"/>
  <c r="BF90" i="2"/>
  <c r="T90" i="2"/>
  <c r="R90" i="2"/>
  <c r="P90" i="2"/>
  <c r="BK90" i="2"/>
  <c r="J90" i="2"/>
  <c r="BE90" i="2" s="1"/>
  <c r="BI89" i="2"/>
  <c r="BH89" i="2"/>
  <c r="BG89" i="2"/>
  <c r="BF89" i="2"/>
  <c r="T89" i="2"/>
  <c r="R89" i="2"/>
  <c r="P89" i="2"/>
  <c r="BK89" i="2"/>
  <c r="J89" i="2"/>
  <c r="BE89" i="2" s="1"/>
  <c r="BI88" i="2"/>
  <c r="BH88" i="2"/>
  <c r="BG88" i="2"/>
  <c r="BF88" i="2"/>
  <c r="T88" i="2"/>
  <c r="R88" i="2"/>
  <c r="P88" i="2"/>
  <c r="BK88" i="2"/>
  <c r="J88" i="2"/>
  <c r="BE88" i="2" s="1"/>
  <c r="BI87" i="2"/>
  <c r="BH87" i="2"/>
  <c r="F36" i="2"/>
  <c r="BC55" i="1" s="1"/>
  <c r="BC54" i="1" s="1"/>
  <c r="BG87" i="2"/>
  <c r="F35" i="2" s="1"/>
  <c r="BB55" i="1" s="1"/>
  <c r="BB54" i="1" s="1"/>
  <c r="BF87" i="2"/>
  <c r="J34" i="2"/>
  <c r="AW55" i="1" s="1"/>
  <c r="F34" i="2"/>
  <c r="BA55" i="1" s="1"/>
  <c r="T87" i="2"/>
  <c r="R87" i="2"/>
  <c r="R86" i="2" s="1"/>
  <c r="R85" i="2"/>
  <c r="R84" i="2" s="1"/>
  <c r="P87" i="2"/>
  <c r="BK87" i="2"/>
  <c r="BK86" i="2"/>
  <c r="J87" i="2"/>
  <c r="BE87" i="2"/>
  <c r="F33" i="2" s="1"/>
  <c r="AZ55" i="1" s="1"/>
  <c r="AZ54" i="1" s="1"/>
  <c r="AV54" i="1" s="1"/>
  <c r="AK29" i="1" s="1"/>
  <c r="J81" i="2"/>
  <c r="J80" i="2"/>
  <c r="F80" i="2"/>
  <c r="F78" i="2"/>
  <c r="E76" i="2"/>
  <c r="J55" i="2"/>
  <c r="J54" i="2"/>
  <c r="F54" i="2"/>
  <c r="F52" i="2"/>
  <c r="E50" i="2"/>
  <c r="J18" i="2"/>
  <c r="E18" i="2"/>
  <c r="F55" i="2" s="1"/>
  <c r="F81" i="2"/>
  <c r="J17" i="2"/>
  <c r="J12" i="2"/>
  <c r="J52" i="2" s="1"/>
  <c r="E7" i="2"/>
  <c r="AS54" i="1"/>
  <c r="L50" i="1"/>
  <c r="AM50" i="1"/>
  <c r="AM49" i="1"/>
  <c r="L49" i="1"/>
  <c r="AM47" i="1"/>
  <c r="L47" i="1"/>
  <c r="L45" i="1"/>
  <c r="L44" i="1"/>
  <c r="J78" i="2" l="1"/>
  <c r="J95" i="3"/>
  <c r="AX54" i="1"/>
  <c r="W31" i="1"/>
  <c r="J86" i="2"/>
  <c r="J61" i="2" s="1"/>
  <c r="BK85" i="2"/>
  <c r="E74" i="2"/>
  <c r="E48" i="2"/>
  <c r="AY54" i="1"/>
  <c r="W32" i="1"/>
  <c r="W29" i="1"/>
  <c r="T108" i="2"/>
  <c r="J33" i="3"/>
  <c r="AV56" i="1" s="1"/>
  <c r="AT56" i="1" s="1"/>
  <c r="BA54" i="1"/>
  <c r="P86" i="2"/>
  <c r="P85" i="2" s="1"/>
  <c r="P84" i="2" s="1"/>
  <c r="AU55" i="1" s="1"/>
  <c r="AU54" i="1" s="1"/>
  <c r="T86" i="2"/>
  <c r="T85" i="2" s="1"/>
  <c r="T84" i="2" s="1"/>
  <c r="F37" i="2"/>
  <c r="BD55" i="1" s="1"/>
  <c r="BD54" i="1" s="1"/>
  <c r="W33" i="1" s="1"/>
  <c r="BK296" i="3"/>
  <c r="J296" i="3" s="1"/>
  <c r="J73" i="3" s="1"/>
  <c r="J297" i="3"/>
  <c r="J74" i="3" s="1"/>
  <c r="J300" i="3"/>
  <c r="J76" i="3" s="1"/>
  <c r="BK299" i="3"/>
  <c r="J299" i="3" s="1"/>
  <c r="J75" i="3" s="1"/>
  <c r="BK302" i="3"/>
  <c r="J302" i="3" s="1"/>
  <c r="J77" i="3" s="1"/>
  <c r="J303" i="3"/>
  <c r="J78" i="3" s="1"/>
  <c r="E91" i="3"/>
  <c r="E48" i="3"/>
  <c r="F98" i="3"/>
  <c r="F55" i="3"/>
  <c r="J102" i="3"/>
  <c r="J60" i="3" s="1"/>
  <c r="J274" i="3"/>
  <c r="J70" i="3" s="1"/>
  <c r="BK273" i="3"/>
  <c r="J273" i="3" s="1"/>
  <c r="J69" i="3" s="1"/>
  <c r="J33" i="2"/>
  <c r="AV55" i="1" s="1"/>
  <c r="AT55" i="1" s="1"/>
  <c r="F34" i="3"/>
  <c r="BA56" i="1" s="1"/>
  <c r="W30" i="1" l="1"/>
  <c r="AW54" i="1"/>
  <c r="BK101" i="3"/>
  <c r="J101" i="3" s="1"/>
  <c r="J85" i="2"/>
  <c r="J60" i="2" s="1"/>
  <c r="BK84" i="2"/>
  <c r="J84" i="2" s="1"/>
  <c r="J59" i="3" l="1"/>
  <c r="J30" i="3"/>
  <c r="AK30" i="1"/>
  <c r="AT54" i="1"/>
  <c r="J59" i="2"/>
  <c r="J30" i="2"/>
  <c r="J39" i="2" l="1"/>
  <c r="AG55" i="1"/>
  <c r="AG56" i="1"/>
  <c r="AN56" i="1" s="1"/>
  <c r="J39" i="3"/>
  <c r="AG54" i="1" l="1"/>
  <c r="AN55" i="1"/>
  <c r="AK26" i="1" l="1"/>
  <c r="AK35" i="1" s="1"/>
  <c r="AN54" i="1"/>
</calcChain>
</file>

<file path=xl/sharedStrings.xml><?xml version="1.0" encoding="utf-8"?>
<sst xmlns="http://schemas.openxmlformats.org/spreadsheetml/2006/main" count="3456" uniqueCount="895">
  <si>
    <t>Export Komplet</t>
  </si>
  <si>
    <t/>
  </si>
  <si>
    <t>2.0</t>
  </si>
  <si>
    <t>ZAMOK</t>
  </si>
  <si>
    <t>False</t>
  </si>
  <si>
    <t>{1b1a9a79-adbc-43ca-b18b-86fcf20b624f}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</si>
  <si>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</si>
  <si>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</si>
  <si>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</si>
  <si>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</si>
  <si>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</si>
  <si>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</si>
  <si>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</si>
  <si>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</si>
  <si>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2019_01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</si>
  <si>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</si>
  <si>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</si>
  <si>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mostu v km 70,905 na trati Olomouc – Nezamyslice</t>
  </si>
  <si>
    <t>KSO:</t>
  </si>
  <si>
    <t>824 21</t>
  </si>
  <si>
    <t>CC-CZ:</t>
  </si>
  <si>
    <t>Místo:</t>
  </si>
  <si>
    <t xml:space="preserve"> </t>
  </si>
  <si>
    <t>Datum:</t>
  </si>
  <si>
    <t>Zadavatel:</t>
  </si>
  <si>
    <t>IČ:</t>
  </si>
  <si>
    <t xml:space="preserve">SŽDC s.o., OŘ Olomouc </t>
  </si>
  <si>
    <t>DIČ:</t>
  </si>
  <si>
    <t>Uchazeč:</t>
  </si>
  <si>
    <t>Vyplň údaj</t>
  </si>
  <si>
    <t>Projektant:</t>
  </si>
  <si>
    <t>True</t>
  </si>
  <si>
    <t>Zpracovatel:</t>
  </si>
  <si>
    <t>Ing. Renata Jandová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</si>
  <si>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</si>
  <si>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</si>
  <si>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</si>
  <si>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</si>
  <si>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</si>
  <si>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</si>
  <si>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</si>
  <si>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</si>
  <si>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</si>
  <si>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</si>
  <si>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</si>
  <si>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</si>
  <si>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</si>
  <si>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</si>
  <si>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</si>
  <si>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</si>
  <si>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</si>
  <si>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</si>
  <si>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</si>
  <si>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</si>
  <si>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</si>
  <si>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</si>
  <si>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</si>
  <si>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</si>
  <si>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</si>
  <si>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</si>
  <si>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</si>
  <si>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</si>
  <si>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</si>
  <si>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</si>
  <si>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</si>
  <si>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</si>
  <si>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</si>
  <si>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</si>
  <si>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</si>
  <si>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</si>
  <si>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</si>
  <si>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</si>
  <si>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</si>
  <si>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</si>
  <si>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</si>
  <si>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Žel. svršek v okolí mostu v km 70,905</t>
  </si>
  <si>
    <t>STA</t>
  </si>
  <si>
    <t>1</t>
  </si>
  <si>
    <t>{cf9659f5-c4b3-43fe-8d1f-c545ece5e8d8}</t>
  </si>
  <si>
    <t>2</t>
  </si>
  <si>
    <t>SO 02</t>
  </si>
  <si>
    <t>Oprava mostu v km 70,905</t>
  </si>
  <si>
    <t>ING</t>
  </si>
  <si>
    <t>{95fd36bc-951d-4dad-a44a-99914b223e31}</t>
  </si>
  <si>
    <t>KRYCÍ LIST SOUPISU PRACÍ</t>
  </si>
  <si>
    <t>Objekt:</t>
  </si>
  <si>
    <t>SO 01 - Žel. svršek v okolí mostu v km 70,905</t>
  </si>
  <si>
    <t>REKAPITULACE ČLENĚNÍ SOUPISU PRACÍ</t>
  </si>
  <si>
    <t>Kód dílu - Popis</t>
  </si>
  <si>
    <t>Cena celkem [CZK]</t>
  </si>
  <si>
    <t>Náklady ze soupisu prací</t>
  </si>
  <si>
    <t>-1</t>
  </si>
  <si>
    <t>HSV -  Práce a dodávky HSV</t>
  </si>
  <si>
    <t xml:space="preserve">    5 -  Komunikace</t>
  </si>
  <si>
    <t xml:space="preserve">    997 -  Přesun sutě</t>
  </si>
  <si>
    <t xml:space="preserve">    998 -  Přesun hmot</t>
  </si>
  <si>
    <t>VRN - 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</si>
  <si>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</si>
  <si>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</si>
  <si>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</si>
  <si>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</si>
  <si>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</si>
  <si>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</si>
  <si>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</si>
  <si>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</si>
  <si>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</si>
  <si>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</si>
  <si>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</si>
  <si>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</si>
  <si>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</si>
  <si>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</si>
  <si>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 xml:space="preserve"> Práce a dodávky HSV</t>
  </si>
  <si>
    <t>ROZPOCET</t>
  </si>
  <si>
    <t>5</t>
  </si>
  <si>
    <t xml:space="preserve"> Komunikace</t>
  </si>
  <si>
    <t>K</t>
  </si>
  <si>
    <t>5905050060</t>
  </si>
  <si>
    <t>Souvislá výměna KL se snesením KR koleje pražce betonové rozdělení "d"</t>
  </si>
  <si>
    <t>km</t>
  </si>
  <si>
    <t>4</t>
  </si>
  <si>
    <t>496192194</t>
  </si>
  <si>
    <t>5905105030</t>
  </si>
  <si>
    <t>Doplnění KL kamenivem souvisle strojně v koleji</t>
  </si>
  <si>
    <t>m3</t>
  </si>
  <si>
    <t>-1259998529</t>
  </si>
  <si>
    <t>3</t>
  </si>
  <si>
    <t>M</t>
  </si>
  <si>
    <t>5955101000</t>
  </si>
  <si>
    <t>Železniční svršek-kolejové lože (KL) Kamenivo drcené štěrk frakce 31,5/63 třídy BI</t>
  </si>
  <si>
    <t>t</t>
  </si>
  <si>
    <t>8</t>
  </si>
  <si>
    <t>-1356424901</t>
  </si>
  <si>
    <t>5955101075-R</t>
  </si>
  <si>
    <t>Železniční spodek - kamenivo drcené štěrkodrť frakce 0/32</t>
  </si>
  <si>
    <t>1003379099</t>
  </si>
  <si>
    <t>5905110010</t>
  </si>
  <si>
    <t>Snížení KL pod patou kolejnice v koleji</t>
  </si>
  <si>
    <t>1400054158</t>
  </si>
  <si>
    <t>6</t>
  </si>
  <si>
    <t>5906125370</t>
  </si>
  <si>
    <t>Montáž kolejového roštu na úložišti pražce betonové vystrojené tv. S49 rozdělení"d"</t>
  </si>
  <si>
    <t>1837183827</t>
  </si>
  <si>
    <t>7</t>
  </si>
  <si>
    <t>5906140240</t>
  </si>
  <si>
    <t>Demontáž kolejového roštu koleje v ose koleje pražce betonové tv. T rozdělení "d"</t>
  </si>
  <si>
    <t>-1898422159</t>
  </si>
  <si>
    <t>5957104025</t>
  </si>
  <si>
    <t>Železniční svršek-kolejnice Kolejnicové pásy třídy R260 tv. 49 E1 délky 75 metrů</t>
  </si>
  <si>
    <t>kus</t>
  </si>
  <si>
    <t>24983063</t>
  </si>
  <si>
    <t>9</t>
  </si>
  <si>
    <t>5958158005</t>
  </si>
  <si>
    <t>Železniční svršek-upevňovadla Podložka pryžová pod patu kolejnice S49 183/126/6</t>
  </si>
  <si>
    <t>863359272</t>
  </si>
  <si>
    <t>10</t>
  </si>
  <si>
    <t>5907050020</t>
  </si>
  <si>
    <t>Dělení kolejnic řezáním nebo rozbroušením tv. S49</t>
  </si>
  <si>
    <t>-937962744</t>
  </si>
  <si>
    <t>11</t>
  </si>
  <si>
    <t>5909030020</t>
  </si>
  <si>
    <t>Následná úprava GPK koleje směrové a výškové uspořádání pražce betonové</t>
  </si>
  <si>
    <t>1900471595</t>
  </si>
  <si>
    <t>12</t>
  </si>
  <si>
    <t>5958125000</t>
  </si>
  <si>
    <t>Železniční svršek-upevňovadla Komplety s antikorozní úpravou Skl 14 (svěrka Skl14, vrtule R1, podložka Uls7)</t>
  </si>
  <si>
    <t>962673326</t>
  </si>
  <si>
    <t>13</t>
  </si>
  <si>
    <t>5956140030</t>
  </si>
  <si>
    <t>Železniční svršek-kolejnicové podpory Pražec betonový příčný vystrojený včetně kompletů tv. B 91S/2 (S)</t>
  </si>
  <si>
    <t>1463063410</t>
  </si>
  <si>
    <t>VV</t>
  </si>
  <si>
    <t>"Železniční svršek - kolejnicové podpory Pražec betový příčný vystrojený včetně kompletů tv. B 91s/2 (S)"</t>
  </si>
  <si>
    <t>"vč. svěrky Skl14, vrtule R1, podložky Uls7"</t>
  </si>
  <si>
    <t>123</t>
  </si>
  <si>
    <t>14</t>
  </si>
  <si>
    <t>5910035030</t>
  </si>
  <si>
    <t>Dosažení dovolené upínací teploty v BK prodloužením kolejnicového pásu v koleji tv. S49</t>
  </si>
  <si>
    <t>svar</t>
  </si>
  <si>
    <t>-30579357</t>
  </si>
  <si>
    <t>5910040320</t>
  </si>
  <si>
    <t>Umožnění volné dilatace kolejnice demontáž upevňovadel s osazením kluzných podložek rozdělení pražců "d"</t>
  </si>
  <si>
    <t>m</t>
  </si>
  <si>
    <t>-1311971210</t>
  </si>
  <si>
    <t>16</t>
  </si>
  <si>
    <t>5910040420</t>
  </si>
  <si>
    <t>Umožnění volné dilatace kolejnice montáž upevňovadel s odstraněním kluzných podložek rozdělení pražců "d"</t>
  </si>
  <si>
    <t>-1546482447</t>
  </si>
  <si>
    <t>17</t>
  </si>
  <si>
    <t>5914075420</t>
  </si>
  <si>
    <t>Zřízení konstrukční vrstvy pražcového podloží podle konstrukce typ 5</t>
  </si>
  <si>
    <t>m2</t>
  </si>
  <si>
    <t>-1008512011</t>
  </si>
  <si>
    <t>18</t>
  </si>
  <si>
    <t>5915010010</t>
  </si>
  <si>
    <t>Těžení zeminy nebo horniny železničního spodku I. třídy</t>
  </si>
  <si>
    <t>-910956327</t>
  </si>
  <si>
    <t>997</t>
  </si>
  <si>
    <t xml:space="preserve"> Přesun sutě</t>
  </si>
  <si>
    <t>19</t>
  </si>
  <si>
    <t>997241511</t>
  </si>
  <si>
    <t>Vodorovné přemístění vybouraných hmot do 7 km</t>
  </si>
  <si>
    <t>952485077</t>
  </si>
  <si>
    <t>20</t>
  </si>
  <si>
    <t>997241519</t>
  </si>
  <si>
    <t>Příplatek ZKD 1 km u vodorovného přemístění vybouraných hmot</t>
  </si>
  <si>
    <t>404061808</t>
  </si>
  <si>
    <t>998</t>
  </si>
  <si>
    <t xml:space="preserve"> Přesun hmot</t>
  </si>
  <si>
    <t>998242011</t>
  </si>
  <si>
    <t>Přesun hmot pro železniční svršek drah kolejových o sklonu 0,8 %</t>
  </si>
  <si>
    <t>272871542</t>
  </si>
  <si>
    <t>VRN</t>
  </si>
  <si>
    <t xml:space="preserve"> Vedlejší rozpočtové náklady</t>
  </si>
  <si>
    <t>22</t>
  </si>
  <si>
    <t>9909000100</t>
  </si>
  <si>
    <t xml:space="preserve">Poplatek za uložení suti nebo hmot na oficiální skládku  </t>
  </si>
  <si>
    <t>2068818603</t>
  </si>
  <si>
    <t>SO 02 - Oprava mostu v km 70,905</t>
  </si>
  <si>
    <t xml:space="preserve">    1 -  Zemní práce</t>
  </si>
  <si>
    <t xml:space="preserve">    2 -  Zakládání</t>
  </si>
  <si>
    <t xml:space="preserve">    3 - Svislé a kompletní konstrukce</t>
  </si>
  <si>
    <t xml:space="preserve">    4 -  Vodorovné konstrukce</t>
  </si>
  <si>
    <t xml:space="preserve">    5 -  Komunikace pozemní</t>
  </si>
  <si>
    <t xml:space="preserve">    9 - Ostatní konstrukce a práce, bourání</t>
  </si>
  <si>
    <t xml:space="preserve">    99 -  Přesun hmot</t>
  </si>
  <si>
    <t>PSV -  Práce a dodávky PSV</t>
  </si>
  <si>
    <t xml:space="preserve">    711 -  Izolace proti vodě, vlhkosti a plynům</t>
  </si>
  <si>
    <t xml:space="preserve">    767 -  Konstrukce zámečnické</t>
  </si>
  <si>
    <t xml:space="preserve">    783 -  Dokončovací práce</t>
  </si>
  <si>
    <t>M -  Práce a dodávky M</t>
  </si>
  <si>
    <t xml:space="preserve">    46-M -  Zemní práce při extr.mont.pracích</t>
  </si>
  <si>
    <t>Ostatní -  Ostatní</t>
  </si>
  <si>
    <t xml:space="preserve">    000 -  Všeobecné konstrukce a práce</t>
  </si>
  <si>
    <t>VRN -  Ostatní náklady</t>
  </si>
  <si>
    <t xml:space="preserve">    VRN1 -  Průzkumné, geodetické a projektové práce</t>
  </si>
  <si>
    <t xml:space="preserve">    VRN3 - Zařízení staveniště</t>
  </si>
  <si>
    <t xml:space="preserve">    VRN4 -  Inženýrská činnost</t>
  </si>
  <si>
    <t xml:space="preserve">    VRN9 -  Ostatní náklady</t>
  </si>
  <si>
    <t xml:space="preserve"> Zemní práce</t>
  </si>
  <si>
    <t>111101101</t>
  </si>
  <si>
    <t>Odstranění travin z celkové plochy do 0,1 ha</t>
  </si>
  <si>
    <t>ha</t>
  </si>
  <si>
    <t>1882897837</t>
  </si>
  <si>
    <t>111201101</t>
  </si>
  <si>
    <t>Odstranění křovin a stromů průměru kmene do 100 mm i s kořeny z celkové plochy do 1000 m2</t>
  </si>
  <si>
    <t>960769121</t>
  </si>
  <si>
    <t>111201401</t>
  </si>
  <si>
    <t>Spálení křovin a stromů průměru kmene do 100 mm</t>
  </si>
  <si>
    <t>-345553493</t>
  </si>
  <si>
    <t>111301111</t>
  </si>
  <si>
    <t>Sejmutí drnu tl do 100 mm s přemístěním do 50 m nebo naložením na dopravní prostředek</t>
  </si>
  <si>
    <t>-1375944845</t>
  </si>
  <si>
    <t>112101101</t>
  </si>
  <si>
    <t>Kácení stromů s odřezáním kmene a s odvětvením listnatých, průměru kmene přes 100 do 300 mm</t>
  </si>
  <si>
    <t>2061359953</t>
  </si>
  <si>
    <t>112201101</t>
  </si>
  <si>
    <t>Odstranění pařezů D do 300 mm</t>
  </si>
  <si>
    <t>467170393</t>
  </si>
  <si>
    <t>113106192</t>
  </si>
  <si>
    <t>Rozebrání vozovek ze silničních dílců pl do 50 m2 se spárami zalitými cementovou maltou</t>
  </si>
  <si>
    <t>-745752028</t>
  </si>
  <si>
    <t>113107143</t>
  </si>
  <si>
    <t>Odstranění podkladu pl do 50 m2 živičných tl 150 mm</t>
  </si>
  <si>
    <t>-852000674</t>
  </si>
  <si>
    <t>114203202</t>
  </si>
  <si>
    <t>Očištění lomového kamene nebo betonových tvárnic od malty</t>
  </si>
  <si>
    <t>1884690797</t>
  </si>
  <si>
    <t>122201101</t>
  </si>
  <si>
    <t>Odkopávky a prokopávky nezapažené v hornině tř. 3 objem do 100 m3</t>
  </si>
  <si>
    <t>-2121566907</t>
  </si>
  <si>
    <t>122201109</t>
  </si>
  <si>
    <t>Příplatek za lepivost u odkopávek v hornině tř. 1 až 3</t>
  </si>
  <si>
    <t>-1936115101</t>
  </si>
  <si>
    <t>151711111</t>
  </si>
  <si>
    <t>Osazení zápor ocelových dl do 8 m</t>
  </si>
  <si>
    <t>-1743131404</t>
  </si>
  <si>
    <t>130109840</t>
  </si>
  <si>
    <t>ocel profilová HE-B, v jakosti 11 375, h=240 mm</t>
  </si>
  <si>
    <t>504231190</t>
  </si>
  <si>
    <t>151711131</t>
  </si>
  <si>
    <t>Vytažení zápor ocelových dl do 8 m</t>
  </si>
  <si>
    <t>-555967111</t>
  </si>
  <si>
    <t>153124112</t>
  </si>
  <si>
    <t>Zřízení stěn nasazených nebo tabulových ze dřeva s osazením vodicích pilot z terénu</t>
  </si>
  <si>
    <t>-418078014</t>
  </si>
  <si>
    <t>605110110</t>
  </si>
  <si>
    <t>řezivo jehličnaté deskové neopracované střed jakost I</t>
  </si>
  <si>
    <t>97528358</t>
  </si>
  <si>
    <t>153125112</t>
  </si>
  <si>
    <t>Odstranění stěn dřevěných nasazených nebo tabulových mezi pilotami s odstraněním pilot z terénu</t>
  </si>
  <si>
    <t>1660741111</t>
  </si>
  <si>
    <t>162301401</t>
  </si>
  <si>
    <t>Vodorovné přemístění větví stromů listnatých do 5 km D kmene do 300 mm</t>
  </si>
  <si>
    <t>-1697145957</t>
  </si>
  <si>
    <t>162301411</t>
  </si>
  <si>
    <t>Vodorovné přemístění kmenů stromů listnatých do 5 km D kmene do 300 mm</t>
  </si>
  <si>
    <t>1408578756</t>
  </si>
  <si>
    <t>162301421</t>
  </si>
  <si>
    <t>Vodorovné přemístění pařezů do 5 km D do 300 mm</t>
  </si>
  <si>
    <t>-1689064314</t>
  </si>
  <si>
    <t>162301501</t>
  </si>
  <si>
    <t>Vodorovné přemístění křovin do 5 km D kmene do 100 mm</t>
  </si>
  <si>
    <t>-538299197</t>
  </si>
  <si>
    <t>162301901</t>
  </si>
  <si>
    <t>Příplatek k vodorovnému přemístění větví stromů listnatých D kmene do 300 mm ZKD 5 km</t>
  </si>
  <si>
    <t>1568187542</t>
  </si>
  <si>
    <t>23</t>
  </si>
  <si>
    <t>162301911</t>
  </si>
  <si>
    <t>Příplatek k vodorovnému přemístění kmenů stromů listnatých D kmene do 300 mm ZKD 5 km</t>
  </si>
  <si>
    <t>856635727</t>
  </si>
  <si>
    <t>24</t>
  </si>
  <si>
    <t>162301921</t>
  </si>
  <si>
    <t>Příplatek k vodorovnému přemístění pařezů D 300 mm ZKD 5 km</t>
  </si>
  <si>
    <t>117813853</t>
  </si>
  <si>
    <t>25</t>
  </si>
  <si>
    <t>162701105</t>
  </si>
  <si>
    <t>Vodorovné přemístění do 10000 m výkopku/sypaniny z horniny tř. 1 až 4</t>
  </si>
  <si>
    <t>-506834437</t>
  </si>
  <si>
    <t>"Položka záměrně zvětšena z důvodu nevhodných stavebních podmínek" 2*70,1</t>
  </si>
  <si>
    <t>26</t>
  </si>
  <si>
    <t>162702111</t>
  </si>
  <si>
    <t>Vodorovné přemístění drnu bez naložení se složením do 6000 m</t>
  </si>
  <si>
    <t>-837081663</t>
  </si>
  <si>
    <t>27</t>
  </si>
  <si>
    <t>171201201</t>
  </si>
  <si>
    <t>Uložení sypaniny na skládky</t>
  </si>
  <si>
    <t>1126473613</t>
  </si>
  <si>
    <t>28</t>
  </si>
  <si>
    <t>171201211</t>
  </si>
  <si>
    <t>Poplatek za uložení odpadu ze sypaniny na skládce (skládkovné)</t>
  </si>
  <si>
    <t>-1794216987</t>
  </si>
  <si>
    <t>29</t>
  </si>
  <si>
    <t>181411132</t>
  </si>
  <si>
    <t>Založení parkového trávníku výsevem plochy do 1000 m2 ve svahu do 1:2</t>
  </si>
  <si>
    <t>1957240019</t>
  </si>
  <si>
    <t>30</t>
  </si>
  <si>
    <t>005724100</t>
  </si>
  <si>
    <t>osivo směs travní parková</t>
  </si>
  <si>
    <t>kg</t>
  </si>
  <si>
    <t>-1902396799</t>
  </si>
  <si>
    <t>31</t>
  </si>
  <si>
    <t>182301123</t>
  </si>
  <si>
    <t>Rozprostření ornice pl do 500 m2 ve svahu přes 1:5 tl vrstvy do 200 mm</t>
  </si>
  <si>
    <t>-893243027</t>
  </si>
  <si>
    <t>32</t>
  </si>
  <si>
    <t>185803112</t>
  </si>
  <si>
    <t>Ošetření trávníku shrabáním ve svahu do 1:2</t>
  </si>
  <si>
    <t>262550891</t>
  </si>
  <si>
    <t>33</t>
  </si>
  <si>
    <t>185851121</t>
  </si>
  <si>
    <t>Dovoz vody pro zálivku rostlin za vzdálenost do 1000 m</t>
  </si>
  <si>
    <t>-1323874469</t>
  </si>
  <si>
    <t>34</t>
  </si>
  <si>
    <t>185851129</t>
  </si>
  <si>
    <t>Příplatek k dovozu vody pro zálivku rostlin do 1000 m ZKD 1000 m</t>
  </si>
  <si>
    <t>1464903006</t>
  </si>
  <si>
    <t xml:space="preserve"> Zakládání</t>
  </si>
  <si>
    <t>35</t>
  </si>
  <si>
    <t>212341111</t>
  </si>
  <si>
    <t>Obetonování drenážních trub mezerovitým betonem</t>
  </si>
  <si>
    <t>1415969939</t>
  </si>
  <si>
    <t>36</t>
  </si>
  <si>
    <t>212755216</t>
  </si>
  <si>
    <t>Trativody z drenážních trubek plastových flexibilních D 160 mm bez lože</t>
  </si>
  <si>
    <t>-1786906900</t>
  </si>
  <si>
    <t>37</t>
  </si>
  <si>
    <t>213141131</t>
  </si>
  <si>
    <t>Zřízení vrstvy z geotextilie ve sklonu do 1:1 š do 3 m</t>
  </si>
  <si>
    <t>-78037364</t>
  </si>
  <si>
    <t>38</t>
  </si>
  <si>
    <t>221211115</t>
  </si>
  <si>
    <t>Vrty přenosnými kladivy D do 56 mm úklon do 90° hl do 10 m hor. V</t>
  </si>
  <si>
    <t>-1654867703</t>
  </si>
  <si>
    <t>39</t>
  </si>
  <si>
    <t>221211116</t>
  </si>
  <si>
    <t>Vrty přenosnými kladivy D do 56 mm úklon do 90° hl do 10 m hor. VI</t>
  </si>
  <si>
    <t>-931873397</t>
  </si>
  <si>
    <t>40</t>
  </si>
  <si>
    <t>226111111</t>
  </si>
  <si>
    <t>Vrty velkoprofilové svislé nezapažené D do 450 mm hl do 5 m hor. I</t>
  </si>
  <si>
    <t>637001923</t>
  </si>
  <si>
    <t>41</t>
  </si>
  <si>
    <t>226111211</t>
  </si>
  <si>
    <t>Vrty velkoprofilové svislé nezapažené D do 450 mm hl přes 5 m hor. I</t>
  </si>
  <si>
    <t>1362521742</t>
  </si>
  <si>
    <t>42</t>
  </si>
  <si>
    <t>273354111</t>
  </si>
  <si>
    <t>Bednění základových desek - zřízení</t>
  </si>
  <si>
    <t>CS ÚRS 2018 02</t>
  </si>
  <si>
    <t>-2080710458</t>
  </si>
  <si>
    <t>PP</t>
  </si>
  <si>
    <t>Bednění základových konstrukcí desek zřízení</t>
  </si>
  <si>
    <t>"Platí pro položku: Mostní nosné konstrukce deskové ze ŽB C 30/37" 2*2,0+2*12,5</t>
  </si>
  <si>
    <t>"Příplatek za podpěrné konstrukce pro rozšíření ŽB vany" 30</t>
  </si>
  <si>
    <t>Součet</t>
  </si>
  <si>
    <t>43</t>
  </si>
  <si>
    <t>273354211</t>
  </si>
  <si>
    <t>Bednění základových desek - odstranění</t>
  </si>
  <si>
    <t>2115292985</t>
  </si>
  <si>
    <t>Bednění základových konstrukcí desek odstranění bednění</t>
  </si>
  <si>
    <t>44</t>
  </si>
  <si>
    <t>28160211R</t>
  </si>
  <si>
    <t>Injektování povrchové nízkotlaké z cementových malty</t>
  </si>
  <si>
    <t>1542322823</t>
  </si>
  <si>
    <t>"Položka zahrnuje samotnou injektáž + materiál, vyčištění otvorů a další potřebné příslušenství" 30,0</t>
  </si>
  <si>
    <t>Svislé a kompletní konstrukce</t>
  </si>
  <si>
    <t>45</t>
  </si>
  <si>
    <t>317321118</t>
  </si>
  <si>
    <t>Mostní římsy ze ŽB C 30/37</t>
  </si>
  <si>
    <t>-1269165420</t>
  </si>
  <si>
    <t>46</t>
  </si>
  <si>
    <t>317353121</t>
  </si>
  <si>
    <t>Bednění mostních říms všech tvarů - zřízení</t>
  </si>
  <si>
    <t>-634162941</t>
  </si>
  <si>
    <t>47</t>
  </si>
  <si>
    <t>317353221</t>
  </si>
  <si>
    <t>Bednění mostních říms všech tvarů - odstranění</t>
  </si>
  <si>
    <t>-188665300</t>
  </si>
  <si>
    <t>48</t>
  </si>
  <si>
    <t>317361116</t>
  </si>
  <si>
    <t>Výztuž mostních říms z betonářské oceli 10 505</t>
  </si>
  <si>
    <t>-1648943212</t>
  </si>
  <si>
    <t>49</t>
  </si>
  <si>
    <t>31912411R</t>
  </si>
  <si>
    <t>Osazování prefabrikovaných římsových zídek ze ŽB 30/37 hmotnosti do 5 t</t>
  </si>
  <si>
    <t>898287625</t>
  </si>
  <si>
    <t>50</t>
  </si>
  <si>
    <t>59384700R</t>
  </si>
  <si>
    <t xml:space="preserve">římsová zídka 2960/1490/1190 mm </t>
  </si>
  <si>
    <t>-1011409097</t>
  </si>
  <si>
    <t>51</t>
  </si>
  <si>
    <t>35831511R</t>
  </si>
  <si>
    <t xml:space="preserve">Bourání šachty, stoky kompletní nebo otvorů z prostého betonu </t>
  </si>
  <si>
    <t>-1682897587</t>
  </si>
  <si>
    <t xml:space="preserve"> Vodorovné konstrukce</t>
  </si>
  <si>
    <t>52</t>
  </si>
  <si>
    <t>421321128</t>
  </si>
  <si>
    <t>Mostní nosné konstrukce deskové ze ŽB C 30/37</t>
  </si>
  <si>
    <t>-792175793</t>
  </si>
  <si>
    <t>53</t>
  </si>
  <si>
    <t>421361226</t>
  </si>
  <si>
    <t>Výztuž ŽB deskového mostu z betonářské oceli 10 505</t>
  </si>
  <si>
    <t>-666975391</t>
  </si>
  <si>
    <t>54</t>
  </si>
  <si>
    <t>451315136</t>
  </si>
  <si>
    <t>Podkladní nebo výplňová vrstva z betonu C 20/25 tl do 200 mm</t>
  </si>
  <si>
    <t>-648237985</t>
  </si>
  <si>
    <t>55</t>
  </si>
  <si>
    <t>45131513R</t>
  </si>
  <si>
    <t>Podkladní nebo výplňová vrstva z betonu C 25/30 tl do 200 mm</t>
  </si>
  <si>
    <t>-453833648</t>
  </si>
  <si>
    <t>56</t>
  </si>
  <si>
    <t>451475121</t>
  </si>
  <si>
    <t>Podkladní vrstva plastbetonová samonivelační první vrstva tl 10 mm</t>
  </si>
  <si>
    <t>624492798</t>
  </si>
  <si>
    <t>57</t>
  </si>
  <si>
    <t>451475122</t>
  </si>
  <si>
    <t>Podkladní vrstva plastbetonová samonivelační každá další vrstva tl 10 mm</t>
  </si>
  <si>
    <t>-1757202789</t>
  </si>
  <si>
    <t>58</t>
  </si>
  <si>
    <t>45159797R</t>
  </si>
  <si>
    <t>Podklad nebo lože pod dlažbu vodorovný nebo do sklonu 1:5 z živičného recyklátu tl do 100 mm</t>
  </si>
  <si>
    <t>-220783468</t>
  </si>
  <si>
    <t>59</t>
  </si>
  <si>
    <t>45159997R</t>
  </si>
  <si>
    <t>Příplatek ZKD 10 mm tl nad 100 mm u podkladu nebo lože pod dlažbu z živičného recyklátu</t>
  </si>
  <si>
    <t>769138317</t>
  </si>
  <si>
    <t>60</t>
  </si>
  <si>
    <t>452368211</t>
  </si>
  <si>
    <t>Výztuž podkladních desek nebo bloků nebo pražců otevřený výkop ze svařovaných sítí Kari</t>
  </si>
  <si>
    <t>-351723555</t>
  </si>
  <si>
    <t>61</t>
  </si>
  <si>
    <t>457311117</t>
  </si>
  <si>
    <t>Vyrovnávací nebo spádový beton C 25/30 včetně úpravy povrchu</t>
  </si>
  <si>
    <t>-641612872</t>
  </si>
  <si>
    <t>62</t>
  </si>
  <si>
    <t>457451134</t>
  </si>
  <si>
    <t>Ochranná betonová vrstva na izolaci přesýpaných objektů tl 60 mm s výztuží sítí beton C 30/37</t>
  </si>
  <si>
    <t>-430772102</t>
  </si>
  <si>
    <t>63</t>
  </si>
  <si>
    <t>4583111121R</t>
  </si>
  <si>
    <t>Výplňové klíny z betonu prostého C 16/20</t>
  </si>
  <si>
    <t>1316400565</t>
  </si>
  <si>
    <t>64</t>
  </si>
  <si>
    <t>458501112</t>
  </si>
  <si>
    <t>Výplňové klíny za opěrou z kameniva drceného hutněného po vrstvách</t>
  </si>
  <si>
    <t>791269530</t>
  </si>
  <si>
    <t>65</t>
  </si>
  <si>
    <t>461311610</t>
  </si>
  <si>
    <t>Patka pro dlažbu z betonu se zvýšenými nároky na prostředí průřez do 0,20 m2</t>
  </si>
  <si>
    <t>798270894</t>
  </si>
  <si>
    <t>66</t>
  </si>
  <si>
    <t>461311620</t>
  </si>
  <si>
    <t>Patka pro dlažbu z betonu se zvýšenými nároky na prostředí průřez nad 0,20 m2</t>
  </si>
  <si>
    <t>447307171</t>
  </si>
  <si>
    <t>67</t>
  </si>
  <si>
    <t>465513227</t>
  </si>
  <si>
    <t>Dlažba z lomového kamene na cementovou maltu s vyspárováním tl 250 mm pro hydromeliorace</t>
  </si>
  <si>
    <t>1631521659</t>
  </si>
  <si>
    <t xml:space="preserve"> Komunikace pozemní</t>
  </si>
  <si>
    <t>68</t>
  </si>
  <si>
    <t>573211109</t>
  </si>
  <si>
    <t>Postřik živičný spojovací z asfaltu v množství 0,50 kg/m2</t>
  </si>
  <si>
    <t>1396980724</t>
  </si>
  <si>
    <t>69</t>
  </si>
  <si>
    <t>577155111</t>
  </si>
  <si>
    <t>Asfaltový beton vrstva obrusná ACO 16 (ABH) tl 60 mm š do 3 m z nemodifikovaného asfaltu</t>
  </si>
  <si>
    <t>580093377</t>
  </si>
  <si>
    <t>70</t>
  </si>
  <si>
    <t>584121111</t>
  </si>
  <si>
    <t>Osazení silničních dílců z ŽB do lože z kameniva těženého tl 40 mm</t>
  </si>
  <si>
    <t>-1275213735</t>
  </si>
  <si>
    <t>71</t>
  </si>
  <si>
    <t>593811850</t>
  </si>
  <si>
    <t>panel silniční IZD 86/10 300x100x21,5 cm</t>
  </si>
  <si>
    <t>1435579195</t>
  </si>
  <si>
    <t>Ostatní konstrukce a práce, bourání</t>
  </si>
  <si>
    <t>72</t>
  </si>
  <si>
    <t>628613611</t>
  </si>
  <si>
    <t>Žárové zinkování ponorem dílů ocelových konstrukcí mostů hmotnosti do 100 kg</t>
  </si>
  <si>
    <t>-1653003590</t>
  </si>
  <si>
    <t>Žárové zinkování ponorem dílů ocelových konstrukcí mostů hmotnosti dílců do 100 kg</t>
  </si>
  <si>
    <t>"Jednotlivé kusy, celková hmotnost:" 1212,68</t>
  </si>
  <si>
    <t>73</t>
  </si>
  <si>
    <t>783314201</t>
  </si>
  <si>
    <t>Základní antikorozní jednonásobný syntetický standardní nátěr zámečnických konstrukcí</t>
  </si>
  <si>
    <t>CS ÚRS 2017 02</t>
  </si>
  <si>
    <t>-792598610</t>
  </si>
  <si>
    <t>Základní antikorozní nátěr zámečnických konstrukcí jednonásobný syntetický standardní</t>
  </si>
  <si>
    <t>"zábradlí" 39,02</t>
  </si>
  <si>
    <t>74</t>
  </si>
  <si>
    <t>783317101</t>
  </si>
  <si>
    <t>Krycí jednonásobný syntetický standardní nátěr zámečnických konstrukcí</t>
  </si>
  <si>
    <t>1226054038</t>
  </si>
  <si>
    <t>Krycí nátěr (email) zámečnických konstrukcí jednonásobný syntetický standardní</t>
  </si>
  <si>
    <t>"Zábradlí" 39,06</t>
  </si>
  <si>
    <t>75</t>
  </si>
  <si>
    <t>911121211</t>
  </si>
  <si>
    <t>Výroba ocelového zábradli při opravách mostů</t>
  </si>
  <si>
    <t>-107863900</t>
  </si>
  <si>
    <t>76</t>
  </si>
  <si>
    <t>911121311</t>
  </si>
  <si>
    <t>Montáž ocelového zábradli při opravách mostů</t>
  </si>
  <si>
    <t>-1925112477</t>
  </si>
  <si>
    <t>77</t>
  </si>
  <si>
    <t>13010428</t>
  </si>
  <si>
    <t>úhelník ocelový rovnostranný jakost 11 375 70x70x6mm</t>
  </si>
  <si>
    <t>CS ÚRS 2018 01</t>
  </si>
  <si>
    <t>110839596</t>
  </si>
  <si>
    <t>"zábradlí - horní madlo + příčle" 0,706</t>
  </si>
  <si>
    <t>78</t>
  </si>
  <si>
    <t>13010434</t>
  </si>
  <si>
    <t>úhelník ocelový rovnostranný jakost 11 375 80x80x8mm</t>
  </si>
  <si>
    <t>-1218543098</t>
  </si>
  <si>
    <t>"Pozn.: Použít úhelník rozměrů 80 x 80 x 10 mm "</t>
  </si>
  <si>
    <t>"zábradlí - sloupky" 0,342</t>
  </si>
  <si>
    <t>79</t>
  </si>
  <si>
    <t>919726124</t>
  </si>
  <si>
    <t>Geotextilie pro ochranu, separaci a filtraci netkaná měrná hmotnost do 800 g/m2</t>
  </si>
  <si>
    <t>274206043</t>
  </si>
  <si>
    <t>80</t>
  </si>
  <si>
    <t>931992121</t>
  </si>
  <si>
    <t>Výplň dilatačních spár z extrudovaného polystyrénu tl 20 mm</t>
  </si>
  <si>
    <t>-377093722</t>
  </si>
  <si>
    <t>81</t>
  </si>
  <si>
    <t>931992124</t>
  </si>
  <si>
    <t>Výplň dilatačních spár z extrudovaného polystyrénu tl 50 mm</t>
  </si>
  <si>
    <t>423306843</t>
  </si>
  <si>
    <t>Výplň dilatačních spár z polystyrenu  extrudovaného, tloušťky 50 mm</t>
  </si>
  <si>
    <t>"Položka zastupuje ochrau izolace extrudovaným polystyrenem pod římsou" 10</t>
  </si>
  <si>
    <t>82</t>
  </si>
  <si>
    <t>931994142</t>
  </si>
  <si>
    <t>Těsnění dilatační spáry betonové konstrukce polyuretanovým tmelem do pl 4,0 cm2</t>
  </si>
  <si>
    <t>-1987484414</t>
  </si>
  <si>
    <t>83</t>
  </si>
  <si>
    <t>93511111R</t>
  </si>
  <si>
    <t>Ochrana zabezpečovacích kabelů - posun drážního kabelu</t>
  </si>
  <si>
    <t>-175710283</t>
  </si>
  <si>
    <t>84</t>
  </si>
  <si>
    <t>936001R</t>
  </si>
  <si>
    <t xml:space="preserve">Letopočet výstavby - vlys do betonu </t>
  </si>
  <si>
    <t>-2006930855</t>
  </si>
  <si>
    <t>85</t>
  </si>
  <si>
    <t>936171123</t>
  </si>
  <si>
    <t>Osazení kovových doplňků mostního vybavení - desky do 15 kg přichycené šrouby</t>
  </si>
  <si>
    <t>-152192308</t>
  </si>
  <si>
    <t>Osazení kovových doplňků mostního vybavení jednotlivě  desky do 15 kg přichycené šrouby</t>
  </si>
  <si>
    <t>"patní desky" 13*2</t>
  </si>
  <si>
    <t>86</t>
  </si>
  <si>
    <t>13000000_R</t>
  </si>
  <si>
    <t>Patní plech, rozměry 240 x 200 x 20 mm</t>
  </si>
  <si>
    <t>626099269</t>
  </si>
  <si>
    <t>87</t>
  </si>
  <si>
    <t>31111008</t>
  </si>
  <si>
    <t>matice přesná šestihranná Pz DIN 934-8 M16</t>
  </si>
  <si>
    <t>100 kus</t>
  </si>
  <si>
    <t>-836556248</t>
  </si>
  <si>
    <t>"Pozn.: Položka zahrnuje rektifikační matici, kotevní matici a plastovou krytku matice - tzn. 1 šroub = 3 ks"</t>
  </si>
  <si>
    <t>13*2*3*4/100</t>
  </si>
  <si>
    <t>88</t>
  </si>
  <si>
    <t>936172121</t>
  </si>
  <si>
    <t>Osazení kovových doplňků mostního vybavení - kotevních stoliček zábradlí nebo svodidel do 20 kg</t>
  </si>
  <si>
    <t>-1762681324</t>
  </si>
  <si>
    <t>89</t>
  </si>
  <si>
    <t>936560R</t>
  </si>
  <si>
    <t>Nivelační značka na konstrukci</t>
  </si>
  <si>
    <t>1533415590</t>
  </si>
  <si>
    <t>90</t>
  </si>
  <si>
    <t>936942211</t>
  </si>
  <si>
    <t>Zhotovení tabulky s letopočtem opravy mostu vložením šablony do bednění</t>
  </si>
  <si>
    <t>-2100370815</t>
  </si>
  <si>
    <t>91</t>
  </si>
  <si>
    <t>938111111</t>
  </si>
  <si>
    <t>Čištění zdiva opěr, pilířů, křídel od mechu a jiné vegetace</t>
  </si>
  <si>
    <t>1255920318</t>
  </si>
  <si>
    <t>92</t>
  </si>
  <si>
    <t>938121111</t>
  </si>
  <si>
    <t>Odstraňování náletových křovin, dřevin a travnatého porostu ve výškách v okolí mostních říms a křídel</t>
  </si>
  <si>
    <t>143706751</t>
  </si>
  <si>
    <t>93</t>
  </si>
  <si>
    <t>938908411</t>
  </si>
  <si>
    <t>Čištění vozovek splachováním vodou</t>
  </si>
  <si>
    <t>412673116</t>
  </si>
  <si>
    <t>94</t>
  </si>
  <si>
    <t>941111111</t>
  </si>
  <si>
    <t>Montáž lešení řadového trubkového lehkého s podlahami zatížení do 200 kg/m2 š do 0,9 m v do 10 m</t>
  </si>
  <si>
    <t>1124882539</t>
  </si>
  <si>
    <t>95</t>
  </si>
  <si>
    <t>941111211</t>
  </si>
  <si>
    <t>Příplatek k lešení řadovému trubkovému lehkému s podlahami š 0,9 m v 10 m za první a ZKD den použití</t>
  </si>
  <si>
    <t>-1800188323</t>
  </si>
  <si>
    <t>96</t>
  </si>
  <si>
    <t>941112811</t>
  </si>
  <si>
    <t>Demontáž lešení řadového trubkového lehkého bez podlah zatížení do 200 kg/m2 š do 0,9 m v do 10 m</t>
  </si>
  <si>
    <t>722662288</t>
  </si>
  <si>
    <t>97</t>
  </si>
  <si>
    <t>943111811</t>
  </si>
  <si>
    <t>Demontáž lešení prostorového trubkového lehkého bez podlah zatížení do 200 kg/m2 v do 10 m</t>
  </si>
  <si>
    <t>1573651546</t>
  </si>
  <si>
    <t>98</t>
  </si>
  <si>
    <t>943121111</t>
  </si>
  <si>
    <t>Montáž lešení prostorového trubkového těžkého bez podlah zatížení tř. 4 do 300 kg/m2 v do 20 m</t>
  </si>
  <si>
    <t>1476360262</t>
  </si>
  <si>
    <t>99</t>
  </si>
  <si>
    <t>943121211</t>
  </si>
  <si>
    <t>Příplatek k lešení prostorovému trubkovému těžkému bez podlah tř.4 v 20 m za první a ZKD den použití</t>
  </si>
  <si>
    <t>1147730580</t>
  </si>
  <si>
    <t>100</t>
  </si>
  <si>
    <t>944111111</t>
  </si>
  <si>
    <t>Montáž ochranného zábradlí trubkového na vnějších stranách objektů odkloněného od svislice do 15°</t>
  </si>
  <si>
    <t>1374527693</t>
  </si>
  <si>
    <t>101</t>
  </si>
  <si>
    <t>944111211</t>
  </si>
  <si>
    <t>Příplatek k ochrannému zábradlí trubkovému na vnějších stranách objektů za první a ZKD den použití</t>
  </si>
  <si>
    <t>570499312</t>
  </si>
  <si>
    <t>102</t>
  </si>
  <si>
    <t>944111811</t>
  </si>
  <si>
    <t>Demontáž ochranného zábradlí trubkového na vnějších stranách objektů odkloněného od svislice do 15°</t>
  </si>
  <si>
    <t>-183906003</t>
  </si>
  <si>
    <t>103</t>
  </si>
  <si>
    <t>953943122</t>
  </si>
  <si>
    <t>Osazování výrobků do 5 kg/kus do betonu bez jejich dodání</t>
  </si>
  <si>
    <t>-1290772902</t>
  </si>
  <si>
    <t>104</t>
  </si>
  <si>
    <t>133228120R</t>
  </si>
  <si>
    <t>měřící vývod bludných proudů z pásové oceli 100/10</t>
  </si>
  <si>
    <t>461022580</t>
  </si>
  <si>
    <t>105</t>
  </si>
  <si>
    <t>953961214</t>
  </si>
  <si>
    <t>Kotvy chemickou patronou M 16 hl 125 mm do betonu, ŽB nebo kamene s vyvrtáním otvoru</t>
  </si>
  <si>
    <t>-1557994385</t>
  </si>
  <si>
    <t>106</t>
  </si>
  <si>
    <t>953961219</t>
  </si>
  <si>
    <t>Kotvy chemickou patronou M 33 hl 300 mm do betonu, ŽB nebo kamene s vyvrtáním otvoru</t>
  </si>
  <si>
    <t>1240726410</t>
  </si>
  <si>
    <t>107</t>
  </si>
  <si>
    <t>963071112</t>
  </si>
  <si>
    <t>Demontáž ocelových prvků mostů šroubovaných nebo svařovaných přes 100 kg</t>
  </si>
  <si>
    <t>1506001974</t>
  </si>
  <si>
    <t>108</t>
  </si>
  <si>
    <t>981511111</t>
  </si>
  <si>
    <t>Demolice konstrukcí objektů zděných na MVC postupným rozebíráním</t>
  </si>
  <si>
    <t>1506078393</t>
  </si>
  <si>
    <t>Demolice konstrukcí objektů  postupným rozebíráním zdiva na maltu vápennou nebo vápenocementovou z cihel, tvárnic, kamene, zdiva smíšeného nebo hrázděného</t>
  </si>
  <si>
    <t>109</t>
  </si>
  <si>
    <t>981511116</t>
  </si>
  <si>
    <t>Demolice konstrukcí objektů z betonu prostého postupným rozebíráním</t>
  </si>
  <si>
    <t>-1800850527</t>
  </si>
  <si>
    <t>Demolice konstrukcí objektů  postupným rozebíráním konstrukcí z betonu prostého</t>
  </si>
  <si>
    <t>110</t>
  </si>
  <si>
    <t>985131111</t>
  </si>
  <si>
    <t>Očištění ploch stěn, rubu kleneb a podlah tlakovou vodou</t>
  </si>
  <si>
    <t>1703066921</t>
  </si>
  <si>
    <t>111</t>
  </si>
  <si>
    <t>985132111</t>
  </si>
  <si>
    <t>Očištění ploch líce kleneb a podhledů tlakovou vodou</t>
  </si>
  <si>
    <t>-1332111960</t>
  </si>
  <si>
    <t>112</t>
  </si>
  <si>
    <t>985142111</t>
  </si>
  <si>
    <t>Vysekání spojovací hmoty ze spár zdiva hl do 40 mm dl do 6 m/m2</t>
  </si>
  <si>
    <t>-1722941705</t>
  </si>
  <si>
    <t>113</t>
  </si>
  <si>
    <t>985211111</t>
  </si>
  <si>
    <t>Vyklínování uvolněných kamenů ve zdivu se spárami dl do 6 m/m2</t>
  </si>
  <si>
    <t>-80148644</t>
  </si>
  <si>
    <t>114</t>
  </si>
  <si>
    <t>985211912</t>
  </si>
  <si>
    <t>Příplatek k vyklínování uvolněných kamenů za plochu do 10 m2 jednotlivě</t>
  </si>
  <si>
    <t>1380065434</t>
  </si>
  <si>
    <t>115</t>
  </si>
  <si>
    <t>985223211</t>
  </si>
  <si>
    <t>Přezdívání kamenného zdiva do aktivované malty do 3 m3</t>
  </si>
  <si>
    <t>504442236</t>
  </si>
  <si>
    <t>116</t>
  </si>
  <si>
    <t>985231111</t>
  </si>
  <si>
    <t>Spárování zdiva aktivovanou maltou spára hl do 40 mm dl do 6 m/m2</t>
  </si>
  <si>
    <t>-91338859</t>
  </si>
  <si>
    <t>117</t>
  </si>
  <si>
    <t>985232111</t>
  </si>
  <si>
    <t>Hloubkové spárování zdiva aktivovanou maltou spára hl do 80 mm dl do 6 m/m2</t>
  </si>
  <si>
    <t>-323892547</t>
  </si>
  <si>
    <t>118</t>
  </si>
  <si>
    <t>985233112</t>
  </si>
  <si>
    <t>Úprava spár po spárování zdiva zdrsněním spára dl do 6 m/m2</t>
  </si>
  <si>
    <t>457339072</t>
  </si>
  <si>
    <t>119</t>
  </si>
  <si>
    <t>985323112</t>
  </si>
  <si>
    <t>Spojovací můstek reprofilovaného betonu na cementové bázi tl 2 mm</t>
  </si>
  <si>
    <t>-1032119011</t>
  </si>
  <si>
    <t>Spojovací můstek reprofilovaného betonu na cementové bázi, tloušťky 2 mm</t>
  </si>
  <si>
    <t>"Spojovací můstek mezi drenážním betonem a vyplňovým betonem" 2*0,3*5,87</t>
  </si>
  <si>
    <t>120</t>
  </si>
  <si>
    <t>985441114</t>
  </si>
  <si>
    <t>Přídavná šroubovitá nerezová  výztuž 1 táhlo D 10 mm v drážce v cihelném zdivu hl do 70 mm</t>
  </si>
  <si>
    <t>-794310464</t>
  </si>
  <si>
    <t>121</t>
  </si>
  <si>
    <t>998212111</t>
  </si>
  <si>
    <t>Přesun hmot pro mosty zděné, monolitické betonové nebo ocelové v do 20 m</t>
  </si>
  <si>
    <t>1873818383</t>
  </si>
  <si>
    <t>122</t>
  </si>
  <si>
    <t>997013501</t>
  </si>
  <si>
    <t>Odvoz suti a vybouraných hmot na skládku nebo meziskládku do 1 km se složením</t>
  </si>
  <si>
    <t>-803190137</t>
  </si>
  <si>
    <t>997013509</t>
  </si>
  <si>
    <t>Příplatek k odvozu suti a vybouraných hmot na skládku ZKD 1 km přes 1 km</t>
  </si>
  <si>
    <t>398223571</t>
  </si>
  <si>
    <t>124</t>
  </si>
  <si>
    <t>997013801</t>
  </si>
  <si>
    <t>Poplatek za uložení stavebního betonového odpadu na skládce (skládkovné)</t>
  </si>
  <si>
    <t>-1249767778</t>
  </si>
  <si>
    <t>125</t>
  </si>
  <si>
    <t>997211119</t>
  </si>
  <si>
    <t>Příplatek ZKD 3,5 m výšky u svislé dopravy suti</t>
  </si>
  <si>
    <t>-868615992</t>
  </si>
  <si>
    <t>Svislá doprava suti nebo vybouraných hmot  s naložením do dopravního zařízení a s vyprázdněním dopravního zařízení na hromadu nebo do dopravního prostředku suti na výšku Příplatek k ceně za každých dalších i započatých 3,5 m výšky přes 3,5 m</t>
  </si>
  <si>
    <t>126</t>
  </si>
  <si>
    <t>997221845</t>
  </si>
  <si>
    <t>Poplatek za uložení odpadu z asfaltových povrchů na skládce (skládkovné)</t>
  </si>
  <si>
    <t>1811512703</t>
  </si>
  <si>
    <t>127</t>
  </si>
  <si>
    <t>997221855</t>
  </si>
  <si>
    <t>Poplatek za uložení odpadu z kameniva na skládce (skládkovné)</t>
  </si>
  <si>
    <t>262144</t>
  </si>
  <si>
    <t>-798689280</t>
  </si>
  <si>
    <t>PSV</t>
  </si>
  <si>
    <t xml:space="preserve"> Práce a dodávky PSV</t>
  </si>
  <si>
    <t>711</t>
  </si>
  <si>
    <t xml:space="preserve"> Izolace proti vodě, vlhkosti a plynům</t>
  </si>
  <si>
    <t>128</t>
  </si>
  <si>
    <t>711111001</t>
  </si>
  <si>
    <t>Provedení izolace proti zemní vlhkosti vodorovné za studena nátěrem penetračním</t>
  </si>
  <si>
    <t>-81957402</t>
  </si>
  <si>
    <t>129</t>
  </si>
  <si>
    <t>711112001</t>
  </si>
  <si>
    <t>Provedení izolace proti zemní vlhkosti svislé za studena nátěrem penetračním</t>
  </si>
  <si>
    <t>-684668251</t>
  </si>
  <si>
    <t>130</t>
  </si>
  <si>
    <t>11163150R</t>
  </si>
  <si>
    <t>lak asfaltový ALP</t>
  </si>
  <si>
    <t>1519893793</t>
  </si>
  <si>
    <t>131</t>
  </si>
  <si>
    <t>711122131</t>
  </si>
  <si>
    <t>Provedení izolace proti zemní vlhkosti svislé za horka nátěrem asfaltovým</t>
  </si>
  <si>
    <t>-359338369</t>
  </si>
  <si>
    <t>132</t>
  </si>
  <si>
    <t>11161332R</t>
  </si>
  <si>
    <t>asfalt stavebně-izolační</t>
  </si>
  <si>
    <t>1512320003</t>
  </si>
  <si>
    <t>133</t>
  </si>
  <si>
    <t>711141559</t>
  </si>
  <si>
    <t>Provedení izolace proti zemní vlhkosti pásy přitavením vodorovné NAIP</t>
  </si>
  <si>
    <t>122286644</t>
  </si>
  <si>
    <t>2*32,445</t>
  </si>
  <si>
    <t>134</t>
  </si>
  <si>
    <t>62832132R</t>
  </si>
  <si>
    <t>pás těžký asfaltovaný v přechodové oblasti</t>
  </si>
  <si>
    <t>-146520333</t>
  </si>
  <si>
    <t>2*37,312</t>
  </si>
  <si>
    <t>135</t>
  </si>
  <si>
    <t>711341564</t>
  </si>
  <si>
    <t>Provedení hydroizolace mostovek pásy přitavením NAIP</t>
  </si>
  <si>
    <t>-1435726519</t>
  </si>
  <si>
    <t>2*65,540</t>
  </si>
  <si>
    <t>136</t>
  </si>
  <si>
    <t>62832134R</t>
  </si>
  <si>
    <t xml:space="preserve">pás těžký asfaltovaný </t>
  </si>
  <si>
    <t>923270818</t>
  </si>
  <si>
    <t>2*75,371</t>
  </si>
  <si>
    <t>137</t>
  </si>
  <si>
    <t>711461103</t>
  </si>
  <si>
    <t>Provedení izolace proti tlakové vodě vodorovné fólií přilepenou v plné ploše</t>
  </si>
  <si>
    <t>1319754406</t>
  </si>
  <si>
    <t>138</t>
  </si>
  <si>
    <t>693410130R</t>
  </si>
  <si>
    <t>folie hydroizolační hladké  HDPE  /tl. 2 mm/</t>
  </si>
  <si>
    <t>658851304</t>
  </si>
  <si>
    <t>139</t>
  </si>
  <si>
    <t>71149117R</t>
  </si>
  <si>
    <t>Připevnění  izolace proti vodě nerezovou lištou vč. dodávky</t>
  </si>
  <si>
    <t>779568598</t>
  </si>
  <si>
    <t>140</t>
  </si>
  <si>
    <t>998711101</t>
  </si>
  <si>
    <t>Přesun hmot tonážní pro izolace proti vodě, vlhkosti a plynům v objektech výšky do 6 m</t>
  </si>
  <si>
    <t>448982551</t>
  </si>
  <si>
    <t>767</t>
  </si>
  <si>
    <t xml:space="preserve"> Konstrukce zámečnické</t>
  </si>
  <si>
    <t>141</t>
  </si>
  <si>
    <t>767161814</t>
  </si>
  <si>
    <t>Demontáž zábradlí rovného nerozebíratelného hmotnosti 1m zábradlí přes 20 kg</t>
  </si>
  <si>
    <t>1200188391</t>
  </si>
  <si>
    <t>783</t>
  </si>
  <si>
    <t xml:space="preserve"> Dokončovací práce</t>
  </si>
  <si>
    <t>142</t>
  </si>
  <si>
    <t>783806817</t>
  </si>
  <si>
    <t>Odstranění nátěrů z omítek otryskáním</t>
  </si>
  <si>
    <t>-1365981347</t>
  </si>
  <si>
    <t xml:space="preserve"> Práce a dodávky M</t>
  </si>
  <si>
    <t>46-M</t>
  </si>
  <si>
    <t xml:space="preserve"> Zemní práce při extr.mont.pracích</t>
  </si>
  <si>
    <t>143</t>
  </si>
  <si>
    <t>460510223</t>
  </si>
  <si>
    <t>Kanály do rýhy asfaltované z prefabrikovaných betonových žlabů typ TK 2</t>
  </si>
  <si>
    <t>661351739</t>
  </si>
  <si>
    <t>Ostatní</t>
  </si>
  <si>
    <t xml:space="preserve"> Ostatní</t>
  </si>
  <si>
    <t>000</t>
  </si>
  <si>
    <t xml:space="preserve"> Všeobecné konstrukce a práce</t>
  </si>
  <si>
    <t>144</t>
  </si>
  <si>
    <t>043103000</t>
  </si>
  <si>
    <t>Zkoušky a měření bez rozlišení - měření bludných proudů</t>
  </si>
  <si>
    <t>2028937269</t>
  </si>
  <si>
    <t xml:space="preserve"> Ostatní náklady</t>
  </si>
  <si>
    <t>VRN1</t>
  </si>
  <si>
    <t xml:space="preserve"> Průzkumné, geodetické a projektové práce</t>
  </si>
  <si>
    <t>145</t>
  </si>
  <si>
    <t>012103000</t>
  </si>
  <si>
    <t>Geodetické práce před výstavbou</t>
  </si>
  <si>
    <t>Kč…</t>
  </si>
  <si>
    <t>1024</t>
  </si>
  <si>
    <t>-786889500</t>
  </si>
  <si>
    <t>146</t>
  </si>
  <si>
    <t>012303000</t>
  </si>
  <si>
    <t>Geodetické práce po výstavbě</t>
  </si>
  <si>
    <t>1317971985</t>
  </si>
  <si>
    <t>147</t>
  </si>
  <si>
    <t>013002000</t>
  </si>
  <si>
    <t>Projektové práce</t>
  </si>
  <si>
    <t>929344812</t>
  </si>
  <si>
    <t>148</t>
  </si>
  <si>
    <t>013254000</t>
  </si>
  <si>
    <t>Dokumentace skutečného provedení stavby</t>
  </si>
  <si>
    <t>1216126192</t>
  </si>
  <si>
    <t>VRN3</t>
  </si>
  <si>
    <t>Zařízení staveniště</t>
  </si>
  <si>
    <t>149</t>
  </si>
  <si>
    <t>030001000</t>
  </si>
  <si>
    <t>…</t>
  </si>
  <si>
    <t>CS ÚRS 2017 01</t>
  </si>
  <si>
    <t>357557442</t>
  </si>
  <si>
    <t>Základní rozdělení průvodních činností a nákladů zařízení staveniště</t>
  </si>
  <si>
    <t>"Pozn.: Položka zahrnuje zřízení, zabezpečení a vyznačení staveniště, případné dopravní značení, zřízení a zpevnění příjezdové cesty vč. materiálu" 1</t>
  </si>
  <si>
    <t>VRN4</t>
  </si>
  <si>
    <t xml:space="preserve"> Inženýrská činnost</t>
  </si>
  <si>
    <t>150</t>
  </si>
  <si>
    <t>331783098</t>
  </si>
  <si>
    <t>151</t>
  </si>
  <si>
    <t>049002000</t>
  </si>
  <si>
    <t>Ostatní inženýrská činnost</t>
  </si>
  <si>
    <t>-940709486</t>
  </si>
  <si>
    <t>VRN9</t>
  </si>
  <si>
    <t>152</t>
  </si>
  <si>
    <t>091002000</t>
  </si>
  <si>
    <t>Ostatní náklady související s objektem</t>
  </si>
  <si>
    <t>Kč</t>
  </si>
  <si>
    <t>71380077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</si>
</sst>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i/>
      <sz val="8"/>
      <color rgb="FF0000FF"/>
      <name val="Arial CE"/>
    </font>
    <font>
      <sz val="7"/>
      <color rgb="FF969696"/>
      <name val="Arial CE"/>
    </font>
    <font>
      <sz val="7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8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6" fillId="0" borderId="14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17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</xf>
    <xf numFmtId="49" fontId="29" fillId="0" borderId="22" xfId="0" applyNumberFormat="1" applyFont="1" applyBorder="1" applyAlignment="1" applyProtection="1">
      <alignment horizontal="left" vertical="center" wrapText="1"/>
    </xf>
    <xf numFmtId="0" fontId="29" fillId="0" borderId="22" xfId="0" applyFont="1" applyBorder="1" applyAlignment="1" applyProtection="1">
      <alignment horizontal="left" vertical="center" wrapText="1"/>
    </xf>
    <xf numFmtId="0" fontId="29" fillId="0" borderId="22" xfId="0" applyFont="1" applyBorder="1" applyAlignment="1" applyProtection="1">
      <alignment horizontal="center" vertical="center" wrapText="1"/>
    </xf>
    <xf numFmtId="167" fontId="29" fillId="0" borderId="22" xfId="0" applyNumberFormat="1" applyFont="1" applyBorder="1" applyAlignment="1" applyProtection="1">
      <alignment vertical="center"/>
    </xf>
    <xf numFmtId="4" fontId="29" fillId="2" borderId="22" xfId="0" applyNumberFormat="1" applyFont="1" applyFill="1" applyBorder="1" applyAlignment="1" applyProtection="1">
      <alignment vertical="center"/>
      <protection locked="0"/>
    </xf>
    <xf numFmtId="4" fontId="29" fillId="0" borderId="22" xfId="0" applyNumberFormat="1" applyFont="1" applyBorder="1" applyAlignment="1" applyProtection="1">
      <alignment vertical="center"/>
    </xf>
    <xf numFmtId="0" fontId="29" fillId="0" borderId="3" xfId="0" applyFont="1" applyBorder="1" applyAlignment="1">
      <alignment vertical="center"/>
    </xf>
    <xf numFmtId="0" fontId="29" fillId="2" borderId="14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right"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8"/>
  <sheetViews>
    <sheetView showGridLines="0" tabSelected="1" workbookViewId="0">
      <selection activeCell="AN8" sqref="AN8"/>
    </sheetView>
  </sheetViews>
  <sheetFormatPr defaultRowHeight="14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spans="1:74" ht="36.950000000000003" customHeight="1"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pans="1:74" ht="24.95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spans="1:74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7" t="s">
        <v>14</v>
      </c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0"/>
      <c r="AQ5" s="20"/>
      <c r="AR5" s="18"/>
      <c r="BE5" s="237" t="s">
        <v>15</v>
      </c>
      <c r="BS5" s="15" t="s">
        <v>6</v>
      </c>
    </row>
    <row r="6" spans="1:74" ht="36.950000000000003" customHeight="1">
      <c r="B6" s="19"/>
      <c r="C6" s="20"/>
      <c r="D6" s="26" t="s">
        <v>16</v>
      </c>
      <c r="E6" s="20"/>
      <c r="F6" s="20"/>
      <c r="G6" s="20"/>
      <c r="H6" s="20"/>
      <c r="I6" s="20"/>
      <c r="J6" s="20"/>
      <c r="K6" s="259" t="s">
        <v>17</v>
      </c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8"/>
      <c r="AK6" s="258"/>
      <c r="AL6" s="258"/>
      <c r="AM6" s="258"/>
      <c r="AN6" s="258"/>
      <c r="AO6" s="258"/>
      <c r="AP6" s="20"/>
      <c r="AQ6" s="20"/>
      <c r="AR6" s="18"/>
      <c r="BE6" s="238"/>
      <c r="BS6" s="15" t="s">
        <v>6</v>
      </c>
    </row>
    <row r="7" spans="1:74" ht="12" customHeight="1">
      <c r="B7" s="19"/>
      <c r="C7" s="20"/>
      <c r="D7" s="27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7" t="s">
        <v>20</v>
      </c>
      <c r="AL7" s="20"/>
      <c r="AM7" s="20"/>
      <c r="AN7" s="25" t="s">
        <v>1</v>
      </c>
      <c r="AO7" s="20"/>
      <c r="AP7" s="20"/>
      <c r="AQ7" s="20"/>
      <c r="AR7" s="18"/>
      <c r="BE7" s="238"/>
      <c r="BS7" s="15" t="s">
        <v>6</v>
      </c>
    </row>
    <row r="8" spans="1:74" ht="12" customHeight="1">
      <c r="B8" s="19"/>
      <c r="C8" s="20"/>
      <c r="D8" s="27" t="s">
        <v>21</v>
      </c>
      <c r="E8" s="20"/>
      <c r="F8" s="20"/>
      <c r="G8" s="20"/>
      <c r="H8" s="20"/>
      <c r="I8" s="20"/>
      <c r="J8" s="20"/>
      <c r="K8" s="25" t="s">
        <v>22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7" t="s">
        <v>23</v>
      </c>
      <c r="AL8" s="20"/>
      <c r="AM8" s="20"/>
      <c r="AN8" s="28"/>
      <c r="AO8" s="20"/>
      <c r="AP8" s="20"/>
      <c r="AQ8" s="20"/>
      <c r="AR8" s="18"/>
      <c r="BE8" s="238"/>
      <c r="BS8" s="15" t="s">
        <v>6</v>
      </c>
    </row>
    <row r="9" spans="1:74" ht="14.45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38"/>
      <c r="BS9" s="15" t="s">
        <v>6</v>
      </c>
    </row>
    <row r="10" spans="1:74" ht="12" customHeight="1">
      <c r="B10" s="19"/>
      <c r="C10" s="20"/>
      <c r="D10" s="27" t="s">
        <v>24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7" t="s">
        <v>25</v>
      </c>
      <c r="AL10" s="20"/>
      <c r="AM10" s="20"/>
      <c r="AN10" s="25" t="s">
        <v>1</v>
      </c>
      <c r="AO10" s="20"/>
      <c r="AP10" s="20"/>
      <c r="AQ10" s="20"/>
      <c r="AR10" s="18"/>
      <c r="BE10" s="238"/>
      <c r="BS10" s="15" t="s">
        <v>6</v>
      </c>
    </row>
    <row r="11" spans="1:74" ht="18.399999999999999" customHeight="1">
      <c r="B11" s="19"/>
      <c r="C11" s="20"/>
      <c r="D11" s="20"/>
      <c r="E11" s="25" t="s">
        <v>26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7" t="s">
        <v>27</v>
      </c>
      <c r="AL11" s="20"/>
      <c r="AM11" s="20"/>
      <c r="AN11" s="25" t="s">
        <v>1</v>
      </c>
      <c r="AO11" s="20"/>
      <c r="AP11" s="20"/>
      <c r="AQ11" s="20"/>
      <c r="AR11" s="18"/>
      <c r="BE11" s="238"/>
      <c r="BS11" s="15" t="s">
        <v>6</v>
      </c>
    </row>
    <row r="12" spans="1:74" ht="6.9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38"/>
      <c r="BS12" s="15" t="s">
        <v>6</v>
      </c>
    </row>
    <row r="13" spans="1:74" ht="12" customHeight="1">
      <c r="B13" s="19"/>
      <c r="C13" s="20"/>
      <c r="D13" s="27" t="s">
        <v>28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7" t="s">
        <v>25</v>
      </c>
      <c r="AL13" s="20"/>
      <c r="AM13" s="20"/>
      <c r="AN13" s="29" t="s">
        <v>29</v>
      </c>
      <c r="AO13" s="20"/>
      <c r="AP13" s="20"/>
      <c r="AQ13" s="20"/>
      <c r="AR13" s="18"/>
      <c r="BE13" s="238"/>
      <c r="BS13" s="15" t="s">
        <v>6</v>
      </c>
    </row>
    <row r="14" spans="1:74" ht="11.25">
      <c r="B14" s="19"/>
      <c r="C14" s="20"/>
      <c r="D14" s="20"/>
      <c r="E14" s="260" t="s">
        <v>29</v>
      </c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1"/>
      <c r="AG14" s="261"/>
      <c r="AH14" s="261"/>
      <c r="AI14" s="261"/>
      <c r="AJ14" s="261"/>
      <c r="AK14" s="27" t="s">
        <v>27</v>
      </c>
      <c r="AL14" s="20"/>
      <c r="AM14" s="20"/>
      <c r="AN14" s="29" t="s">
        <v>29</v>
      </c>
      <c r="AO14" s="20"/>
      <c r="AP14" s="20"/>
      <c r="AQ14" s="20"/>
      <c r="AR14" s="18"/>
      <c r="BE14" s="238"/>
      <c r="BS14" s="15" t="s">
        <v>6</v>
      </c>
    </row>
    <row r="15" spans="1:74" ht="6.95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38"/>
      <c r="BS15" s="15" t="s">
        <v>4</v>
      </c>
    </row>
    <row r="16" spans="1:74" ht="12" customHeight="1">
      <c r="B16" s="19"/>
      <c r="C16" s="20"/>
      <c r="D16" s="27" t="s">
        <v>30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7" t="s">
        <v>25</v>
      </c>
      <c r="AL16" s="20"/>
      <c r="AM16" s="20"/>
      <c r="AN16" s="25" t="s">
        <v>1</v>
      </c>
      <c r="AO16" s="20"/>
      <c r="AP16" s="20"/>
      <c r="AQ16" s="20"/>
      <c r="AR16" s="18"/>
      <c r="BE16" s="238"/>
      <c r="BS16" s="15" t="s">
        <v>4</v>
      </c>
    </row>
    <row r="17" spans="2:71" ht="18.399999999999999" customHeight="1">
      <c r="B17" s="19"/>
      <c r="C17" s="20"/>
      <c r="D17" s="20"/>
      <c r="E17" s="25" t="s">
        <v>22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7" t="s">
        <v>27</v>
      </c>
      <c r="AL17" s="20"/>
      <c r="AM17" s="20"/>
      <c r="AN17" s="25" t="s">
        <v>1</v>
      </c>
      <c r="AO17" s="20"/>
      <c r="AP17" s="20"/>
      <c r="AQ17" s="20"/>
      <c r="AR17" s="18"/>
      <c r="BE17" s="238"/>
      <c r="BS17" s="15" t="s">
        <v>31</v>
      </c>
    </row>
    <row r="18" spans="2:71" ht="6.95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38"/>
      <c r="BS18" s="15" t="s">
        <v>6</v>
      </c>
    </row>
    <row r="19" spans="2:71" ht="12" customHeight="1">
      <c r="B19" s="19"/>
      <c r="C19" s="20"/>
      <c r="D19" s="27" t="s">
        <v>32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7" t="s">
        <v>25</v>
      </c>
      <c r="AL19" s="20"/>
      <c r="AM19" s="20"/>
      <c r="AN19" s="25" t="s">
        <v>1</v>
      </c>
      <c r="AO19" s="20"/>
      <c r="AP19" s="20"/>
      <c r="AQ19" s="20"/>
      <c r="AR19" s="18"/>
      <c r="BE19" s="238"/>
      <c r="BS19" s="15" t="s">
        <v>6</v>
      </c>
    </row>
    <row r="20" spans="2:71" ht="18.399999999999999" customHeight="1">
      <c r="B20" s="19"/>
      <c r="C20" s="20"/>
      <c r="D20" s="20"/>
      <c r="E20" s="25" t="s">
        <v>33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7" t="s">
        <v>27</v>
      </c>
      <c r="AL20" s="20"/>
      <c r="AM20" s="20"/>
      <c r="AN20" s="25" t="s">
        <v>1</v>
      </c>
      <c r="AO20" s="20"/>
      <c r="AP20" s="20"/>
      <c r="AQ20" s="20"/>
      <c r="AR20" s="18"/>
      <c r="BE20" s="238"/>
      <c r="BS20" s="15" t="s">
        <v>31</v>
      </c>
    </row>
    <row r="21" spans="2:71" ht="6.95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38"/>
    </row>
    <row r="22" spans="2:71" ht="12" customHeight="1">
      <c r="B22" s="19"/>
      <c r="C22" s="20"/>
      <c r="D22" s="27" t="s">
        <v>34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38"/>
    </row>
    <row r="23" spans="2:71" ht="16.5" customHeight="1">
      <c r="B23" s="19"/>
      <c r="C23" s="20"/>
      <c r="D23" s="20"/>
      <c r="E23" s="262" t="s">
        <v>1</v>
      </c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  <c r="AA23" s="262"/>
      <c r="AB23" s="262"/>
      <c r="AC23" s="262"/>
      <c r="AD23" s="262"/>
      <c r="AE23" s="262"/>
      <c r="AF23" s="262"/>
      <c r="AG23" s="262"/>
      <c r="AH23" s="262"/>
      <c r="AI23" s="262"/>
      <c r="AJ23" s="262"/>
      <c r="AK23" s="262"/>
      <c r="AL23" s="262"/>
      <c r="AM23" s="262"/>
      <c r="AN23" s="262"/>
      <c r="AO23" s="20"/>
      <c r="AP23" s="20"/>
      <c r="AQ23" s="20"/>
      <c r="AR23" s="18"/>
      <c r="BE23" s="238"/>
    </row>
    <row r="24" spans="2:71" ht="6.95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38"/>
    </row>
    <row r="25" spans="2:71" ht="6.95" customHeight="1">
      <c r="B25" s="19"/>
      <c r="C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20"/>
      <c r="AQ25" s="20"/>
      <c r="AR25" s="18"/>
      <c r="BE25" s="238"/>
    </row>
    <row r="26" spans="2:71" s="1" customFormat="1" ht="25.9" customHeight="1">
      <c r="B26" s="32"/>
      <c r="C26" s="33"/>
      <c r="D26" s="34" t="s">
        <v>35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239">
        <f>ROUND(AG54,2)</f>
        <v>0</v>
      </c>
      <c r="AL26" s="240"/>
      <c r="AM26" s="240"/>
      <c r="AN26" s="240"/>
      <c r="AO26" s="240"/>
      <c r="AP26" s="33"/>
      <c r="AQ26" s="33"/>
      <c r="AR26" s="36"/>
      <c r="BE26" s="238"/>
    </row>
    <row r="27" spans="2:71" s="1" customFormat="1" ht="6.95" customHeight="1">
      <c r="B27" s="32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6"/>
      <c r="BE27" s="238"/>
    </row>
    <row r="28" spans="2:71" s="1" customFormat="1" ht="11.25"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263" t="s">
        <v>36</v>
      </c>
      <c r="M28" s="263"/>
      <c r="N28" s="263"/>
      <c r="O28" s="263"/>
      <c r="P28" s="263"/>
      <c r="Q28" s="33"/>
      <c r="R28" s="33"/>
      <c r="S28" s="33"/>
      <c r="T28" s="33"/>
      <c r="U28" s="33"/>
      <c r="V28" s="33"/>
      <c r="W28" s="263" t="s">
        <v>37</v>
      </c>
      <c r="X28" s="263"/>
      <c r="Y28" s="263"/>
      <c r="Z28" s="263"/>
      <c r="AA28" s="263"/>
      <c r="AB28" s="263"/>
      <c r="AC28" s="263"/>
      <c r="AD28" s="263"/>
      <c r="AE28" s="263"/>
      <c r="AF28" s="33"/>
      <c r="AG28" s="33"/>
      <c r="AH28" s="33"/>
      <c r="AI28" s="33"/>
      <c r="AJ28" s="33"/>
      <c r="AK28" s="263" t="s">
        <v>38</v>
      </c>
      <c r="AL28" s="263"/>
      <c r="AM28" s="263"/>
      <c r="AN28" s="263"/>
      <c r="AO28" s="263"/>
      <c r="AP28" s="33"/>
      <c r="AQ28" s="33"/>
      <c r="AR28" s="36"/>
      <c r="BE28" s="238"/>
    </row>
    <row r="29" spans="2:71" s="2" customFormat="1" ht="14.45" customHeight="1">
      <c r="B29" s="37"/>
      <c r="C29" s="38"/>
      <c r="D29" s="27" t="s">
        <v>39</v>
      </c>
      <c r="E29" s="38"/>
      <c r="F29" s="27" t="s">
        <v>40</v>
      </c>
      <c r="G29" s="38"/>
      <c r="H29" s="38"/>
      <c r="I29" s="38"/>
      <c r="J29" s="38"/>
      <c r="K29" s="38"/>
      <c r="L29" s="264">
        <v>0.21</v>
      </c>
      <c r="M29" s="236"/>
      <c r="N29" s="236"/>
      <c r="O29" s="236"/>
      <c r="P29" s="236"/>
      <c r="Q29" s="38"/>
      <c r="R29" s="38"/>
      <c r="S29" s="38"/>
      <c r="T29" s="38"/>
      <c r="U29" s="38"/>
      <c r="V29" s="38"/>
      <c r="W29" s="235">
        <f>ROUND(AZ54, 2)</f>
        <v>0</v>
      </c>
      <c r="X29" s="236"/>
      <c r="Y29" s="236"/>
      <c r="Z29" s="236"/>
      <c r="AA29" s="236"/>
      <c r="AB29" s="236"/>
      <c r="AC29" s="236"/>
      <c r="AD29" s="236"/>
      <c r="AE29" s="236"/>
      <c r="AF29" s="38"/>
      <c r="AG29" s="38"/>
      <c r="AH29" s="38"/>
      <c r="AI29" s="38"/>
      <c r="AJ29" s="38"/>
      <c r="AK29" s="235">
        <f>ROUND(AV54, 2)</f>
        <v>0</v>
      </c>
      <c r="AL29" s="236"/>
      <c r="AM29" s="236"/>
      <c r="AN29" s="236"/>
      <c r="AO29" s="236"/>
      <c r="AP29" s="38"/>
      <c r="AQ29" s="38"/>
      <c r="AR29" s="39"/>
      <c r="BE29" s="238"/>
    </row>
    <row r="30" spans="2:71" s="2" customFormat="1" ht="14.45" customHeight="1">
      <c r="B30" s="37"/>
      <c r="C30" s="38"/>
      <c r="D30" s="38"/>
      <c r="E30" s="38"/>
      <c r="F30" s="27" t="s">
        <v>41</v>
      </c>
      <c r="G30" s="38"/>
      <c r="H30" s="38"/>
      <c r="I30" s="38"/>
      <c r="J30" s="38"/>
      <c r="K30" s="38"/>
      <c r="L30" s="264">
        <v>0.15</v>
      </c>
      <c r="M30" s="236"/>
      <c r="N30" s="236"/>
      <c r="O30" s="236"/>
      <c r="P30" s="236"/>
      <c r="Q30" s="38"/>
      <c r="R30" s="38"/>
      <c r="S30" s="38"/>
      <c r="T30" s="38"/>
      <c r="U30" s="38"/>
      <c r="V30" s="38"/>
      <c r="W30" s="235">
        <f>ROUND(BA54, 2)</f>
        <v>0</v>
      </c>
      <c r="X30" s="236"/>
      <c r="Y30" s="236"/>
      <c r="Z30" s="236"/>
      <c r="AA30" s="236"/>
      <c r="AB30" s="236"/>
      <c r="AC30" s="236"/>
      <c r="AD30" s="236"/>
      <c r="AE30" s="236"/>
      <c r="AF30" s="38"/>
      <c r="AG30" s="38"/>
      <c r="AH30" s="38"/>
      <c r="AI30" s="38"/>
      <c r="AJ30" s="38"/>
      <c r="AK30" s="235">
        <f>ROUND(AW54, 2)</f>
        <v>0</v>
      </c>
      <c r="AL30" s="236"/>
      <c r="AM30" s="236"/>
      <c r="AN30" s="236"/>
      <c r="AO30" s="236"/>
      <c r="AP30" s="38"/>
      <c r="AQ30" s="38"/>
      <c r="AR30" s="39"/>
      <c r="BE30" s="238"/>
    </row>
    <row r="31" spans="2:71" s="2" customFormat="1" ht="14.45" hidden="1" customHeight="1">
      <c r="B31" s="37"/>
      <c r="C31" s="38"/>
      <c r="D31" s="38"/>
      <c r="E31" s="38"/>
      <c r="F31" s="27" t="s">
        <v>42</v>
      </c>
      <c r="G31" s="38"/>
      <c r="H31" s="38"/>
      <c r="I31" s="38"/>
      <c r="J31" s="38"/>
      <c r="K31" s="38"/>
      <c r="L31" s="264">
        <v>0.21</v>
      </c>
      <c r="M31" s="236"/>
      <c r="N31" s="236"/>
      <c r="O31" s="236"/>
      <c r="P31" s="236"/>
      <c r="Q31" s="38"/>
      <c r="R31" s="38"/>
      <c r="S31" s="38"/>
      <c r="T31" s="38"/>
      <c r="U31" s="38"/>
      <c r="V31" s="38"/>
      <c r="W31" s="235">
        <f>ROUND(BB54, 2)</f>
        <v>0</v>
      </c>
      <c r="X31" s="236"/>
      <c r="Y31" s="236"/>
      <c r="Z31" s="236"/>
      <c r="AA31" s="236"/>
      <c r="AB31" s="236"/>
      <c r="AC31" s="236"/>
      <c r="AD31" s="236"/>
      <c r="AE31" s="236"/>
      <c r="AF31" s="38"/>
      <c r="AG31" s="38"/>
      <c r="AH31" s="38"/>
      <c r="AI31" s="38"/>
      <c r="AJ31" s="38"/>
      <c r="AK31" s="235">
        <v>0</v>
      </c>
      <c r="AL31" s="236"/>
      <c r="AM31" s="236"/>
      <c r="AN31" s="236"/>
      <c r="AO31" s="236"/>
      <c r="AP31" s="38"/>
      <c r="AQ31" s="38"/>
      <c r="AR31" s="39"/>
      <c r="BE31" s="238"/>
    </row>
    <row r="32" spans="2:71" s="2" customFormat="1" ht="14.45" hidden="1" customHeight="1">
      <c r="B32" s="37"/>
      <c r="C32" s="38"/>
      <c r="D32" s="38"/>
      <c r="E32" s="38"/>
      <c r="F32" s="27" t="s">
        <v>43</v>
      </c>
      <c r="G32" s="38"/>
      <c r="H32" s="38"/>
      <c r="I32" s="38"/>
      <c r="J32" s="38"/>
      <c r="K32" s="38"/>
      <c r="L32" s="264">
        <v>0.15</v>
      </c>
      <c r="M32" s="236"/>
      <c r="N32" s="236"/>
      <c r="O32" s="236"/>
      <c r="P32" s="236"/>
      <c r="Q32" s="38"/>
      <c r="R32" s="38"/>
      <c r="S32" s="38"/>
      <c r="T32" s="38"/>
      <c r="U32" s="38"/>
      <c r="V32" s="38"/>
      <c r="W32" s="235">
        <f>ROUND(BC54, 2)</f>
        <v>0</v>
      </c>
      <c r="X32" s="236"/>
      <c r="Y32" s="236"/>
      <c r="Z32" s="236"/>
      <c r="AA32" s="236"/>
      <c r="AB32" s="236"/>
      <c r="AC32" s="236"/>
      <c r="AD32" s="236"/>
      <c r="AE32" s="236"/>
      <c r="AF32" s="38"/>
      <c r="AG32" s="38"/>
      <c r="AH32" s="38"/>
      <c r="AI32" s="38"/>
      <c r="AJ32" s="38"/>
      <c r="AK32" s="235">
        <v>0</v>
      </c>
      <c r="AL32" s="236"/>
      <c r="AM32" s="236"/>
      <c r="AN32" s="236"/>
      <c r="AO32" s="236"/>
      <c r="AP32" s="38"/>
      <c r="AQ32" s="38"/>
      <c r="AR32" s="39"/>
      <c r="BE32" s="238"/>
    </row>
    <row r="33" spans="2:57" s="2" customFormat="1" ht="14.45" hidden="1" customHeight="1">
      <c r="B33" s="37"/>
      <c r="C33" s="38"/>
      <c r="D33" s="38"/>
      <c r="E33" s="38"/>
      <c r="F33" s="27" t="s">
        <v>44</v>
      </c>
      <c r="G33" s="38"/>
      <c r="H33" s="38"/>
      <c r="I33" s="38"/>
      <c r="J33" s="38"/>
      <c r="K33" s="38"/>
      <c r="L33" s="264">
        <v>0</v>
      </c>
      <c r="M33" s="236"/>
      <c r="N33" s="236"/>
      <c r="O33" s="236"/>
      <c r="P33" s="236"/>
      <c r="Q33" s="38"/>
      <c r="R33" s="38"/>
      <c r="S33" s="38"/>
      <c r="T33" s="38"/>
      <c r="U33" s="38"/>
      <c r="V33" s="38"/>
      <c r="W33" s="235">
        <f>ROUND(BD54, 2)</f>
        <v>0</v>
      </c>
      <c r="X33" s="236"/>
      <c r="Y33" s="236"/>
      <c r="Z33" s="236"/>
      <c r="AA33" s="236"/>
      <c r="AB33" s="236"/>
      <c r="AC33" s="236"/>
      <c r="AD33" s="236"/>
      <c r="AE33" s="236"/>
      <c r="AF33" s="38"/>
      <c r="AG33" s="38"/>
      <c r="AH33" s="38"/>
      <c r="AI33" s="38"/>
      <c r="AJ33" s="38"/>
      <c r="AK33" s="235">
        <v>0</v>
      </c>
      <c r="AL33" s="236"/>
      <c r="AM33" s="236"/>
      <c r="AN33" s="236"/>
      <c r="AO33" s="236"/>
      <c r="AP33" s="38"/>
      <c r="AQ33" s="38"/>
      <c r="AR33" s="39"/>
      <c r="BE33" s="238"/>
    </row>
    <row r="34" spans="2:57" s="1" customFormat="1" ht="6.95" customHeight="1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6"/>
      <c r="BE34" s="238"/>
    </row>
    <row r="35" spans="2:57" s="1" customFormat="1" ht="25.9" customHeight="1">
      <c r="B35" s="32"/>
      <c r="C35" s="40"/>
      <c r="D35" s="41" t="s">
        <v>45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46</v>
      </c>
      <c r="U35" s="42"/>
      <c r="V35" s="42"/>
      <c r="W35" s="42"/>
      <c r="X35" s="241" t="s">
        <v>47</v>
      </c>
      <c r="Y35" s="242"/>
      <c r="Z35" s="242"/>
      <c r="AA35" s="242"/>
      <c r="AB35" s="242"/>
      <c r="AC35" s="42"/>
      <c r="AD35" s="42"/>
      <c r="AE35" s="42"/>
      <c r="AF35" s="42"/>
      <c r="AG35" s="42"/>
      <c r="AH35" s="42"/>
      <c r="AI35" s="42"/>
      <c r="AJ35" s="42"/>
      <c r="AK35" s="243">
        <f>SUM(AK26:AK33)</f>
        <v>0</v>
      </c>
      <c r="AL35" s="242"/>
      <c r="AM35" s="242"/>
      <c r="AN35" s="242"/>
      <c r="AO35" s="244"/>
      <c r="AP35" s="40"/>
      <c r="AQ35" s="40"/>
      <c r="AR35" s="36"/>
    </row>
    <row r="36" spans="2:57" s="1" customFormat="1" ht="6.95" customHeight="1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6"/>
    </row>
    <row r="37" spans="2:57" s="1" customFormat="1" ht="6.95" customHeight="1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36"/>
    </row>
    <row r="41" spans="2:57" s="1" customFormat="1" ht="6.95" customHeight="1">
      <c r="B41" s="46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36"/>
    </row>
    <row r="42" spans="2:57" s="1" customFormat="1" ht="24.95" customHeight="1">
      <c r="B42" s="32"/>
      <c r="C42" s="21" t="s">
        <v>48</v>
      </c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6"/>
    </row>
    <row r="43" spans="2:57" s="1" customFormat="1" ht="6.95" customHeight="1">
      <c r="B43" s="32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6"/>
    </row>
    <row r="44" spans="2:57" s="1" customFormat="1" ht="12" customHeight="1">
      <c r="B44" s="32"/>
      <c r="C44" s="27" t="s">
        <v>13</v>
      </c>
      <c r="D44" s="33"/>
      <c r="E44" s="33"/>
      <c r="F44" s="33"/>
      <c r="G44" s="33"/>
      <c r="H44" s="33"/>
      <c r="I44" s="33"/>
      <c r="J44" s="33"/>
      <c r="K44" s="33"/>
      <c r="L44" s="33" t="str">
        <f>K5</f>
        <v>2019_01</v>
      </c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6"/>
    </row>
    <row r="45" spans="2:57" s="3" customFormat="1" ht="36.950000000000003" customHeight="1">
      <c r="B45" s="48"/>
      <c r="C45" s="49" t="s">
        <v>16</v>
      </c>
      <c r="D45" s="50"/>
      <c r="E45" s="50"/>
      <c r="F45" s="50"/>
      <c r="G45" s="50"/>
      <c r="H45" s="50"/>
      <c r="I45" s="50"/>
      <c r="J45" s="50"/>
      <c r="K45" s="50"/>
      <c r="L45" s="254" t="str">
        <f>K6</f>
        <v>Oprava mostu v km 70,905 na trati Olomouc – Nezamyslice</v>
      </c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5"/>
      <c r="AP45" s="50"/>
      <c r="AQ45" s="50"/>
      <c r="AR45" s="51"/>
    </row>
    <row r="46" spans="2:57" s="1" customFormat="1" ht="6.95" customHeight="1"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6"/>
    </row>
    <row r="47" spans="2:57" s="1" customFormat="1" ht="12" customHeight="1">
      <c r="B47" s="32"/>
      <c r="C47" s="27" t="s">
        <v>21</v>
      </c>
      <c r="D47" s="33"/>
      <c r="E47" s="33"/>
      <c r="F47" s="33"/>
      <c r="G47" s="33"/>
      <c r="H47" s="33"/>
      <c r="I47" s="33"/>
      <c r="J47" s="33"/>
      <c r="K47" s="33"/>
      <c r="L47" s="52" t="str">
        <f>IF(K8="","",K8)</f>
        <v xml:space="preserve"> </v>
      </c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27" t="s">
        <v>23</v>
      </c>
      <c r="AJ47" s="33"/>
      <c r="AK47" s="33"/>
      <c r="AL47" s="33"/>
      <c r="AM47" s="256" t="str">
        <f>IF(AN8= "","",AN8)</f>
        <v/>
      </c>
      <c r="AN47" s="256"/>
      <c r="AO47" s="33"/>
      <c r="AP47" s="33"/>
      <c r="AQ47" s="33"/>
      <c r="AR47" s="36"/>
    </row>
    <row r="48" spans="2:57" s="1" customFormat="1" ht="6.95" customHeight="1"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6"/>
    </row>
    <row r="49" spans="1:91" s="1" customFormat="1" ht="13.7" customHeight="1">
      <c r="B49" s="32"/>
      <c r="C49" s="27" t="s">
        <v>24</v>
      </c>
      <c r="D49" s="33"/>
      <c r="E49" s="33"/>
      <c r="F49" s="33"/>
      <c r="G49" s="33"/>
      <c r="H49" s="33"/>
      <c r="I49" s="33"/>
      <c r="J49" s="33"/>
      <c r="K49" s="33"/>
      <c r="L49" s="33" t="str">
        <f>IF(E11= "","",E11)</f>
        <v xml:space="preserve">SŽDC s.o., OŘ Olomouc </v>
      </c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27" t="s">
        <v>30</v>
      </c>
      <c r="AJ49" s="33"/>
      <c r="AK49" s="33"/>
      <c r="AL49" s="33"/>
      <c r="AM49" s="252" t="str">
        <f>IF(E17="","",E17)</f>
        <v xml:space="preserve"> </v>
      </c>
      <c r="AN49" s="253"/>
      <c r="AO49" s="253"/>
      <c r="AP49" s="253"/>
      <c r="AQ49" s="33"/>
      <c r="AR49" s="36"/>
      <c r="AS49" s="246" t="s">
        <v>49</v>
      </c>
      <c r="AT49" s="247"/>
      <c r="AU49" s="54"/>
      <c r="AV49" s="54"/>
      <c r="AW49" s="54"/>
      <c r="AX49" s="54"/>
      <c r="AY49" s="54"/>
      <c r="AZ49" s="54"/>
      <c r="BA49" s="54"/>
      <c r="BB49" s="54"/>
      <c r="BC49" s="54"/>
      <c r="BD49" s="55"/>
    </row>
    <row r="50" spans="1:91" s="1" customFormat="1" ht="13.7" customHeight="1">
      <c r="B50" s="32"/>
      <c r="C50" s="27" t="s">
        <v>28</v>
      </c>
      <c r="D50" s="33"/>
      <c r="E50" s="33"/>
      <c r="F50" s="33"/>
      <c r="G50" s="33"/>
      <c r="H50" s="33"/>
      <c r="I50" s="33"/>
      <c r="J50" s="33"/>
      <c r="K50" s="33"/>
      <c r="L50" s="33" t="str">
        <f>IF(E14= "Vyplň údaj","",E14)</f>
        <v/>
      </c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27" t="s">
        <v>32</v>
      </c>
      <c r="AJ50" s="33"/>
      <c r="AK50" s="33"/>
      <c r="AL50" s="33"/>
      <c r="AM50" s="252" t="str">
        <f>IF(E20="","",E20)</f>
        <v>Ing. Renata Jandová</v>
      </c>
      <c r="AN50" s="253"/>
      <c r="AO50" s="253"/>
      <c r="AP50" s="253"/>
      <c r="AQ50" s="33"/>
      <c r="AR50" s="36"/>
      <c r="AS50" s="248"/>
      <c r="AT50" s="249"/>
      <c r="AU50" s="56"/>
      <c r="AV50" s="56"/>
      <c r="AW50" s="56"/>
      <c r="AX50" s="56"/>
      <c r="AY50" s="56"/>
      <c r="AZ50" s="56"/>
      <c r="BA50" s="56"/>
      <c r="BB50" s="56"/>
      <c r="BC50" s="56"/>
      <c r="BD50" s="57"/>
    </row>
    <row r="51" spans="1:91" s="1" customFormat="1" ht="10.9" customHeight="1">
      <c r="B51" s="32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6"/>
      <c r="AS51" s="250"/>
      <c r="AT51" s="251"/>
      <c r="AU51" s="58"/>
      <c r="AV51" s="58"/>
      <c r="AW51" s="58"/>
      <c r="AX51" s="58"/>
      <c r="AY51" s="58"/>
      <c r="AZ51" s="58"/>
      <c r="BA51" s="58"/>
      <c r="BB51" s="58"/>
      <c r="BC51" s="58"/>
      <c r="BD51" s="59"/>
    </row>
    <row r="52" spans="1:91" s="1" customFormat="1" ht="29.25" customHeight="1">
      <c r="B52" s="32"/>
      <c r="C52" s="265" t="s">
        <v>50</v>
      </c>
      <c r="D52" s="266"/>
      <c r="E52" s="266"/>
      <c r="F52" s="266"/>
      <c r="G52" s="266"/>
      <c r="H52" s="60"/>
      <c r="I52" s="267" t="s">
        <v>51</v>
      </c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6"/>
      <c r="AE52" s="266"/>
      <c r="AF52" s="266"/>
      <c r="AG52" s="268" t="s">
        <v>52</v>
      </c>
      <c r="AH52" s="266"/>
      <c r="AI52" s="266"/>
      <c r="AJ52" s="266"/>
      <c r="AK52" s="266"/>
      <c r="AL52" s="266"/>
      <c r="AM52" s="266"/>
      <c r="AN52" s="267" t="s">
        <v>53</v>
      </c>
      <c r="AO52" s="266"/>
      <c r="AP52" s="269"/>
      <c r="AQ52" s="61" t="s">
        <v>54</v>
      </c>
      <c r="AR52" s="36"/>
      <c r="AS52" s="62" t="s">
        <v>55</v>
      </c>
      <c r="AT52" s="63" t="s">
        <v>56</v>
      </c>
      <c r="AU52" s="63" t="s">
        <v>57</v>
      </c>
      <c r="AV52" s="63" t="s">
        <v>58</v>
      </c>
      <c r="AW52" s="63" t="s">
        <v>59</v>
      </c>
      <c r="AX52" s="63" t="s">
        <v>60</v>
      </c>
      <c r="AY52" s="63" t="s">
        <v>61</v>
      </c>
      <c r="AZ52" s="63" t="s">
        <v>62</v>
      </c>
      <c r="BA52" s="63" t="s">
        <v>63</v>
      </c>
      <c r="BB52" s="63" t="s">
        <v>64</v>
      </c>
      <c r="BC52" s="63" t="s">
        <v>65</v>
      </c>
      <c r="BD52" s="64" t="s">
        <v>66</v>
      </c>
    </row>
    <row r="53" spans="1:91" s="1" customFormat="1" ht="10.9" customHeight="1">
      <c r="B53" s="32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6"/>
      <c r="AS53" s="65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7"/>
    </row>
    <row r="54" spans="1:91" s="4" customFormat="1" ht="32.450000000000003" customHeight="1">
      <c r="B54" s="68"/>
      <c r="C54" s="69" t="s">
        <v>67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273">
        <f>ROUND(SUM(AG55:AG56),2)</f>
        <v>0</v>
      </c>
      <c r="AH54" s="273"/>
      <c r="AI54" s="273"/>
      <c r="AJ54" s="273"/>
      <c r="AK54" s="273"/>
      <c r="AL54" s="273"/>
      <c r="AM54" s="273"/>
      <c r="AN54" s="274">
        <f>SUM(AG54,AT54)</f>
        <v>0</v>
      </c>
      <c r="AO54" s="274"/>
      <c r="AP54" s="274"/>
      <c r="AQ54" s="72" t="s">
        <v>1</v>
      </c>
      <c r="AR54" s="73"/>
      <c r="AS54" s="74">
        <f>ROUND(SUM(AS55:AS56),2)</f>
        <v>0</v>
      </c>
      <c r="AT54" s="75">
        <f>ROUND(SUM(AV54:AW54),2)</f>
        <v>0</v>
      </c>
      <c r="AU54" s="76">
        <f>ROUND(SUM(AU55:AU56),5)</f>
        <v>0</v>
      </c>
      <c r="AV54" s="75">
        <f>ROUND(AZ54*L29,2)</f>
        <v>0</v>
      </c>
      <c r="AW54" s="75">
        <f>ROUND(BA54*L30,2)</f>
        <v>0</v>
      </c>
      <c r="AX54" s="75">
        <f>ROUND(BB54*L29,2)</f>
        <v>0</v>
      </c>
      <c r="AY54" s="75">
        <f>ROUND(BC54*L30,2)</f>
        <v>0</v>
      </c>
      <c r="AZ54" s="75">
        <f>ROUND(SUM(AZ55:AZ56),2)</f>
        <v>0</v>
      </c>
      <c r="BA54" s="75">
        <f>ROUND(SUM(BA55:BA56),2)</f>
        <v>0</v>
      </c>
      <c r="BB54" s="75">
        <f>ROUND(SUM(BB55:BB56),2)</f>
        <v>0</v>
      </c>
      <c r="BC54" s="75">
        <f>ROUND(SUM(BC55:BC56),2)</f>
        <v>0</v>
      </c>
      <c r="BD54" s="77">
        <f>ROUND(SUM(BD55:BD56),2)</f>
        <v>0</v>
      </c>
      <c r="BS54" s="78" t="s">
        <v>68</v>
      </c>
      <c r="BT54" s="78" t="s">
        <v>69</v>
      </c>
      <c r="BU54" s="79" t="s">
        <v>70</v>
      </c>
      <c r="BV54" s="78" t="s">
        <v>71</v>
      </c>
      <c r="BW54" s="78" t="s">
        <v>5</v>
      </c>
      <c r="BX54" s="78" t="s">
        <v>72</v>
      </c>
      <c r="CL54" s="78" t="s">
        <v>19</v>
      </c>
    </row>
    <row r="55" spans="1:91" s="5" customFormat="1" ht="16.5" customHeight="1">
      <c r="A55" s="80" t="s">
        <v>73</v>
      </c>
      <c r="B55" s="81"/>
      <c r="C55" s="82"/>
      <c r="D55" s="272" t="s">
        <v>74</v>
      </c>
      <c r="E55" s="272"/>
      <c r="F55" s="272"/>
      <c r="G55" s="272"/>
      <c r="H55" s="272"/>
      <c r="I55" s="83"/>
      <c r="J55" s="272" t="s">
        <v>75</v>
      </c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72"/>
      <c r="AE55" s="272"/>
      <c r="AF55" s="272"/>
      <c r="AG55" s="270">
        <f>'SO 01 - Žel. svršek v oko...'!J30</f>
        <v>0</v>
      </c>
      <c r="AH55" s="271"/>
      <c r="AI55" s="271"/>
      <c r="AJ55" s="271"/>
      <c r="AK55" s="271"/>
      <c r="AL55" s="271"/>
      <c r="AM55" s="271"/>
      <c r="AN55" s="270">
        <f>SUM(AG55,AT55)</f>
        <v>0</v>
      </c>
      <c r="AO55" s="271"/>
      <c r="AP55" s="271"/>
      <c r="AQ55" s="84" t="s">
        <v>76</v>
      </c>
      <c r="AR55" s="85"/>
      <c r="AS55" s="86">
        <v>0</v>
      </c>
      <c r="AT55" s="87">
        <f>ROUND(SUM(AV55:AW55),2)</f>
        <v>0</v>
      </c>
      <c r="AU55" s="88">
        <f>'SO 01 - Žel. svršek v oko...'!P84</f>
        <v>0</v>
      </c>
      <c r="AV55" s="87">
        <f>'SO 01 - Žel. svršek v oko...'!J33</f>
        <v>0</v>
      </c>
      <c r="AW55" s="87">
        <f>'SO 01 - Žel. svršek v oko...'!J34</f>
        <v>0</v>
      </c>
      <c r="AX55" s="87">
        <f>'SO 01 - Žel. svršek v oko...'!J35</f>
        <v>0</v>
      </c>
      <c r="AY55" s="87">
        <f>'SO 01 - Žel. svršek v oko...'!J36</f>
        <v>0</v>
      </c>
      <c r="AZ55" s="87">
        <f>'SO 01 - Žel. svršek v oko...'!F33</f>
        <v>0</v>
      </c>
      <c r="BA55" s="87">
        <f>'SO 01 - Žel. svršek v oko...'!F34</f>
        <v>0</v>
      </c>
      <c r="BB55" s="87">
        <f>'SO 01 - Žel. svršek v oko...'!F35</f>
        <v>0</v>
      </c>
      <c r="BC55" s="87">
        <f>'SO 01 - Žel. svršek v oko...'!F36</f>
        <v>0</v>
      </c>
      <c r="BD55" s="89">
        <f>'SO 01 - Žel. svršek v oko...'!F37</f>
        <v>0</v>
      </c>
      <c r="BT55" s="90" t="s">
        <v>77</v>
      </c>
      <c r="BV55" s="90" t="s">
        <v>71</v>
      </c>
      <c r="BW55" s="90" t="s">
        <v>78</v>
      </c>
      <c r="BX55" s="90" t="s">
        <v>5</v>
      </c>
      <c r="CL55" s="90" t="s">
        <v>19</v>
      </c>
      <c r="CM55" s="90" t="s">
        <v>79</v>
      </c>
    </row>
    <row r="56" spans="1:91" s="5" customFormat="1" ht="16.5" customHeight="1">
      <c r="A56" s="80" t="s">
        <v>73</v>
      </c>
      <c r="B56" s="81"/>
      <c r="C56" s="82"/>
      <c r="D56" s="272" t="s">
        <v>80</v>
      </c>
      <c r="E56" s="272"/>
      <c r="F56" s="272"/>
      <c r="G56" s="272"/>
      <c r="H56" s="272"/>
      <c r="I56" s="83"/>
      <c r="J56" s="272" t="s">
        <v>81</v>
      </c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2"/>
      <c r="AE56" s="272"/>
      <c r="AF56" s="272"/>
      <c r="AG56" s="270">
        <f>'SO 02 - Oprava mostu v km...'!J30</f>
        <v>0</v>
      </c>
      <c r="AH56" s="271"/>
      <c r="AI56" s="271"/>
      <c r="AJ56" s="271"/>
      <c r="AK56" s="271"/>
      <c r="AL56" s="271"/>
      <c r="AM56" s="271"/>
      <c r="AN56" s="270">
        <f>SUM(AG56,AT56)</f>
        <v>0</v>
      </c>
      <c r="AO56" s="271"/>
      <c r="AP56" s="271"/>
      <c r="AQ56" s="84" t="s">
        <v>82</v>
      </c>
      <c r="AR56" s="85"/>
      <c r="AS56" s="91">
        <v>0</v>
      </c>
      <c r="AT56" s="92">
        <f>ROUND(SUM(AV56:AW56),2)</f>
        <v>0</v>
      </c>
      <c r="AU56" s="93">
        <f>'SO 02 - Oprava mostu v km...'!P101</f>
        <v>0</v>
      </c>
      <c r="AV56" s="92">
        <f>'SO 02 - Oprava mostu v km...'!J33</f>
        <v>0</v>
      </c>
      <c r="AW56" s="92">
        <f>'SO 02 - Oprava mostu v km...'!J34</f>
        <v>0</v>
      </c>
      <c r="AX56" s="92">
        <f>'SO 02 - Oprava mostu v km...'!J35</f>
        <v>0</v>
      </c>
      <c r="AY56" s="92">
        <f>'SO 02 - Oprava mostu v km...'!J36</f>
        <v>0</v>
      </c>
      <c r="AZ56" s="92">
        <f>'SO 02 - Oprava mostu v km...'!F33</f>
        <v>0</v>
      </c>
      <c r="BA56" s="92">
        <f>'SO 02 - Oprava mostu v km...'!F34</f>
        <v>0</v>
      </c>
      <c r="BB56" s="92">
        <f>'SO 02 - Oprava mostu v km...'!F35</f>
        <v>0</v>
      </c>
      <c r="BC56" s="92">
        <f>'SO 02 - Oprava mostu v km...'!F36</f>
        <v>0</v>
      </c>
      <c r="BD56" s="94">
        <f>'SO 02 - Oprava mostu v km...'!F37</f>
        <v>0</v>
      </c>
      <c r="BT56" s="90" t="s">
        <v>77</v>
      </c>
      <c r="BV56" s="90" t="s">
        <v>71</v>
      </c>
      <c r="BW56" s="90" t="s">
        <v>83</v>
      </c>
      <c r="BX56" s="90" t="s">
        <v>5</v>
      </c>
      <c r="CL56" s="90" t="s">
        <v>1</v>
      </c>
      <c r="CM56" s="90" t="s">
        <v>79</v>
      </c>
    </row>
    <row r="57" spans="1:91" s="1" customFormat="1" ht="30" customHeight="1">
      <c r="B57" s="32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6"/>
    </row>
    <row r="58" spans="1:91" s="1" customFormat="1" ht="6.95" customHeight="1">
      <c r="B58" s="44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36"/>
    </row>
  </sheetData>
  <sheetProtection algorithmName="SHA-512" hashValue="IsAlZctQfBBsQZ9SrErsWwufJQe3Tj/oVjk3xmWBVNJs4JCqZDlRgYjH877KZrgWQszDiQ8DbtsrLHq6vik+Nw==" saltValue="wDlVtlNW/1qPA/nfn8xMS4+aE+FDq/ymSsVKwuatcv9RNdcKkPzoEyiSpsJ+OZ4VaklPJjXp/62/8jYWcdFxxA==" spinCount="100000" sheet="1" objects="1" scenarios="1" formatColumns="0" formatRows="0"/>
  <mergeCells count="46">
    <mergeCell ref="AN56:AP56"/>
    <mergeCell ref="AG56:AM56"/>
    <mergeCell ref="D56:H56"/>
    <mergeCell ref="J56:AF56"/>
    <mergeCell ref="AG54:AM54"/>
    <mergeCell ref="AN54:AP54"/>
    <mergeCell ref="AG52:AM52"/>
    <mergeCell ref="AN52:AP52"/>
    <mergeCell ref="AN55:AP55"/>
    <mergeCell ref="AG55:AM55"/>
    <mergeCell ref="D55:H55"/>
    <mergeCell ref="J55:AF55"/>
    <mergeCell ref="L30:P30"/>
    <mergeCell ref="L31:P31"/>
    <mergeCell ref="L32:P32"/>
    <mergeCell ref="L33:P33"/>
    <mergeCell ref="C52:G52"/>
    <mergeCell ref="I52:AF52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55" location="'SO 01 - Žel. svršek v oko...'!C2" display="/"/>
    <hyperlink ref="A56" location="'SO 02 - Oprava mostu v km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15"/>
  <sheetViews>
    <sheetView showGridLines="0" workbookViewId="0"/>
  </sheetViews>
  <sheetFormatPr defaultRowHeight="14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95" customWidth="1"/>
    <col min="10" max="10" width="23.5" customWidth="1"/>
    <col min="11" max="11" width="15.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AT2" s="15" t="s">
        <v>78</v>
      </c>
    </row>
    <row r="3" spans="2:46" ht="6.95" customHeight="1">
      <c r="B3" s="96"/>
      <c r="C3" s="97"/>
      <c r="D3" s="97"/>
      <c r="E3" s="97"/>
      <c r="F3" s="97"/>
      <c r="G3" s="97"/>
      <c r="H3" s="97"/>
      <c r="I3" s="98"/>
      <c r="J3" s="97"/>
      <c r="K3" s="97"/>
      <c r="L3" s="18"/>
      <c r="AT3" s="15" t="s">
        <v>79</v>
      </c>
    </row>
    <row r="4" spans="2:46" ht="24.95" customHeight="1">
      <c r="B4" s="18"/>
      <c r="D4" s="99" t="s">
        <v>84</v>
      </c>
      <c r="L4" s="18"/>
      <c r="M4" s="22" t="s">
        <v>10</v>
      </c>
      <c r="AT4" s="15" t="s">
        <v>4</v>
      </c>
    </row>
    <row r="5" spans="2:46" ht="6.95" customHeight="1">
      <c r="B5" s="18"/>
      <c r="L5" s="18"/>
    </row>
    <row r="6" spans="2:46" ht="12" customHeight="1">
      <c r="B6" s="18"/>
      <c r="D6" s="100" t="s">
        <v>16</v>
      </c>
      <c r="L6" s="18"/>
    </row>
    <row r="7" spans="2:46" ht="16.5" customHeight="1">
      <c r="B7" s="18"/>
      <c r="E7" s="275" t="str">
        <f>'Rekapitulace stavby'!K6</f>
        <v>Oprava mostu v km 70,905 na trati Olomouc – Nezamyslice</v>
      </c>
      <c r="F7" s="276"/>
      <c r="G7" s="276"/>
      <c r="H7" s="276"/>
      <c r="L7" s="18"/>
    </row>
    <row r="8" spans="2:46" s="1" customFormat="1" ht="12" customHeight="1">
      <c r="B8" s="36"/>
      <c r="D8" s="100" t="s">
        <v>85</v>
      </c>
      <c r="I8" s="101"/>
      <c r="L8" s="36"/>
    </row>
    <row r="9" spans="2:46" s="1" customFormat="1" ht="36.950000000000003" customHeight="1">
      <c r="B9" s="36"/>
      <c r="E9" s="277" t="s">
        <v>86</v>
      </c>
      <c r="F9" s="278"/>
      <c r="G9" s="278"/>
      <c r="H9" s="278"/>
      <c r="I9" s="101"/>
      <c r="L9" s="36"/>
    </row>
    <row r="10" spans="2:46" s="1" customFormat="1" ht="11.25">
      <c r="B10" s="36"/>
      <c r="I10" s="101"/>
      <c r="L10" s="36"/>
    </row>
    <row r="11" spans="2:46" s="1" customFormat="1" ht="12" customHeight="1">
      <c r="B11" s="36"/>
      <c r="D11" s="100" t="s">
        <v>18</v>
      </c>
      <c r="F11" s="15" t="s">
        <v>19</v>
      </c>
      <c r="I11" s="102" t="s">
        <v>20</v>
      </c>
      <c r="J11" s="15" t="s">
        <v>1</v>
      </c>
      <c r="L11" s="36"/>
    </row>
    <row r="12" spans="2:46" s="1" customFormat="1" ht="12" customHeight="1">
      <c r="B12" s="36"/>
      <c r="D12" s="100" t="s">
        <v>21</v>
      </c>
      <c r="F12" s="15" t="s">
        <v>22</v>
      </c>
      <c r="I12" s="102" t="s">
        <v>23</v>
      </c>
      <c r="J12" s="103">
        <f>'Rekapitulace stavby'!AN8</f>
        <v>0</v>
      </c>
      <c r="L12" s="36"/>
    </row>
    <row r="13" spans="2:46" s="1" customFormat="1" ht="10.9" customHeight="1">
      <c r="B13" s="36"/>
      <c r="I13" s="101"/>
      <c r="L13" s="36"/>
    </row>
    <row r="14" spans="2:46" s="1" customFormat="1" ht="12" customHeight="1">
      <c r="B14" s="36"/>
      <c r="D14" s="100" t="s">
        <v>24</v>
      </c>
      <c r="I14" s="102" t="s">
        <v>25</v>
      </c>
      <c r="J14" s="15" t="s">
        <v>1</v>
      </c>
      <c r="L14" s="36"/>
    </row>
    <row r="15" spans="2:46" s="1" customFormat="1" ht="18" customHeight="1">
      <c r="B15" s="36"/>
      <c r="E15" s="15" t="s">
        <v>22</v>
      </c>
      <c r="I15" s="102" t="s">
        <v>27</v>
      </c>
      <c r="J15" s="15" t="s">
        <v>1</v>
      </c>
      <c r="L15" s="36"/>
    </row>
    <row r="16" spans="2:46" s="1" customFormat="1" ht="6.95" customHeight="1">
      <c r="B16" s="36"/>
      <c r="I16" s="101"/>
      <c r="L16" s="36"/>
    </row>
    <row r="17" spans="2:12" s="1" customFormat="1" ht="12" customHeight="1">
      <c r="B17" s="36"/>
      <c r="D17" s="100" t="s">
        <v>28</v>
      </c>
      <c r="I17" s="102" t="s">
        <v>25</v>
      </c>
      <c r="J17" s="28" t="str">
        <f>'Rekapitulace stavby'!AN13</f>
        <v>Vyplň údaj</v>
      </c>
      <c r="L17" s="36"/>
    </row>
    <row r="18" spans="2:12" s="1" customFormat="1" ht="18" customHeight="1">
      <c r="B18" s="36"/>
      <c r="E18" s="279" t="str">
        <f>'Rekapitulace stavby'!E14</f>
        <v>Vyplň údaj</v>
      </c>
      <c r="F18" s="280"/>
      <c r="G18" s="280"/>
      <c r="H18" s="280"/>
      <c r="I18" s="102" t="s">
        <v>27</v>
      </c>
      <c r="J18" s="28" t="str">
        <f>'Rekapitulace stavby'!AN14</f>
        <v>Vyplň údaj</v>
      </c>
      <c r="L18" s="36"/>
    </row>
    <row r="19" spans="2:12" s="1" customFormat="1" ht="6.95" customHeight="1">
      <c r="B19" s="36"/>
      <c r="I19" s="101"/>
      <c r="L19" s="36"/>
    </row>
    <row r="20" spans="2:12" s="1" customFormat="1" ht="12" customHeight="1">
      <c r="B20" s="36"/>
      <c r="D20" s="100" t="s">
        <v>30</v>
      </c>
      <c r="I20" s="102" t="s">
        <v>25</v>
      </c>
      <c r="J20" s="15" t="s">
        <v>1</v>
      </c>
      <c r="L20" s="36"/>
    </row>
    <row r="21" spans="2:12" s="1" customFormat="1" ht="18" customHeight="1">
      <c r="B21" s="36"/>
      <c r="E21" s="15" t="s">
        <v>22</v>
      </c>
      <c r="I21" s="102" t="s">
        <v>27</v>
      </c>
      <c r="J21" s="15" t="s">
        <v>1</v>
      </c>
      <c r="L21" s="36"/>
    </row>
    <row r="22" spans="2:12" s="1" customFormat="1" ht="6.95" customHeight="1">
      <c r="B22" s="36"/>
      <c r="I22" s="101"/>
      <c r="L22" s="36"/>
    </row>
    <row r="23" spans="2:12" s="1" customFormat="1" ht="12" customHeight="1">
      <c r="B23" s="36"/>
      <c r="D23" s="100" t="s">
        <v>32</v>
      </c>
      <c r="I23" s="102" t="s">
        <v>25</v>
      </c>
      <c r="J23" s="15" t="s">
        <v>1</v>
      </c>
      <c r="L23" s="36"/>
    </row>
    <row r="24" spans="2:12" s="1" customFormat="1" ht="18" customHeight="1">
      <c r="B24" s="36"/>
      <c r="E24" s="15" t="s">
        <v>33</v>
      </c>
      <c r="I24" s="102" t="s">
        <v>27</v>
      </c>
      <c r="J24" s="15" t="s">
        <v>1</v>
      </c>
      <c r="L24" s="36"/>
    </row>
    <row r="25" spans="2:12" s="1" customFormat="1" ht="6.95" customHeight="1">
      <c r="B25" s="36"/>
      <c r="I25" s="101"/>
      <c r="L25" s="36"/>
    </row>
    <row r="26" spans="2:12" s="1" customFormat="1" ht="12" customHeight="1">
      <c r="B26" s="36"/>
      <c r="D26" s="100" t="s">
        <v>34</v>
      </c>
      <c r="I26" s="101"/>
      <c r="L26" s="36"/>
    </row>
    <row r="27" spans="2:12" s="6" customFormat="1" ht="16.5" customHeight="1">
      <c r="B27" s="104"/>
      <c r="E27" s="281" t="s">
        <v>1</v>
      </c>
      <c r="F27" s="281"/>
      <c r="G27" s="281"/>
      <c r="H27" s="281"/>
      <c r="I27" s="105"/>
      <c r="L27" s="104"/>
    </row>
    <row r="28" spans="2:12" s="1" customFormat="1" ht="6.95" customHeight="1">
      <c r="B28" s="36"/>
      <c r="I28" s="101"/>
      <c r="L28" s="36"/>
    </row>
    <row r="29" spans="2:12" s="1" customFormat="1" ht="6.95" customHeight="1">
      <c r="B29" s="36"/>
      <c r="D29" s="54"/>
      <c r="E29" s="54"/>
      <c r="F29" s="54"/>
      <c r="G29" s="54"/>
      <c r="H29" s="54"/>
      <c r="I29" s="106"/>
      <c r="J29" s="54"/>
      <c r="K29" s="54"/>
      <c r="L29" s="36"/>
    </row>
    <row r="30" spans="2:12" s="1" customFormat="1" ht="25.35" customHeight="1">
      <c r="B30" s="36"/>
      <c r="D30" s="107" t="s">
        <v>35</v>
      </c>
      <c r="I30" s="101"/>
      <c r="J30" s="108">
        <f>ROUND(J84, 2)</f>
        <v>0</v>
      </c>
      <c r="L30" s="36"/>
    </row>
    <row r="31" spans="2:12" s="1" customFormat="1" ht="6.95" customHeight="1">
      <c r="B31" s="36"/>
      <c r="D31" s="54"/>
      <c r="E31" s="54"/>
      <c r="F31" s="54"/>
      <c r="G31" s="54"/>
      <c r="H31" s="54"/>
      <c r="I31" s="106"/>
      <c r="J31" s="54"/>
      <c r="K31" s="54"/>
      <c r="L31" s="36"/>
    </row>
    <row r="32" spans="2:12" s="1" customFormat="1" ht="14.45" customHeight="1">
      <c r="B32" s="36"/>
      <c r="F32" s="109" t="s">
        <v>37</v>
      </c>
      <c r="I32" s="110" t="s">
        <v>36</v>
      </c>
      <c r="J32" s="109" t="s">
        <v>38</v>
      </c>
      <c r="L32" s="36"/>
    </row>
    <row r="33" spans="2:12" s="1" customFormat="1" ht="14.45" customHeight="1">
      <c r="B33" s="36"/>
      <c r="D33" s="100" t="s">
        <v>39</v>
      </c>
      <c r="E33" s="100" t="s">
        <v>40</v>
      </c>
      <c r="F33" s="111">
        <f>ROUND((SUM(BE84:BE114)),  2)</f>
        <v>0</v>
      </c>
      <c r="I33" s="112">
        <v>0.21</v>
      </c>
      <c r="J33" s="111">
        <f>ROUND(((SUM(BE84:BE114))*I33),  2)</f>
        <v>0</v>
      </c>
      <c r="L33" s="36"/>
    </row>
    <row r="34" spans="2:12" s="1" customFormat="1" ht="14.45" customHeight="1">
      <c r="B34" s="36"/>
      <c r="E34" s="100" t="s">
        <v>41</v>
      </c>
      <c r="F34" s="111">
        <f>ROUND((SUM(BF84:BF114)),  2)</f>
        <v>0</v>
      </c>
      <c r="I34" s="112">
        <v>0.15</v>
      </c>
      <c r="J34" s="111">
        <f>ROUND(((SUM(BF84:BF114))*I34),  2)</f>
        <v>0</v>
      </c>
      <c r="L34" s="36"/>
    </row>
    <row r="35" spans="2:12" s="1" customFormat="1" ht="14.45" hidden="1" customHeight="1">
      <c r="B35" s="36"/>
      <c r="E35" s="100" t="s">
        <v>42</v>
      </c>
      <c r="F35" s="111">
        <f>ROUND((SUM(BG84:BG114)),  2)</f>
        <v>0</v>
      </c>
      <c r="I35" s="112">
        <v>0.21</v>
      </c>
      <c r="J35" s="111">
        <f>0</f>
        <v>0</v>
      </c>
      <c r="L35" s="36"/>
    </row>
    <row r="36" spans="2:12" s="1" customFormat="1" ht="14.45" hidden="1" customHeight="1">
      <c r="B36" s="36"/>
      <c r="E36" s="100" t="s">
        <v>43</v>
      </c>
      <c r="F36" s="111">
        <f>ROUND((SUM(BH84:BH114)),  2)</f>
        <v>0</v>
      </c>
      <c r="I36" s="112">
        <v>0.15</v>
      </c>
      <c r="J36" s="111">
        <f>0</f>
        <v>0</v>
      </c>
      <c r="L36" s="36"/>
    </row>
    <row r="37" spans="2:12" s="1" customFormat="1" ht="14.45" hidden="1" customHeight="1">
      <c r="B37" s="36"/>
      <c r="E37" s="100" t="s">
        <v>44</v>
      </c>
      <c r="F37" s="111">
        <f>ROUND((SUM(BI84:BI114)),  2)</f>
        <v>0</v>
      </c>
      <c r="I37" s="112">
        <v>0</v>
      </c>
      <c r="J37" s="111">
        <f>0</f>
        <v>0</v>
      </c>
      <c r="L37" s="36"/>
    </row>
    <row r="38" spans="2:12" s="1" customFormat="1" ht="6.95" customHeight="1">
      <c r="B38" s="36"/>
      <c r="I38" s="101"/>
      <c r="L38" s="36"/>
    </row>
    <row r="39" spans="2:12" s="1" customFormat="1" ht="25.35" customHeight="1">
      <c r="B39" s="36"/>
      <c r="C39" s="113"/>
      <c r="D39" s="114" t="s">
        <v>45</v>
      </c>
      <c r="E39" s="115"/>
      <c r="F39" s="115"/>
      <c r="G39" s="116" t="s">
        <v>46</v>
      </c>
      <c r="H39" s="117" t="s">
        <v>47</v>
      </c>
      <c r="I39" s="118"/>
      <c r="J39" s="119">
        <f>SUM(J30:J37)</f>
        <v>0</v>
      </c>
      <c r="K39" s="120"/>
      <c r="L39" s="36"/>
    </row>
    <row r="40" spans="2:12" s="1" customFormat="1" ht="14.45" customHeight="1">
      <c r="B40" s="121"/>
      <c r="C40" s="122"/>
      <c r="D40" s="122"/>
      <c r="E40" s="122"/>
      <c r="F40" s="122"/>
      <c r="G40" s="122"/>
      <c r="H40" s="122"/>
      <c r="I40" s="123"/>
      <c r="J40" s="122"/>
      <c r="K40" s="122"/>
      <c r="L40" s="36"/>
    </row>
    <row r="44" spans="2:12" s="1" customFormat="1" ht="6.95" customHeight="1">
      <c r="B44" s="124"/>
      <c r="C44" s="125"/>
      <c r="D44" s="125"/>
      <c r="E44" s="125"/>
      <c r="F44" s="125"/>
      <c r="G44" s="125"/>
      <c r="H44" s="125"/>
      <c r="I44" s="126"/>
      <c r="J44" s="125"/>
      <c r="K44" s="125"/>
      <c r="L44" s="36"/>
    </row>
    <row r="45" spans="2:12" s="1" customFormat="1" ht="24.95" customHeight="1">
      <c r="B45" s="32"/>
      <c r="C45" s="21" t="s">
        <v>87</v>
      </c>
      <c r="D45" s="33"/>
      <c r="E45" s="33"/>
      <c r="F45" s="33"/>
      <c r="G45" s="33"/>
      <c r="H45" s="33"/>
      <c r="I45" s="101"/>
      <c r="J45" s="33"/>
      <c r="K45" s="33"/>
      <c r="L45" s="36"/>
    </row>
    <row r="46" spans="2:12" s="1" customFormat="1" ht="6.95" customHeight="1">
      <c r="B46" s="32"/>
      <c r="C46" s="33"/>
      <c r="D46" s="33"/>
      <c r="E46" s="33"/>
      <c r="F46" s="33"/>
      <c r="G46" s="33"/>
      <c r="H46" s="33"/>
      <c r="I46" s="101"/>
      <c r="J46" s="33"/>
      <c r="K46" s="33"/>
      <c r="L46" s="36"/>
    </row>
    <row r="47" spans="2:12" s="1" customFormat="1" ht="12" customHeight="1">
      <c r="B47" s="32"/>
      <c r="C47" s="27" t="s">
        <v>16</v>
      </c>
      <c r="D47" s="33"/>
      <c r="E47" s="33"/>
      <c r="F47" s="33"/>
      <c r="G47" s="33"/>
      <c r="H47" s="33"/>
      <c r="I47" s="101"/>
      <c r="J47" s="33"/>
      <c r="K47" s="33"/>
      <c r="L47" s="36"/>
    </row>
    <row r="48" spans="2:12" s="1" customFormat="1" ht="16.5" customHeight="1">
      <c r="B48" s="32"/>
      <c r="C48" s="33"/>
      <c r="D48" s="33"/>
      <c r="E48" s="282" t="str">
        <f>E7</f>
        <v>Oprava mostu v km 70,905 na trati Olomouc – Nezamyslice</v>
      </c>
      <c r="F48" s="283"/>
      <c r="G48" s="283"/>
      <c r="H48" s="283"/>
      <c r="I48" s="101"/>
      <c r="J48" s="33"/>
      <c r="K48" s="33"/>
      <c r="L48" s="36"/>
    </row>
    <row r="49" spans="2:47" s="1" customFormat="1" ht="12" customHeight="1">
      <c r="B49" s="32"/>
      <c r="C49" s="27" t="s">
        <v>85</v>
      </c>
      <c r="D49" s="33"/>
      <c r="E49" s="33"/>
      <c r="F49" s="33"/>
      <c r="G49" s="33"/>
      <c r="H49" s="33"/>
      <c r="I49" s="101"/>
      <c r="J49" s="33"/>
      <c r="K49" s="33"/>
      <c r="L49" s="36"/>
    </row>
    <row r="50" spans="2:47" s="1" customFormat="1" ht="16.5" customHeight="1">
      <c r="B50" s="32"/>
      <c r="C50" s="33"/>
      <c r="D50" s="33"/>
      <c r="E50" s="254" t="str">
        <f>E9</f>
        <v>SO 01 - Žel. svršek v okolí mostu v km 70,905</v>
      </c>
      <c r="F50" s="253"/>
      <c r="G50" s="253"/>
      <c r="H50" s="253"/>
      <c r="I50" s="101"/>
      <c r="J50" s="33"/>
      <c r="K50" s="33"/>
      <c r="L50" s="36"/>
    </row>
    <row r="51" spans="2:47" s="1" customFormat="1" ht="6.95" customHeight="1">
      <c r="B51" s="32"/>
      <c r="C51" s="33"/>
      <c r="D51" s="33"/>
      <c r="E51" s="33"/>
      <c r="F51" s="33"/>
      <c r="G51" s="33"/>
      <c r="H51" s="33"/>
      <c r="I51" s="101"/>
      <c r="J51" s="33"/>
      <c r="K51" s="33"/>
      <c r="L51" s="36"/>
    </row>
    <row r="52" spans="2:47" s="1" customFormat="1" ht="12" customHeight="1">
      <c r="B52" s="32"/>
      <c r="C52" s="27" t="s">
        <v>21</v>
      </c>
      <c r="D52" s="33"/>
      <c r="E52" s="33"/>
      <c r="F52" s="25" t="str">
        <f>F12</f>
        <v xml:space="preserve"> </v>
      </c>
      <c r="G52" s="33"/>
      <c r="H52" s="33"/>
      <c r="I52" s="102" t="s">
        <v>23</v>
      </c>
      <c r="J52" s="53">
        <f>IF(J12="","",J12)</f>
        <v>0</v>
      </c>
      <c r="K52" s="33"/>
      <c r="L52" s="36"/>
    </row>
    <row r="53" spans="2:47" s="1" customFormat="1" ht="6.95" customHeight="1">
      <c r="B53" s="32"/>
      <c r="C53" s="33"/>
      <c r="D53" s="33"/>
      <c r="E53" s="33"/>
      <c r="F53" s="33"/>
      <c r="G53" s="33"/>
      <c r="H53" s="33"/>
      <c r="I53" s="101"/>
      <c r="J53" s="33"/>
      <c r="K53" s="33"/>
      <c r="L53" s="36"/>
    </row>
    <row r="54" spans="2:47" s="1" customFormat="1" ht="13.7" customHeight="1">
      <c r="B54" s="32"/>
      <c r="C54" s="27" t="s">
        <v>24</v>
      </c>
      <c r="D54" s="33"/>
      <c r="E54" s="33"/>
      <c r="F54" s="25" t="str">
        <f>E15</f>
        <v xml:space="preserve"> </v>
      </c>
      <c r="G54" s="33"/>
      <c r="H54" s="33"/>
      <c r="I54" s="102" t="s">
        <v>30</v>
      </c>
      <c r="J54" s="30" t="str">
        <f>E21</f>
        <v xml:space="preserve"> </v>
      </c>
      <c r="K54" s="33"/>
      <c r="L54" s="36"/>
    </row>
    <row r="55" spans="2:47" s="1" customFormat="1" ht="13.7" customHeight="1">
      <c r="B55" s="32"/>
      <c r="C55" s="27" t="s">
        <v>28</v>
      </c>
      <c r="D55" s="33"/>
      <c r="E55" s="33"/>
      <c r="F55" s="25" t="str">
        <f>IF(E18="","",E18)</f>
        <v>Vyplň údaj</v>
      </c>
      <c r="G55" s="33"/>
      <c r="H55" s="33"/>
      <c r="I55" s="102" t="s">
        <v>32</v>
      </c>
      <c r="J55" s="30" t="str">
        <f>E24</f>
        <v>Ing. Renata Jandová</v>
      </c>
      <c r="K55" s="33"/>
      <c r="L55" s="36"/>
    </row>
    <row r="56" spans="2:47" s="1" customFormat="1" ht="10.35" customHeight="1">
      <c r="B56" s="32"/>
      <c r="C56" s="33"/>
      <c r="D56" s="33"/>
      <c r="E56" s="33"/>
      <c r="F56" s="33"/>
      <c r="G56" s="33"/>
      <c r="H56" s="33"/>
      <c r="I56" s="101"/>
      <c r="J56" s="33"/>
      <c r="K56" s="33"/>
      <c r="L56" s="36"/>
    </row>
    <row r="57" spans="2:47" s="1" customFormat="1" ht="29.25" customHeight="1">
      <c r="B57" s="32"/>
      <c r="C57" s="127" t="s">
        <v>88</v>
      </c>
      <c r="D57" s="128"/>
      <c r="E57" s="128"/>
      <c r="F57" s="128"/>
      <c r="G57" s="128"/>
      <c r="H57" s="128"/>
      <c r="I57" s="129"/>
      <c r="J57" s="130" t="s">
        <v>89</v>
      </c>
      <c r="K57" s="128"/>
      <c r="L57" s="36"/>
    </row>
    <row r="58" spans="2:47" s="1" customFormat="1" ht="10.35" customHeight="1">
      <c r="B58" s="32"/>
      <c r="C58" s="33"/>
      <c r="D58" s="33"/>
      <c r="E58" s="33"/>
      <c r="F58" s="33"/>
      <c r="G58" s="33"/>
      <c r="H58" s="33"/>
      <c r="I58" s="101"/>
      <c r="J58" s="33"/>
      <c r="K58" s="33"/>
      <c r="L58" s="36"/>
    </row>
    <row r="59" spans="2:47" s="1" customFormat="1" ht="22.9" customHeight="1">
      <c r="B59" s="32"/>
      <c r="C59" s="131" t="s">
        <v>90</v>
      </c>
      <c r="D59" s="33"/>
      <c r="E59" s="33"/>
      <c r="F59" s="33"/>
      <c r="G59" s="33"/>
      <c r="H59" s="33"/>
      <c r="I59" s="101"/>
      <c r="J59" s="71">
        <f>J84</f>
        <v>0</v>
      </c>
      <c r="K59" s="33"/>
      <c r="L59" s="36"/>
      <c r="AU59" s="15" t="s">
        <v>91</v>
      </c>
    </row>
    <row r="60" spans="2:47" s="7" customFormat="1" ht="24.95" customHeight="1">
      <c r="B60" s="132"/>
      <c r="C60" s="133"/>
      <c r="D60" s="134" t="s">
        <v>92</v>
      </c>
      <c r="E60" s="135"/>
      <c r="F60" s="135"/>
      <c r="G60" s="135"/>
      <c r="H60" s="135"/>
      <c r="I60" s="136"/>
      <c r="J60" s="137">
        <f>J85</f>
        <v>0</v>
      </c>
      <c r="K60" s="133"/>
      <c r="L60" s="138"/>
    </row>
    <row r="61" spans="2:47" s="8" customFormat="1" ht="19.899999999999999" customHeight="1">
      <c r="B61" s="139"/>
      <c r="C61" s="140"/>
      <c r="D61" s="141" t="s">
        <v>93</v>
      </c>
      <c r="E61" s="142"/>
      <c r="F61" s="142"/>
      <c r="G61" s="142"/>
      <c r="H61" s="142"/>
      <c r="I61" s="143"/>
      <c r="J61" s="144">
        <f>J86</f>
        <v>0</v>
      </c>
      <c r="K61" s="140"/>
      <c r="L61" s="145"/>
    </row>
    <row r="62" spans="2:47" s="8" customFormat="1" ht="19.899999999999999" customHeight="1">
      <c r="B62" s="139"/>
      <c r="C62" s="140"/>
      <c r="D62" s="141" t="s">
        <v>94</v>
      </c>
      <c r="E62" s="142"/>
      <c r="F62" s="142"/>
      <c r="G62" s="142"/>
      <c r="H62" s="142"/>
      <c r="I62" s="143"/>
      <c r="J62" s="144">
        <f>J108</f>
        <v>0</v>
      </c>
      <c r="K62" s="140"/>
      <c r="L62" s="145"/>
    </row>
    <row r="63" spans="2:47" s="8" customFormat="1" ht="19.899999999999999" customHeight="1">
      <c r="B63" s="139"/>
      <c r="C63" s="140"/>
      <c r="D63" s="141" t="s">
        <v>95</v>
      </c>
      <c r="E63" s="142"/>
      <c r="F63" s="142"/>
      <c r="G63" s="142"/>
      <c r="H63" s="142"/>
      <c r="I63" s="143"/>
      <c r="J63" s="144">
        <f>J111</f>
        <v>0</v>
      </c>
      <c r="K63" s="140"/>
      <c r="L63" s="145"/>
    </row>
    <row r="64" spans="2:47" s="7" customFormat="1" ht="24.95" customHeight="1">
      <c r="B64" s="132"/>
      <c r="C64" s="133"/>
      <c r="D64" s="134" t="s">
        <v>96</v>
      </c>
      <c r="E64" s="135"/>
      <c r="F64" s="135"/>
      <c r="G64" s="135"/>
      <c r="H64" s="135"/>
      <c r="I64" s="136"/>
      <c r="J64" s="137">
        <f>J113</f>
        <v>0</v>
      </c>
      <c r="K64" s="133"/>
      <c r="L64" s="138"/>
    </row>
    <row r="65" spans="2:12" s="1" customFormat="1" ht="21.75" customHeight="1">
      <c r="B65" s="32"/>
      <c r="C65" s="33"/>
      <c r="D65" s="33"/>
      <c r="E65" s="33"/>
      <c r="F65" s="33"/>
      <c r="G65" s="33"/>
      <c r="H65" s="33"/>
      <c r="I65" s="101"/>
      <c r="J65" s="33"/>
      <c r="K65" s="33"/>
      <c r="L65" s="36"/>
    </row>
    <row r="66" spans="2:12" s="1" customFormat="1" ht="6.95" customHeight="1">
      <c r="B66" s="44"/>
      <c r="C66" s="45"/>
      <c r="D66" s="45"/>
      <c r="E66" s="45"/>
      <c r="F66" s="45"/>
      <c r="G66" s="45"/>
      <c r="H66" s="45"/>
      <c r="I66" s="123"/>
      <c r="J66" s="45"/>
      <c r="K66" s="45"/>
      <c r="L66" s="36"/>
    </row>
    <row r="70" spans="2:12" s="1" customFormat="1" ht="6.95" customHeight="1">
      <c r="B70" s="46"/>
      <c r="C70" s="47"/>
      <c r="D70" s="47"/>
      <c r="E70" s="47"/>
      <c r="F70" s="47"/>
      <c r="G70" s="47"/>
      <c r="H70" s="47"/>
      <c r="I70" s="126"/>
      <c r="J70" s="47"/>
      <c r="K70" s="47"/>
      <c r="L70" s="36"/>
    </row>
    <row r="71" spans="2:12" s="1" customFormat="1" ht="24.95" customHeight="1">
      <c r="B71" s="32"/>
      <c r="C71" s="21" t="s">
        <v>97</v>
      </c>
      <c r="D71" s="33"/>
      <c r="E71" s="33"/>
      <c r="F71" s="33"/>
      <c r="G71" s="33"/>
      <c r="H71" s="33"/>
      <c r="I71" s="101"/>
      <c r="J71" s="33"/>
      <c r="K71" s="33"/>
      <c r="L71" s="36"/>
    </row>
    <row r="72" spans="2:12" s="1" customFormat="1" ht="6.95" customHeight="1">
      <c r="B72" s="32"/>
      <c r="C72" s="33"/>
      <c r="D72" s="33"/>
      <c r="E72" s="33"/>
      <c r="F72" s="33"/>
      <c r="G72" s="33"/>
      <c r="H72" s="33"/>
      <c r="I72" s="101"/>
      <c r="J72" s="33"/>
      <c r="K72" s="33"/>
      <c r="L72" s="36"/>
    </row>
    <row r="73" spans="2:12" s="1" customFormat="1" ht="12" customHeight="1">
      <c r="B73" s="32"/>
      <c r="C73" s="27" t="s">
        <v>16</v>
      </c>
      <c r="D73" s="33"/>
      <c r="E73" s="33"/>
      <c r="F73" s="33"/>
      <c r="G73" s="33"/>
      <c r="H73" s="33"/>
      <c r="I73" s="101"/>
      <c r="J73" s="33"/>
      <c r="K73" s="33"/>
      <c r="L73" s="36"/>
    </row>
    <row r="74" spans="2:12" s="1" customFormat="1" ht="16.5" customHeight="1">
      <c r="B74" s="32"/>
      <c r="C74" s="33"/>
      <c r="D74" s="33"/>
      <c r="E74" s="282" t="str">
        <f>E7</f>
        <v>Oprava mostu v km 70,905 na trati Olomouc – Nezamyslice</v>
      </c>
      <c r="F74" s="283"/>
      <c r="G74" s="283"/>
      <c r="H74" s="283"/>
      <c r="I74" s="101"/>
      <c r="J74" s="33"/>
      <c r="K74" s="33"/>
      <c r="L74" s="36"/>
    </row>
    <row r="75" spans="2:12" s="1" customFormat="1" ht="12" customHeight="1">
      <c r="B75" s="32"/>
      <c r="C75" s="27" t="s">
        <v>85</v>
      </c>
      <c r="D75" s="33"/>
      <c r="E75" s="33"/>
      <c r="F75" s="33"/>
      <c r="G75" s="33"/>
      <c r="H75" s="33"/>
      <c r="I75" s="101"/>
      <c r="J75" s="33"/>
      <c r="K75" s="33"/>
      <c r="L75" s="36"/>
    </row>
    <row r="76" spans="2:12" s="1" customFormat="1" ht="16.5" customHeight="1">
      <c r="B76" s="32"/>
      <c r="C76" s="33"/>
      <c r="D76" s="33"/>
      <c r="E76" s="254" t="str">
        <f>E9</f>
        <v>SO 01 - Žel. svršek v okolí mostu v km 70,905</v>
      </c>
      <c r="F76" s="253"/>
      <c r="G76" s="253"/>
      <c r="H76" s="253"/>
      <c r="I76" s="101"/>
      <c r="J76" s="33"/>
      <c r="K76" s="33"/>
      <c r="L76" s="36"/>
    </row>
    <row r="77" spans="2:12" s="1" customFormat="1" ht="6.95" customHeight="1">
      <c r="B77" s="32"/>
      <c r="C77" s="33"/>
      <c r="D77" s="33"/>
      <c r="E77" s="33"/>
      <c r="F77" s="33"/>
      <c r="G77" s="33"/>
      <c r="H77" s="33"/>
      <c r="I77" s="101"/>
      <c r="J77" s="33"/>
      <c r="K77" s="33"/>
      <c r="L77" s="36"/>
    </row>
    <row r="78" spans="2:12" s="1" customFormat="1" ht="12" customHeight="1">
      <c r="B78" s="32"/>
      <c r="C78" s="27" t="s">
        <v>21</v>
      </c>
      <c r="D78" s="33"/>
      <c r="E78" s="33"/>
      <c r="F78" s="25" t="str">
        <f>F12</f>
        <v xml:space="preserve"> </v>
      </c>
      <c r="G78" s="33"/>
      <c r="H78" s="33"/>
      <c r="I78" s="102" t="s">
        <v>23</v>
      </c>
      <c r="J78" s="53">
        <f>IF(J12="","",J12)</f>
        <v>0</v>
      </c>
      <c r="K78" s="33"/>
      <c r="L78" s="36"/>
    </row>
    <row r="79" spans="2:12" s="1" customFormat="1" ht="6.95" customHeight="1">
      <c r="B79" s="32"/>
      <c r="C79" s="33"/>
      <c r="D79" s="33"/>
      <c r="E79" s="33"/>
      <c r="F79" s="33"/>
      <c r="G79" s="33"/>
      <c r="H79" s="33"/>
      <c r="I79" s="101"/>
      <c r="J79" s="33"/>
      <c r="K79" s="33"/>
      <c r="L79" s="36"/>
    </row>
    <row r="80" spans="2:12" s="1" customFormat="1" ht="13.7" customHeight="1">
      <c r="B80" s="32"/>
      <c r="C80" s="27" t="s">
        <v>24</v>
      </c>
      <c r="D80" s="33"/>
      <c r="E80" s="33"/>
      <c r="F80" s="25" t="str">
        <f>E15</f>
        <v xml:space="preserve"> </v>
      </c>
      <c r="G80" s="33"/>
      <c r="H80" s="33"/>
      <c r="I80" s="102" t="s">
        <v>30</v>
      </c>
      <c r="J80" s="30" t="str">
        <f>E21</f>
        <v xml:space="preserve"> </v>
      </c>
      <c r="K80" s="33"/>
      <c r="L80" s="36"/>
    </row>
    <row r="81" spans="2:65" s="1" customFormat="1" ht="13.7" customHeight="1">
      <c r="B81" s="32"/>
      <c r="C81" s="27" t="s">
        <v>28</v>
      </c>
      <c r="D81" s="33"/>
      <c r="E81" s="33"/>
      <c r="F81" s="25" t="str">
        <f>IF(E18="","",E18)</f>
        <v>Vyplň údaj</v>
      </c>
      <c r="G81" s="33"/>
      <c r="H81" s="33"/>
      <c r="I81" s="102" t="s">
        <v>32</v>
      </c>
      <c r="J81" s="30" t="str">
        <f>E24</f>
        <v>Ing. Renata Jandová</v>
      </c>
      <c r="K81" s="33"/>
      <c r="L81" s="36"/>
    </row>
    <row r="82" spans="2:65" s="1" customFormat="1" ht="10.35" customHeight="1">
      <c r="B82" s="32"/>
      <c r="C82" s="33"/>
      <c r="D82" s="33"/>
      <c r="E82" s="33"/>
      <c r="F82" s="33"/>
      <c r="G82" s="33"/>
      <c r="H82" s="33"/>
      <c r="I82" s="101"/>
      <c r="J82" s="33"/>
      <c r="K82" s="33"/>
      <c r="L82" s="36"/>
    </row>
    <row r="83" spans="2:65" s="9" customFormat="1" ht="29.25" customHeight="1">
      <c r="B83" s="146"/>
      <c r="C83" s="147" t="s">
        <v>98</v>
      </c>
      <c r="D83" s="148" t="s">
        <v>54</v>
      </c>
      <c r="E83" s="148" t="s">
        <v>50</v>
      </c>
      <c r="F83" s="148" t="s">
        <v>51</v>
      </c>
      <c r="G83" s="148" t="s">
        <v>99</v>
      </c>
      <c r="H83" s="148" t="s">
        <v>100</v>
      </c>
      <c r="I83" s="149" t="s">
        <v>101</v>
      </c>
      <c r="J83" s="150" t="s">
        <v>89</v>
      </c>
      <c r="K83" s="151" t="s">
        <v>102</v>
      </c>
      <c r="L83" s="152"/>
      <c r="M83" s="62" t="s">
        <v>1</v>
      </c>
      <c r="N83" s="63" t="s">
        <v>39</v>
      </c>
      <c r="O83" s="63" t="s">
        <v>103</v>
      </c>
      <c r="P83" s="63" t="s">
        <v>104</v>
      </c>
      <c r="Q83" s="63" t="s">
        <v>105</v>
      </c>
      <c r="R83" s="63" t="s">
        <v>106</v>
      </c>
      <c r="S83" s="63" t="s">
        <v>107</v>
      </c>
      <c r="T83" s="64" t="s">
        <v>108</v>
      </c>
    </row>
    <row r="84" spans="2:65" s="1" customFormat="1" ht="22.9" customHeight="1">
      <c r="B84" s="32"/>
      <c r="C84" s="69" t="s">
        <v>109</v>
      </c>
      <c r="D84" s="33"/>
      <c r="E84" s="33"/>
      <c r="F84" s="33"/>
      <c r="G84" s="33"/>
      <c r="H84" s="33"/>
      <c r="I84" s="101"/>
      <c r="J84" s="153">
        <f>BK84</f>
        <v>0</v>
      </c>
      <c r="K84" s="33"/>
      <c r="L84" s="36"/>
      <c r="M84" s="65"/>
      <c r="N84" s="66"/>
      <c r="O84" s="66"/>
      <c r="P84" s="154">
        <f>P85+P113</f>
        <v>0</v>
      </c>
      <c r="Q84" s="66"/>
      <c r="R84" s="154">
        <f>R85+R113</f>
        <v>903.32100000000003</v>
      </c>
      <c r="S84" s="66"/>
      <c r="T84" s="155">
        <f>T85+T113</f>
        <v>0</v>
      </c>
      <c r="AT84" s="15" t="s">
        <v>68</v>
      </c>
      <c r="AU84" s="15" t="s">
        <v>91</v>
      </c>
      <c r="BK84" s="156">
        <f>BK85+BK113</f>
        <v>0</v>
      </c>
    </row>
    <row r="85" spans="2:65" s="10" customFormat="1" ht="25.9" customHeight="1">
      <c r="B85" s="157"/>
      <c r="C85" s="158"/>
      <c r="D85" s="159" t="s">
        <v>68</v>
      </c>
      <c r="E85" s="160" t="s">
        <v>110</v>
      </c>
      <c r="F85" s="160" t="s">
        <v>111</v>
      </c>
      <c r="G85" s="158"/>
      <c r="H85" s="158"/>
      <c r="I85" s="161"/>
      <c r="J85" s="162">
        <f>BK85</f>
        <v>0</v>
      </c>
      <c r="K85" s="158"/>
      <c r="L85" s="163"/>
      <c r="M85" s="164"/>
      <c r="N85" s="165"/>
      <c r="O85" s="165"/>
      <c r="P85" s="166">
        <f>P86+P108+P111</f>
        <v>0</v>
      </c>
      <c r="Q85" s="165"/>
      <c r="R85" s="166">
        <f>R86+R108+R111</f>
        <v>903.32100000000003</v>
      </c>
      <c r="S85" s="165"/>
      <c r="T85" s="167">
        <f>T86+T108+T111</f>
        <v>0</v>
      </c>
      <c r="AR85" s="168" t="s">
        <v>77</v>
      </c>
      <c r="AT85" s="169" t="s">
        <v>68</v>
      </c>
      <c r="AU85" s="169" t="s">
        <v>69</v>
      </c>
      <c r="AY85" s="168" t="s">
        <v>112</v>
      </c>
      <c r="BK85" s="170">
        <f>BK86+BK108+BK111</f>
        <v>0</v>
      </c>
    </row>
    <row r="86" spans="2:65" s="10" customFormat="1" ht="22.9" customHeight="1">
      <c r="B86" s="157"/>
      <c r="C86" s="158"/>
      <c r="D86" s="159" t="s">
        <v>68</v>
      </c>
      <c r="E86" s="171" t="s">
        <v>113</v>
      </c>
      <c r="F86" s="171" t="s">
        <v>114</v>
      </c>
      <c r="G86" s="158"/>
      <c r="H86" s="158"/>
      <c r="I86" s="161"/>
      <c r="J86" s="172">
        <f>BK86</f>
        <v>0</v>
      </c>
      <c r="K86" s="158"/>
      <c r="L86" s="163"/>
      <c r="M86" s="164"/>
      <c r="N86" s="165"/>
      <c r="O86" s="165"/>
      <c r="P86" s="166">
        <f>SUM(P87:P107)</f>
        <v>0</v>
      </c>
      <c r="Q86" s="165"/>
      <c r="R86" s="166">
        <f>SUM(R87:R107)</f>
        <v>903.32100000000003</v>
      </c>
      <c r="S86" s="165"/>
      <c r="T86" s="167">
        <f>SUM(T87:T107)</f>
        <v>0</v>
      </c>
      <c r="AR86" s="168" t="s">
        <v>77</v>
      </c>
      <c r="AT86" s="169" t="s">
        <v>68</v>
      </c>
      <c r="AU86" s="169" t="s">
        <v>77</v>
      </c>
      <c r="AY86" s="168" t="s">
        <v>112</v>
      </c>
      <c r="BK86" s="170">
        <f>SUM(BK87:BK107)</f>
        <v>0</v>
      </c>
    </row>
    <row r="87" spans="2:65" s="1" customFormat="1" ht="16.5" customHeight="1">
      <c r="B87" s="32"/>
      <c r="C87" s="173" t="s">
        <v>77</v>
      </c>
      <c r="D87" s="173" t="s">
        <v>115</v>
      </c>
      <c r="E87" s="174" t="s">
        <v>116</v>
      </c>
      <c r="F87" s="175" t="s">
        <v>117</v>
      </c>
      <c r="G87" s="176" t="s">
        <v>118</v>
      </c>
      <c r="H87" s="177">
        <v>7.4999999999999997E-2</v>
      </c>
      <c r="I87" s="178"/>
      <c r="J87" s="179">
        <f t="shared" ref="J87:J99" si="0">ROUND(I87*H87,2)</f>
        <v>0</v>
      </c>
      <c r="K87" s="175" t="s">
        <v>1</v>
      </c>
      <c r="L87" s="36"/>
      <c r="M87" s="180" t="s">
        <v>1</v>
      </c>
      <c r="N87" s="181" t="s">
        <v>40</v>
      </c>
      <c r="O87" s="58"/>
      <c r="P87" s="182">
        <f t="shared" ref="P87:P99" si="1">O87*H87</f>
        <v>0</v>
      </c>
      <c r="Q87" s="182">
        <v>0</v>
      </c>
      <c r="R87" s="182">
        <f t="shared" ref="R87:R99" si="2">Q87*H87</f>
        <v>0</v>
      </c>
      <c r="S87" s="182">
        <v>0</v>
      </c>
      <c r="T87" s="183">
        <f t="shared" ref="T87:T99" si="3">S87*H87</f>
        <v>0</v>
      </c>
      <c r="AR87" s="15" t="s">
        <v>119</v>
      </c>
      <c r="AT87" s="15" t="s">
        <v>115</v>
      </c>
      <c r="AU87" s="15" t="s">
        <v>79</v>
      </c>
      <c r="AY87" s="15" t="s">
        <v>112</v>
      </c>
      <c r="BE87" s="184">
        <f t="shared" ref="BE87:BE99" si="4">IF(N87="základní",J87,0)</f>
        <v>0</v>
      </c>
      <c r="BF87" s="184">
        <f t="shared" ref="BF87:BF99" si="5">IF(N87="snížená",J87,0)</f>
        <v>0</v>
      </c>
      <c r="BG87" s="184">
        <f t="shared" ref="BG87:BG99" si="6">IF(N87="zákl. přenesená",J87,0)</f>
        <v>0</v>
      </c>
      <c r="BH87" s="184">
        <f t="shared" ref="BH87:BH99" si="7">IF(N87="sníž. přenesená",J87,0)</f>
        <v>0</v>
      </c>
      <c r="BI87" s="184">
        <f t="shared" ref="BI87:BI99" si="8">IF(N87="nulová",J87,0)</f>
        <v>0</v>
      </c>
      <c r="BJ87" s="15" t="s">
        <v>77</v>
      </c>
      <c r="BK87" s="184">
        <f t="shared" ref="BK87:BK99" si="9">ROUND(I87*H87,2)</f>
        <v>0</v>
      </c>
      <c r="BL87" s="15" t="s">
        <v>119</v>
      </c>
      <c r="BM87" s="15" t="s">
        <v>120</v>
      </c>
    </row>
    <row r="88" spans="2:65" s="1" customFormat="1" ht="16.5" customHeight="1">
      <c r="B88" s="32"/>
      <c r="C88" s="173" t="s">
        <v>79</v>
      </c>
      <c r="D88" s="173" t="s">
        <v>115</v>
      </c>
      <c r="E88" s="174" t="s">
        <v>121</v>
      </c>
      <c r="F88" s="175" t="s">
        <v>122</v>
      </c>
      <c r="G88" s="176" t="s">
        <v>123</v>
      </c>
      <c r="H88" s="177">
        <v>60</v>
      </c>
      <c r="I88" s="178"/>
      <c r="J88" s="179">
        <f t="shared" si="0"/>
        <v>0</v>
      </c>
      <c r="K88" s="175" t="s">
        <v>1</v>
      </c>
      <c r="L88" s="36"/>
      <c r="M88" s="180" t="s">
        <v>1</v>
      </c>
      <c r="N88" s="181" t="s">
        <v>40</v>
      </c>
      <c r="O88" s="58"/>
      <c r="P88" s="182">
        <f t="shared" si="1"/>
        <v>0</v>
      </c>
      <c r="Q88" s="182">
        <v>0</v>
      </c>
      <c r="R88" s="182">
        <f t="shared" si="2"/>
        <v>0</v>
      </c>
      <c r="S88" s="182">
        <v>0</v>
      </c>
      <c r="T88" s="183">
        <f t="shared" si="3"/>
        <v>0</v>
      </c>
      <c r="AR88" s="15" t="s">
        <v>119</v>
      </c>
      <c r="AT88" s="15" t="s">
        <v>115</v>
      </c>
      <c r="AU88" s="15" t="s">
        <v>79</v>
      </c>
      <c r="AY88" s="15" t="s">
        <v>112</v>
      </c>
      <c r="BE88" s="184">
        <f t="shared" si="4"/>
        <v>0</v>
      </c>
      <c r="BF88" s="184">
        <f t="shared" si="5"/>
        <v>0</v>
      </c>
      <c r="BG88" s="184">
        <f t="shared" si="6"/>
        <v>0</v>
      </c>
      <c r="BH88" s="184">
        <f t="shared" si="7"/>
        <v>0</v>
      </c>
      <c r="BI88" s="184">
        <f t="shared" si="8"/>
        <v>0</v>
      </c>
      <c r="BJ88" s="15" t="s">
        <v>77</v>
      </c>
      <c r="BK88" s="184">
        <f t="shared" si="9"/>
        <v>0</v>
      </c>
      <c r="BL88" s="15" t="s">
        <v>119</v>
      </c>
      <c r="BM88" s="15" t="s">
        <v>124</v>
      </c>
    </row>
    <row r="89" spans="2:65" s="1" customFormat="1" ht="16.5" customHeight="1">
      <c r="B89" s="32"/>
      <c r="C89" s="185" t="s">
        <v>125</v>
      </c>
      <c r="D89" s="185" t="s">
        <v>126</v>
      </c>
      <c r="E89" s="186" t="s">
        <v>127</v>
      </c>
      <c r="F89" s="187" t="s">
        <v>128</v>
      </c>
      <c r="G89" s="188" t="s">
        <v>129</v>
      </c>
      <c r="H89" s="189">
        <v>441</v>
      </c>
      <c r="I89" s="190"/>
      <c r="J89" s="191">
        <f t="shared" si="0"/>
        <v>0</v>
      </c>
      <c r="K89" s="187" t="s">
        <v>1</v>
      </c>
      <c r="L89" s="192"/>
      <c r="M89" s="193" t="s">
        <v>1</v>
      </c>
      <c r="N89" s="194" t="s">
        <v>40</v>
      </c>
      <c r="O89" s="58"/>
      <c r="P89" s="182">
        <f t="shared" si="1"/>
        <v>0</v>
      </c>
      <c r="Q89" s="182">
        <v>1</v>
      </c>
      <c r="R89" s="182">
        <f t="shared" si="2"/>
        <v>441</v>
      </c>
      <c r="S89" s="182">
        <v>0</v>
      </c>
      <c r="T89" s="183">
        <f t="shared" si="3"/>
        <v>0</v>
      </c>
      <c r="AR89" s="15" t="s">
        <v>130</v>
      </c>
      <c r="AT89" s="15" t="s">
        <v>126</v>
      </c>
      <c r="AU89" s="15" t="s">
        <v>79</v>
      </c>
      <c r="AY89" s="15" t="s">
        <v>112</v>
      </c>
      <c r="BE89" s="184">
        <f t="shared" si="4"/>
        <v>0</v>
      </c>
      <c r="BF89" s="184">
        <f t="shared" si="5"/>
        <v>0</v>
      </c>
      <c r="BG89" s="184">
        <f t="shared" si="6"/>
        <v>0</v>
      </c>
      <c r="BH89" s="184">
        <f t="shared" si="7"/>
        <v>0</v>
      </c>
      <c r="BI89" s="184">
        <f t="shared" si="8"/>
        <v>0</v>
      </c>
      <c r="BJ89" s="15" t="s">
        <v>77</v>
      </c>
      <c r="BK89" s="184">
        <f t="shared" si="9"/>
        <v>0</v>
      </c>
      <c r="BL89" s="15" t="s">
        <v>119</v>
      </c>
      <c r="BM89" s="15" t="s">
        <v>131</v>
      </c>
    </row>
    <row r="90" spans="2:65" s="1" customFormat="1" ht="16.5" customHeight="1">
      <c r="B90" s="32"/>
      <c r="C90" s="185" t="s">
        <v>119</v>
      </c>
      <c r="D90" s="185" t="s">
        <v>126</v>
      </c>
      <c r="E90" s="186" t="s">
        <v>132</v>
      </c>
      <c r="F90" s="187" t="s">
        <v>133</v>
      </c>
      <c r="G90" s="188" t="s">
        <v>129</v>
      </c>
      <c r="H90" s="189">
        <v>422.1</v>
      </c>
      <c r="I90" s="190"/>
      <c r="J90" s="191">
        <f t="shared" si="0"/>
        <v>0</v>
      </c>
      <c r="K90" s="187" t="s">
        <v>1</v>
      </c>
      <c r="L90" s="192"/>
      <c r="M90" s="193" t="s">
        <v>1</v>
      </c>
      <c r="N90" s="194" t="s">
        <v>40</v>
      </c>
      <c r="O90" s="58"/>
      <c r="P90" s="182">
        <f t="shared" si="1"/>
        <v>0</v>
      </c>
      <c r="Q90" s="182">
        <v>1</v>
      </c>
      <c r="R90" s="182">
        <f t="shared" si="2"/>
        <v>422.1</v>
      </c>
      <c r="S90" s="182">
        <v>0</v>
      </c>
      <c r="T90" s="183">
        <f t="shared" si="3"/>
        <v>0</v>
      </c>
      <c r="AR90" s="15" t="s">
        <v>130</v>
      </c>
      <c r="AT90" s="15" t="s">
        <v>126</v>
      </c>
      <c r="AU90" s="15" t="s">
        <v>79</v>
      </c>
      <c r="AY90" s="15" t="s">
        <v>112</v>
      </c>
      <c r="BE90" s="184">
        <f t="shared" si="4"/>
        <v>0</v>
      </c>
      <c r="BF90" s="184">
        <f t="shared" si="5"/>
        <v>0</v>
      </c>
      <c r="BG90" s="184">
        <f t="shared" si="6"/>
        <v>0</v>
      </c>
      <c r="BH90" s="184">
        <f t="shared" si="7"/>
        <v>0</v>
      </c>
      <c r="BI90" s="184">
        <f t="shared" si="8"/>
        <v>0</v>
      </c>
      <c r="BJ90" s="15" t="s">
        <v>77</v>
      </c>
      <c r="BK90" s="184">
        <f t="shared" si="9"/>
        <v>0</v>
      </c>
      <c r="BL90" s="15" t="s">
        <v>119</v>
      </c>
      <c r="BM90" s="15" t="s">
        <v>134</v>
      </c>
    </row>
    <row r="91" spans="2:65" s="1" customFormat="1" ht="16.5" customHeight="1">
      <c r="B91" s="32"/>
      <c r="C91" s="173" t="s">
        <v>113</v>
      </c>
      <c r="D91" s="173" t="s">
        <v>115</v>
      </c>
      <c r="E91" s="174" t="s">
        <v>135</v>
      </c>
      <c r="F91" s="175" t="s">
        <v>136</v>
      </c>
      <c r="G91" s="176" t="s">
        <v>118</v>
      </c>
      <c r="H91" s="177">
        <v>0.2</v>
      </c>
      <c r="I91" s="178"/>
      <c r="J91" s="179">
        <f t="shared" si="0"/>
        <v>0</v>
      </c>
      <c r="K91" s="175" t="s">
        <v>1</v>
      </c>
      <c r="L91" s="36"/>
      <c r="M91" s="180" t="s">
        <v>1</v>
      </c>
      <c r="N91" s="181" t="s">
        <v>40</v>
      </c>
      <c r="O91" s="58"/>
      <c r="P91" s="182">
        <f t="shared" si="1"/>
        <v>0</v>
      </c>
      <c r="Q91" s="182">
        <v>0</v>
      </c>
      <c r="R91" s="182">
        <f t="shared" si="2"/>
        <v>0</v>
      </c>
      <c r="S91" s="182">
        <v>0</v>
      </c>
      <c r="T91" s="183">
        <f t="shared" si="3"/>
        <v>0</v>
      </c>
      <c r="AR91" s="15" t="s">
        <v>119</v>
      </c>
      <c r="AT91" s="15" t="s">
        <v>115</v>
      </c>
      <c r="AU91" s="15" t="s">
        <v>79</v>
      </c>
      <c r="AY91" s="15" t="s">
        <v>112</v>
      </c>
      <c r="BE91" s="184">
        <f t="shared" si="4"/>
        <v>0</v>
      </c>
      <c r="BF91" s="184">
        <f t="shared" si="5"/>
        <v>0</v>
      </c>
      <c r="BG91" s="184">
        <f t="shared" si="6"/>
        <v>0</v>
      </c>
      <c r="BH91" s="184">
        <f t="shared" si="7"/>
        <v>0</v>
      </c>
      <c r="BI91" s="184">
        <f t="shared" si="8"/>
        <v>0</v>
      </c>
      <c r="BJ91" s="15" t="s">
        <v>77</v>
      </c>
      <c r="BK91" s="184">
        <f t="shared" si="9"/>
        <v>0</v>
      </c>
      <c r="BL91" s="15" t="s">
        <v>119</v>
      </c>
      <c r="BM91" s="15" t="s">
        <v>137</v>
      </c>
    </row>
    <row r="92" spans="2:65" s="1" customFormat="1" ht="16.5" customHeight="1">
      <c r="B92" s="32"/>
      <c r="C92" s="173" t="s">
        <v>138</v>
      </c>
      <c r="D92" s="173" t="s">
        <v>115</v>
      </c>
      <c r="E92" s="174" t="s">
        <v>139</v>
      </c>
      <c r="F92" s="175" t="s">
        <v>140</v>
      </c>
      <c r="G92" s="176" t="s">
        <v>118</v>
      </c>
      <c r="H92" s="177">
        <v>7.4999999999999997E-2</v>
      </c>
      <c r="I92" s="178"/>
      <c r="J92" s="179">
        <f t="shared" si="0"/>
        <v>0</v>
      </c>
      <c r="K92" s="175" t="s">
        <v>1</v>
      </c>
      <c r="L92" s="36"/>
      <c r="M92" s="180" t="s">
        <v>1</v>
      </c>
      <c r="N92" s="181" t="s">
        <v>40</v>
      </c>
      <c r="O92" s="58"/>
      <c r="P92" s="182">
        <f t="shared" si="1"/>
        <v>0</v>
      </c>
      <c r="Q92" s="182">
        <v>0</v>
      </c>
      <c r="R92" s="182">
        <f t="shared" si="2"/>
        <v>0</v>
      </c>
      <c r="S92" s="182">
        <v>0</v>
      </c>
      <c r="T92" s="183">
        <f t="shared" si="3"/>
        <v>0</v>
      </c>
      <c r="AR92" s="15" t="s">
        <v>119</v>
      </c>
      <c r="AT92" s="15" t="s">
        <v>115</v>
      </c>
      <c r="AU92" s="15" t="s">
        <v>79</v>
      </c>
      <c r="AY92" s="15" t="s">
        <v>112</v>
      </c>
      <c r="BE92" s="184">
        <f t="shared" si="4"/>
        <v>0</v>
      </c>
      <c r="BF92" s="184">
        <f t="shared" si="5"/>
        <v>0</v>
      </c>
      <c r="BG92" s="184">
        <f t="shared" si="6"/>
        <v>0</v>
      </c>
      <c r="BH92" s="184">
        <f t="shared" si="7"/>
        <v>0</v>
      </c>
      <c r="BI92" s="184">
        <f t="shared" si="8"/>
        <v>0</v>
      </c>
      <c r="BJ92" s="15" t="s">
        <v>77</v>
      </c>
      <c r="BK92" s="184">
        <f t="shared" si="9"/>
        <v>0</v>
      </c>
      <c r="BL92" s="15" t="s">
        <v>119</v>
      </c>
      <c r="BM92" s="15" t="s">
        <v>141</v>
      </c>
    </row>
    <row r="93" spans="2:65" s="1" customFormat="1" ht="16.5" customHeight="1">
      <c r="B93" s="32"/>
      <c r="C93" s="173" t="s">
        <v>142</v>
      </c>
      <c r="D93" s="173" t="s">
        <v>115</v>
      </c>
      <c r="E93" s="174" t="s">
        <v>143</v>
      </c>
      <c r="F93" s="175" t="s">
        <v>144</v>
      </c>
      <c r="G93" s="176" t="s">
        <v>118</v>
      </c>
      <c r="H93" s="177">
        <v>7.4999999999999997E-2</v>
      </c>
      <c r="I93" s="178"/>
      <c r="J93" s="179">
        <f t="shared" si="0"/>
        <v>0</v>
      </c>
      <c r="K93" s="175" t="s">
        <v>1</v>
      </c>
      <c r="L93" s="36"/>
      <c r="M93" s="180" t="s">
        <v>1</v>
      </c>
      <c r="N93" s="181" t="s">
        <v>40</v>
      </c>
      <c r="O93" s="58"/>
      <c r="P93" s="182">
        <f t="shared" si="1"/>
        <v>0</v>
      </c>
      <c r="Q93" s="182">
        <v>0</v>
      </c>
      <c r="R93" s="182">
        <f t="shared" si="2"/>
        <v>0</v>
      </c>
      <c r="S93" s="182">
        <v>0</v>
      </c>
      <c r="T93" s="183">
        <f t="shared" si="3"/>
        <v>0</v>
      </c>
      <c r="AR93" s="15" t="s">
        <v>119</v>
      </c>
      <c r="AT93" s="15" t="s">
        <v>115</v>
      </c>
      <c r="AU93" s="15" t="s">
        <v>79</v>
      </c>
      <c r="AY93" s="15" t="s">
        <v>112</v>
      </c>
      <c r="BE93" s="184">
        <f t="shared" si="4"/>
        <v>0</v>
      </c>
      <c r="BF93" s="184">
        <f t="shared" si="5"/>
        <v>0</v>
      </c>
      <c r="BG93" s="184">
        <f t="shared" si="6"/>
        <v>0</v>
      </c>
      <c r="BH93" s="184">
        <f t="shared" si="7"/>
        <v>0</v>
      </c>
      <c r="BI93" s="184">
        <f t="shared" si="8"/>
        <v>0</v>
      </c>
      <c r="BJ93" s="15" t="s">
        <v>77</v>
      </c>
      <c r="BK93" s="184">
        <f t="shared" si="9"/>
        <v>0</v>
      </c>
      <c r="BL93" s="15" t="s">
        <v>119</v>
      </c>
      <c r="BM93" s="15" t="s">
        <v>145</v>
      </c>
    </row>
    <row r="94" spans="2:65" s="1" customFormat="1" ht="16.5" customHeight="1">
      <c r="B94" s="32"/>
      <c r="C94" s="185" t="s">
        <v>130</v>
      </c>
      <c r="D94" s="185" t="s">
        <v>126</v>
      </c>
      <c r="E94" s="186" t="s">
        <v>146</v>
      </c>
      <c r="F94" s="187" t="s">
        <v>147</v>
      </c>
      <c r="G94" s="188" t="s">
        <v>148</v>
      </c>
      <c r="H94" s="189">
        <v>2</v>
      </c>
      <c r="I94" s="190"/>
      <c r="J94" s="191">
        <f t="shared" si="0"/>
        <v>0</v>
      </c>
      <c r="K94" s="187" t="s">
        <v>1</v>
      </c>
      <c r="L94" s="192"/>
      <c r="M94" s="193" t="s">
        <v>1</v>
      </c>
      <c r="N94" s="194" t="s">
        <v>40</v>
      </c>
      <c r="O94" s="58"/>
      <c r="P94" s="182">
        <f t="shared" si="1"/>
        <v>0</v>
      </c>
      <c r="Q94" s="182">
        <v>0</v>
      </c>
      <c r="R94" s="182">
        <f t="shared" si="2"/>
        <v>0</v>
      </c>
      <c r="S94" s="182">
        <v>0</v>
      </c>
      <c r="T94" s="183">
        <f t="shared" si="3"/>
        <v>0</v>
      </c>
      <c r="AR94" s="15" t="s">
        <v>130</v>
      </c>
      <c r="AT94" s="15" t="s">
        <v>126</v>
      </c>
      <c r="AU94" s="15" t="s">
        <v>79</v>
      </c>
      <c r="AY94" s="15" t="s">
        <v>112</v>
      </c>
      <c r="BE94" s="184">
        <f t="shared" si="4"/>
        <v>0</v>
      </c>
      <c r="BF94" s="184">
        <f t="shared" si="5"/>
        <v>0</v>
      </c>
      <c r="BG94" s="184">
        <f t="shared" si="6"/>
        <v>0</v>
      </c>
      <c r="BH94" s="184">
        <f t="shared" si="7"/>
        <v>0</v>
      </c>
      <c r="BI94" s="184">
        <f t="shared" si="8"/>
        <v>0</v>
      </c>
      <c r="BJ94" s="15" t="s">
        <v>77</v>
      </c>
      <c r="BK94" s="184">
        <f t="shared" si="9"/>
        <v>0</v>
      </c>
      <c r="BL94" s="15" t="s">
        <v>119</v>
      </c>
      <c r="BM94" s="15" t="s">
        <v>149</v>
      </c>
    </row>
    <row r="95" spans="2:65" s="1" customFormat="1" ht="16.5" customHeight="1">
      <c r="B95" s="32"/>
      <c r="C95" s="185" t="s">
        <v>150</v>
      </c>
      <c r="D95" s="185" t="s">
        <v>126</v>
      </c>
      <c r="E95" s="186" t="s">
        <v>151</v>
      </c>
      <c r="F95" s="187" t="s">
        <v>152</v>
      </c>
      <c r="G95" s="188" t="s">
        <v>148</v>
      </c>
      <c r="H95" s="189">
        <v>246</v>
      </c>
      <c r="I95" s="190"/>
      <c r="J95" s="191">
        <f t="shared" si="0"/>
        <v>0</v>
      </c>
      <c r="K95" s="187" t="s">
        <v>1</v>
      </c>
      <c r="L95" s="192"/>
      <c r="M95" s="193" t="s">
        <v>1</v>
      </c>
      <c r="N95" s="194" t="s">
        <v>40</v>
      </c>
      <c r="O95" s="58"/>
      <c r="P95" s="182">
        <f t="shared" si="1"/>
        <v>0</v>
      </c>
      <c r="Q95" s="182">
        <v>0</v>
      </c>
      <c r="R95" s="182">
        <f t="shared" si="2"/>
        <v>0</v>
      </c>
      <c r="S95" s="182">
        <v>0</v>
      </c>
      <c r="T95" s="183">
        <f t="shared" si="3"/>
        <v>0</v>
      </c>
      <c r="AR95" s="15" t="s">
        <v>130</v>
      </c>
      <c r="AT95" s="15" t="s">
        <v>126</v>
      </c>
      <c r="AU95" s="15" t="s">
        <v>79</v>
      </c>
      <c r="AY95" s="15" t="s">
        <v>112</v>
      </c>
      <c r="BE95" s="184">
        <f t="shared" si="4"/>
        <v>0</v>
      </c>
      <c r="BF95" s="184">
        <f t="shared" si="5"/>
        <v>0</v>
      </c>
      <c r="BG95" s="184">
        <f t="shared" si="6"/>
        <v>0</v>
      </c>
      <c r="BH95" s="184">
        <f t="shared" si="7"/>
        <v>0</v>
      </c>
      <c r="BI95" s="184">
        <f t="shared" si="8"/>
        <v>0</v>
      </c>
      <c r="BJ95" s="15" t="s">
        <v>77</v>
      </c>
      <c r="BK95" s="184">
        <f t="shared" si="9"/>
        <v>0</v>
      </c>
      <c r="BL95" s="15" t="s">
        <v>119</v>
      </c>
      <c r="BM95" s="15" t="s">
        <v>153</v>
      </c>
    </row>
    <row r="96" spans="2:65" s="1" customFormat="1" ht="16.5" customHeight="1">
      <c r="B96" s="32"/>
      <c r="C96" s="173" t="s">
        <v>154</v>
      </c>
      <c r="D96" s="173" t="s">
        <v>115</v>
      </c>
      <c r="E96" s="174" t="s">
        <v>155</v>
      </c>
      <c r="F96" s="175" t="s">
        <v>156</v>
      </c>
      <c r="G96" s="176" t="s">
        <v>148</v>
      </c>
      <c r="H96" s="177">
        <v>4</v>
      </c>
      <c r="I96" s="178"/>
      <c r="J96" s="179">
        <f t="shared" si="0"/>
        <v>0</v>
      </c>
      <c r="K96" s="175" t="s">
        <v>1</v>
      </c>
      <c r="L96" s="36"/>
      <c r="M96" s="180" t="s">
        <v>1</v>
      </c>
      <c r="N96" s="181" t="s">
        <v>40</v>
      </c>
      <c r="O96" s="58"/>
      <c r="P96" s="182">
        <f t="shared" si="1"/>
        <v>0</v>
      </c>
      <c r="Q96" s="182">
        <v>0</v>
      </c>
      <c r="R96" s="182">
        <f t="shared" si="2"/>
        <v>0</v>
      </c>
      <c r="S96" s="182">
        <v>0</v>
      </c>
      <c r="T96" s="183">
        <f t="shared" si="3"/>
        <v>0</v>
      </c>
      <c r="AR96" s="15" t="s">
        <v>119</v>
      </c>
      <c r="AT96" s="15" t="s">
        <v>115</v>
      </c>
      <c r="AU96" s="15" t="s">
        <v>79</v>
      </c>
      <c r="AY96" s="15" t="s">
        <v>112</v>
      </c>
      <c r="BE96" s="184">
        <f t="shared" si="4"/>
        <v>0</v>
      </c>
      <c r="BF96" s="184">
        <f t="shared" si="5"/>
        <v>0</v>
      </c>
      <c r="BG96" s="184">
        <f t="shared" si="6"/>
        <v>0</v>
      </c>
      <c r="BH96" s="184">
        <f t="shared" si="7"/>
        <v>0</v>
      </c>
      <c r="BI96" s="184">
        <f t="shared" si="8"/>
        <v>0</v>
      </c>
      <c r="BJ96" s="15" t="s">
        <v>77</v>
      </c>
      <c r="BK96" s="184">
        <f t="shared" si="9"/>
        <v>0</v>
      </c>
      <c r="BL96" s="15" t="s">
        <v>119</v>
      </c>
      <c r="BM96" s="15" t="s">
        <v>157</v>
      </c>
    </row>
    <row r="97" spans="2:65" s="1" customFormat="1" ht="16.5" customHeight="1">
      <c r="B97" s="32"/>
      <c r="C97" s="173" t="s">
        <v>158</v>
      </c>
      <c r="D97" s="173" t="s">
        <v>115</v>
      </c>
      <c r="E97" s="174" t="s">
        <v>159</v>
      </c>
      <c r="F97" s="175" t="s">
        <v>160</v>
      </c>
      <c r="G97" s="176" t="s">
        <v>118</v>
      </c>
      <c r="H97" s="177">
        <v>0.4</v>
      </c>
      <c r="I97" s="178"/>
      <c r="J97" s="179">
        <f t="shared" si="0"/>
        <v>0</v>
      </c>
      <c r="K97" s="175" t="s">
        <v>1</v>
      </c>
      <c r="L97" s="36"/>
      <c r="M97" s="180" t="s">
        <v>1</v>
      </c>
      <c r="N97" s="181" t="s">
        <v>40</v>
      </c>
      <c r="O97" s="58"/>
      <c r="P97" s="182">
        <f t="shared" si="1"/>
        <v>0</v>
      </c>
      <c r="Q97" s="182">
        <v>0</v>
      </c>
      <c r="R97" s="182">
        <f t="shared" si="2"/>
        <v>0</v>
      </c>
      <c r="S97" s="182">
        <v>0</v>
      </c>
      <c r="T97" s="183">
        <f t="shared" si="3"/>
        <v>0</v>
      </c>
      <c r="AR97" s="15" t="s">
        <v>119</v>
      </c>
      <c r="AT97" s="15" t="s">
        <v>115</v>
      </c>
      <c r="AU97" s="15" t="s">
        <v>79</v>
      </c>
      <c r="AY97" s="15" t="s">
        <v>112</v>
      </c>
      <c r="BE97" s="184">
        <f t="shared" si="4"/>
        <v>0</v>
      </c>
      <c r="BF97" s="184">
        <f t="shared" si="5"/>
        <v>0</v>
      </c>
      <c r="BG97" s="184">
        <f t="shared" si="6"/>
        <v>0</v>
      </c>
      <c r="BH97" s="184">
        <f t="shared" si="7"/>
        <v>0</v>
      </c>
      <c r="BI97" s="184">
        <f t="shared" si="8"/>
        <v>0</v>
      </c>
      <c r="BJ97" s="15" t="s">
        <v>77</v>
      </c>
      <c r="BK97" s="184">
        <f t="shared" si="9"/>
        <v>0</v>
      </c>
      <c r="BL97" s="15" t="s">
        <v>119</v>
      </c>
      <c r="BM97" s="15" t="s">
        <v>161</v>
      </c>
    </row>
    <row r="98" spans="2:65" s="1" customFormat="1" ht="16.5" customHeight="1">
      <c r="B98" s="32"/>
      <c r="C98" s="185" t="s">
        <v>162</v>
      </c>
      <c r="D98" s="185" t="s">
        <v>126</v>
      </c>
      <c r="E98" s="186" t="s">
        <v>163</v>
      </c>
      <c r="F98" s="187" t="s">
        <v>164</v>
      </c>
      <c r="G98" s="188" t="s">
        <v>148</v>
      </c>
      <c r="H98" s="189">
        <v>0</v>
      </c>
      <c r="I98" s="190"/>
      <c r="J98" s="191">
        <f t="shared" si="0"/>
        <v>0</v>
      </c>
      <c r="K98" s="187" t="s">
        <v>1</v>
      </c>
      <c r="L98" s="192"/>
      <c r="M98" s="193" t="s">
        <v>1</v>
      </c>
      <c r="N98" s="194" t="s">
        <v>40</v>
      </c>
      <c r="O98" s="58"/>
      <c r="P98" s="182">
        <f t="shared" si="1"/>
        <v>0</v>
      </c>
      <c r="Q98" s="182">
        <v>1.0499999999999999E-3</v>
      </c>
      <c r="R98" s="182">
        <f t="shared" si="2"/>
        <v>0</v>
      </c>
      <c r="S98" s="182">
        <v>0</v>
      </c>
      <c r="T98" s="183">
        <f t="shared" si="3"/>
        <v>0</v>
      </c>
      <c r="AR98" s="15" t="s">
        <v>130</v>
      </c>
      <c r="AT98" s="15" t="s">
        <v>126</v>
      </c>
      <c r="AU98" s="15" t="s">
        <v>79</v>
      </c>
      <c r="AY98" s="15" t="s">
        <v>112</v>
      </c>
      <c r="BE98" s="184">
        <f t="shared" si="4"/>
        <v>0</v>
      </c>
      <c r="BF98" s="184">
        <f t="shared" si="5"/>
        <v>0</v>
      </c>
      <c r="BG98" s="184">
        <f t="shared" si="6"/>
        <v>0</v>
      </c>
      <c r="BH98" s="184">
        <f t="shared" si="7"/>
        <v>0</v>
      </c>
      <c r="BI98" s="184">
        <f t="shared" si="8"/>
        <v>0</v>
      </c>
      <c r="BJ98" s="15" t="s">
        <v>77</v>
      </c>
      <c r="BK98" s="184">
        <f t="shared" si="9"/>
        <v>0</v>
      </c>
      <c r="BL98" s="15" t="s">
        <v>119</v>
      </c>
      <c r="BM98" s="15" t="s">
        <v>165</v>
      </c>
    </row>
    <row r="99" spans="2:65" s="1" customFormat="1" ht="16.5" customHeight="1">
      <c r="B99" s="32"/>
      <c r="C99" s="185" t="s">
        <v>166</v>
      </c>
      <c r="D99" s="185" t="s">
        <v>126</v>
      </c>
      <c r="E99" s="186" t="s">
        <v>167</v>
      </c>
      <c r="F99" s="187" t="s">
        <v>168</v>
      </c>
      <c r="G99" s="188" t="s">
        <v>148</v>
      </c>
      <c r="H99" s="189">
        <v>123</v>
      </c>
      <c r="I99" s="190"/>
      <c r="J99" s="191">
        <f t="shared" si="0"/>
        <v>0</v>
      </c>
      <c r="K99" s="187" t="s">
        <v>1</v>
      </c>
      <c r="L99" s="192"/>
      <c r="M99" s="193" t="s">
        <v>1</v>
      </c>
      <c r="N99" s="194" t="s">
        <v>40</v>
      </c>
      <c r="O99" s="58"/>
      <c r="P99" s="182">
        <f t="shared" si="1"/>
        <v>0</v>
      </c>
      <c r="Q99" s="182">
        <v>0.32700000000000001</v>
      </c>
      <c r="R99" s="182">
        <f t="shared" si="2"/>
        <v>40.221000000000004</v>
      </c>
      <c r="S99" s="182">
        <v>0</v>
      </c>
      <c r="T99" s="183">
        <f t="shared" si="3"/>
        <v>0</v>
      </c>
      <c r="AR99" s="15" t="s">
        <v>130</v>
      </c>
      <c r="AT99" s="15" t="s">
        <v>126</v>
      </c>
      <c r="AU99" s="15" t="s">
        <v>79</v>
      </c>
      <c r="AY99" s="15" t="s">
        <v>112</v>
      </c>
      <c r="BE99" s="184">
        <f t="shared" si="4"/>
        <v>0</v>
      </c>
      <c r="BF99" s="184">
        <f t="shared" si="5"/>
        <v>0</v>
      </c>
      <c r="BG99" s="184">
        <f t="shared" si="6"/>
        <v>0</v>
      </c>
      <c r="BH99" s="184">
        <f t="shared" si="7"/>
        <v>0</v>
      </c>
      <c r="BI99" s="184">
        <f t="shared" si="8"/>
        <v>0</v>
      </c>
      <c r="BJ99" s="15" t="s">
        <v>77</v>
      </c>
      <c r="BK99" s="184">
        <f t="shared" si="9"/>
        <v>0</v>
      </c>
      <c r="BL99" s="15" t="s">
        <v>119</v>
      </c>
      <c r="BM99" s="15" t="s">
        <v>169</v>
      </c>
    </row>
    <row r="100" spans="2:65" s="11" customFormat="1" ht="11.25">
      <c r="B100" s="195"/>
      <c r="C100" s="196"/>
      <c r="D100" s="197" t="s">
        <v>170</v>
      </c>
      <c r="E100" s="198" t="s">
        <v>1</v>
      </c>
      <c r="F100" s="199" t="s">
        <v>171</v>
      </c>
      <c r="G100" s="196"/>
      <c r="H100" s="198" t="s">
        <v>1</v>
      </c>
      <c r="I100" s="200"/>
      <c r="J100" s="196"/>
      <c r="K100" s="196"/>
      <c r="L100" s="201"/>
      <c r="M100" s="202"/>
      <c r="N100" s="203"/>
      <c r="O100" s="203"/>
      <c r="P100" s="203"/>
      <c r="Q100" s="203"/>
      <c r="R100" s="203"/>
      <c r="S100" s="203"/>
      <c r="T100" s="204"/>
      <c r="AT100" s="205" t="s">
        <v>170</v>
      </c>
      <c r="AU100" s="205" t="s">
        <v>79</v>
      </c>
      <c r="AV100" s="11" t="s">
        <v>77</v>
      </c>
      <c r="AW100" s="11" t="s">
        <v>31</v>
      </c>
      <c r="AX100" s="11" t="s">
        <v>69</v>
      </c>
      <c r="AY100" s="205" t="s">
        <v>112</v>
      </c>
    </row>
    <row r="101" spans="2:65" s="11" customFormat="1" ht="11.25">
      <c r="B101" s="195"/>
      <c r="C101" s="196"/>
      <c r="D101" s="197" t="s">
        <v>170</v>
      </c>
      <c r="E101" s="198" t="s">
        <v>1</v>
      </c>
      <c r="F101" s="199" t="s">
        <v>172</v>
      </c>
      <c r="G101" s="196"/>
      <c r="H101" s="198" t="s">
        <v>1</v>
      </c>
      <c r="I101" s="200"/>
      <c r="J101" s="196"/>
      <c r="K101" s="196"/>
      <c r="L101" s="201"/>
      <c r="M101" s="202"/>
      <c r="N101" s="203"/>
      <c r="O101" s="203"/>
      <c r="P101" s="203"/>
      <c r="Q101" s="203"/>
      <c r="R101" s="203"/>
      <c r="S101" s="203"/>
      <c r="T101" s="204"/>
      <c r="AT101" s="205" t="s">
        <v>170</v>
      </c>
      <c r="AU101" s="205" t="s">
        <v>79</v>
      </c>
      <c r="AV101" s="11" t="s">
        <v>77</v>
      </c>
      <c r="AW101" s="11" t="s">
        <v>31</v>
      </c>
      <c r="AX101" s="11" t="s">
        <v>69</v>
      </c>
      <c r="AY101" s="205" t="s">
        <v>112</v>
      </c>
    </row>
    <row r="102" spans="2:65" s="12" customFormat="1" ht="11.25">
      <c r="B102" s="206"/>
      <c r="C102" s="207"/>
      <c r="D102" s="197" t="s">
        <v>170</v>
      </c>
      <c r="E102" s="208" t="s">
        <v>1</v>
      </c>
      <c r="F102" s="209" t="s">
        <v>173</v>
      </c>
      <c r="G102" s="207"/>
      <c r="H102" s="210">
        <v>123</v>
      </c>
      <c r="I102" s="211"/>
      <c r="J102" s="207"/>
      <c r="K102" s="207"/>
      <c r="L102" s="212"/>
      <c r="M102" s="213"/>
      <c r="N102" s="214"/>
      <c r="O102" s="214"/>
      <c r="P102" s="214"/>
      <c r="Q102" s="214"/>
      <c r="R102" s="214"/>
      <c r="S102" s="214"/>
      <c r="T102" s="215"/>
      <c r="AT102" s="216" t="s">
        <v>170</v>
      </c>
      <c r="AU102" s="216" t="s">
        <v>79</v>
      </c>
      <c r="AV102" s="12" t="s">
        <v>79</v>
      </c>
      <c r="AW102" s="12" t="s">
        <v>31</v>
      </c>
      <c r="AX102" s="12" t="s">
        <v>77</v>
      </c>
      <c r="AY102" s="216" t="s">
        <v>112</v>
      </c>
    </row>
    <row r="103" spans="2:65" s="1" customFormat="1" ht="16.5" customHeight="1">
      <c r="B103" s="32"/>
      <c r="C103" s="173" t="s">
        <v>174</v>
      </c>
      <c r="D103" s="173" t="s">
        <v>115</v>
      </c>
      <c r="E103" s="174" t="s">
        <v>175</v>
      </c>
      <c r="F103" s="175" t="s">
        <v>176</v>
      </c>
      <c r="G103" s="176" t="s">
        <v>177</v>
      </c>
      <c r="H103" s="177">
        <v>4</v>
      </c>
      <c r="I103" s="178"/>
      <c r="J103" s="179">
        <f>ROUND(I103*H103,2)</f>
        <v>0</v>
      </c>
      <c r="K103" s="175" t="s">
        <v>1</v>
      </c>
      <c r="L103" s="36"/>
      <c r="M103" s="180" t="s">
        <v>1</v>
      </c>
      <c r="N103" s="181" t="s">
        <v>40</v>
      </c>
      <c r="O103" s="58"/>
      <c r="P103" s="182">
        <f>O103*H103</f>
        <v>0</v>
      </c>
      <c r="Q103" s="182">
        <v>0</v>
      </c>
      <c r="R103" s="182">
        <f>Q103*H103</f>
        <v>0</v>
      </c>
      <c r="S103" s="182">
        <v>0</v>
      </c>
      <c r="T103" s="183">
        <f>S103*H103</f>
        <v>0</v>
      </c>
      <c r="AR103" s="15" t="s">
        <v>119</v>
      </c>
      <c r="AT103" s="15" t="s">
        <v>115</v>
      </c>
      <c r="AU103" s="15" t="s">
        <v>79</v>
      </c>
      <c r="AY103" s="15" t="s">
        <v>112</v>
      </c>
      <c r="BE103" s="184">
        <f>IF(N103="základní",J103,0)</f>
        <v>0</v>
      </c>
      <c r="BF103" s="184">
        <f>IF(N103="snížená",J103,0)</f>
        <v>0</v>
      </c>
      <c r="BG103" s="184">
        <f>IF(N103="zákl. přenesená",J103,0)</f>
        <v>0</v>
      </c>
      <c r="BH103" s="184">
        <f>IF(N103="sníž. přenesená",J103,0)</f>
        <v>0</v>
      </c>
      <c r="BI103" s="184">
        <f>IF(N103="nulová",J103,0)</f>
        <v>0</v>
      </c>
      <c r="BJ103" s="15" t="s">
        <v>77</v>
      </c>
      <c r="BK103" s="184">
        <f>ROUND(I103*H103,2)</f>
        <v>0</v>
      </c>
      <c r="BL103" s="15" t="s">
        <v>119</v>
      </c>
      <c r="BM103" s="15" t="s">
        <v>178</v>
      </c>
    </row>
    <row r="104" spans="2:65" s="1" customFormat="1" ht="16.5" customHeight="1">
      <c r="B104" s="32"/>
      <c r="C104" s="173" t="s">
        <v>8</v>
      </c>
      <c r="D104" s="173" t="s">
        <v>115</v>
      </c>
      <c r="E104" s="174" t="s">
        <v>179</v>
      </c>
      <c r="F104" s="175" t="s">
        <v>180</v>
      </c>
      <c r="G104" s="176" t="s">
        <v>181</v>
      </c>
      <c r="H104" s="177">
        <v>175</v>
      </c>
      <c r="I104" s="178"/>
      <c r="J104" s="179">
        <f>ROUND(I104*H104,2)</f>
        <v>0</v>
      </c>
      <c r="K104" s="175" t="s">
        <v>1</v>
      </c>
      <c r="L104" s="36"/>
      <c r="M104" s="180" t="s">
        <v>1</v>
      </c>
      <c r="N104" s="181" t="s">
        <v>40</v>
      </c>
      <c r="O104" s="58"/>
      <c r="P104" s="182">
        <f>O104*H104</f>
        <v>0</v>
      </c>
      <c r="Q104" s="182">
        <v>0</v>
      </c>
      <c r="R104" s="182">
        <f>Q104*H104</f>
        <v>0</v>
      </c>
      <c r="S104" s="182">
        <v>0</v>
      </c>
      <c r="T104" s="183">
        <f>S104*H104</f>
        <v>0</v>
      </c>
      <c r="AR104" s="15" t="s">
        <v>119</v>
      </c>
      <c r="AT104" s="15" t="s">
        <v>115</v>
      </c>
      <c r="AU104" s="15" t="s">
        <v>79</v>
      </c>
      <c r="AY104" s="15" t="s">
        <v>112</v>
      </c>
      <c r="BE104" s="184">
        <f>IF(N104="základní",J104,0)</f>
        <v>0</v>
      </c>
      <c r="BF104" s="184">
        <f>IF(N104="snížená",J104,0)</f>
        <v>0</v>
      </c>
      <c r="BG104" s="184">
        <f>IF(N104="zákl. přenesená",J104,0)</f>
        <v>0</v>
      </c>
      <c r="BH104" s="184">
        <f>IF(N104="sníž. přenesená",J104,0)</f>
        <v>0</v>
      </c>
      <c r="BI104" s="184">
        <f>IF(N104="nulová",J104,0)</f>
        <v>0</v>
      </c>
      <c r="BJ104" s="15" t="s">
        <v>77</v>
      </c>
      <c r="BK104" s="184">
        <f>ROUND(I104*H104,2)</f>
        <v>0</v>
      </c>
      <c r="BL104" s="15" t="s">
        <v>119</v>
      </c>
      <c r="BM104" s="15" t="s">
        <v>182</v>
      </c>
    </row>
    <row r="105" spans="2:65" s="1" customFormat="1" ht="16.5" customHeight="1">
      <c r="B105" s="32"/>
      <c r="C105" s="173" t="s">
        <v>183</v>
      </c>
      <c r="D105" s="173" t="s">
        <v>115</v>
      </c>
      <c r="E105" s="174" t="s">
        <v>184</v>
      </c>
      <c r="F105" s="175" t="s">
        <v>185</v>
      </c>
      <c r="G105" s="176" t="s">
        <v>181</v>
      </c>
      <c r="H105" s="177">
        <v>175</v>
      </c>
      <c r="I105" s="178"/>
      <c r="J105" s="179">
        <f>ROUND(I105*H105,2)</f>
        <v>0</v>
      </c>
      <c r="K105" s="175" t="s">
        <v>1</v>
      </c>
      <c r="L105" s="36"/>
      <c r="M105" s="180" t="s">
        <v>1</v>
      </c>
      <c r="N105" s="181" t="s">
        <v>40</v>
      </c>
      <c r="O105" s="58"/>
      <c r="P105" s="182">
        <f>O105*H105</f>
        <v>0</v>
      </c>
      <c r="Q105" s="182">
        <v>0</v>
      </c>
      <c r="R105" s="182">
        <f>Q105*H105</f>
        <v>0</v>
      </c>
      <c r="S105" s="182">
        <v>0</v>
      </c>
      <c r="T105" s="183">
        <f>S105*H105</f>
        <v>0</v>
      </c>
      <c r="AR105" s="15" t="s">
        <v>119</v>
      </c>
      <c r="AT105" s="15" t="s">
        <v>115</v>
      </c>
      <c r="AU105" s="15" t="s">
        <v>79</v>
      </c>
      <c r="AY105" s="15" t="s">
        <v>112</v>
      </c>
      <c r="BE105" s="184">
        <f>IF(N105="základní",J105,0)</f>
        <v>0</v>
      </c>
      <c r="BF105" s="184">
        <f>IF(N105="snížená",J105,0)</f>
        <v>0</v>
      </c>
      <c r="BG105" s="184">
        <f>IF(N105="zákl. přenesená",J105,0)</f>
        <v>0</v>
      </c>
      <c r="BH105" s="184">
        <f>IF(N105="sníž. přenesená",J105,0)</f>
        <v>0</v>
      </c>
      <c r="BI105" s="184">
        <f>IF(N105="nulová",J105,0)</f>
        <v>0</v>
      </c>
      <c r="BJ105" s="15" t="s">
        <v>77</v>
      </c>
      <c r="BK105" s="184">
        <f>ROUND(I105*H105,2)</f>
        <v>0</v>
      </c>
      <c r="BL105" s="15" t="s">
        <v>119</v>
      </c>
      <c r="BM105" s="15" t="s">
        <v>186</v>
      </c>
    </row>
    <row r="106" spans="2:65" s="1" customFormat="1" ht="16.5" customHeight="1">
      <c r="B106" s="32"/>
      <c r="C106" s="173" t="s">
        <v>187</v>
      </c>
      <c r="D106" s="173" t="s">
        <v>115</v>
      </c>
      <c r="E106" s="174" t="s">
        <v>188</v>
      </c>
      <c r="F106" s="175" t="s">
        <v>189</v>
      </c>
      <c r="G106" s="176" t="s">
        <v>190</v>
      </c>
      <c r="H106" s="177">
        <v>114</v>
      </c>
      <c r="I106" s="178"/>
      <c r="J106" s="179">
        <f>ROUND(I106*H106,2)</f>
        <v>0</v>
      </c>
      <c r="K106" s="175" t="s">
        <v>1</v>
      </c>
      <c r="L106" s="36"/>
      <c r="M106" s="180" t="s">
        <v>1</v>
      </c>
      <c r="N106" s="181" t="s">
        <v>40</v>
      </c>
      <c r="O106" s="58"/>
      <c r="P106" s="182">
        <f>O106*H106</f>
        <v>0</v>
      </c>
      <c r="Q106" s="182">
        <v>0</v>
      </c>
      <c r="R106" s="182">
        <f>Q106*H106</f>
        <v>0</v>
      </c>
      <c r="S106" s="182">
        <v>0</v>
      </c>
      <c r="T106" s="183">
        <f>S106*H106</f>
        <v>0</v>
      </c>
      <c r="AR106" s="15" t="s">
        <v>119</v>
      </c>
      <c r="AT106" s="15" t="s">
        <v>115</v>
      </c>
      <c r="AU106" s="15" t="s">
        <v>79</v>
      </c>
      <c r="AY106" s="15" t="s">
        <v>112</v>
      </c>
      <c r="BE106" s="184">
        <f>IF(N106="základní",J106,0)</f>
        <v>0</v>
      </c>
      <c r="BF106" s="184">
        <f>IF(N106="snížená",J106,0)</f>
        <v>0</v>
      </c>
      <c r="BG106" s="184">
        <f>IF(N106="zákl. přenesená",J106,0)</f>
        <v>0</v>
      </c>
      <c r="BH106" s="184">
        <f>IF(N106="sníž. přenesená",J106,0)</f>
        <v>0</v>
      </c>
      <c r="BI106" s="184">
        <f>IF(N106="nulová",J106,0)</f>
        <v>0</v>
      </c>
      <c r="BJ106" s="15" t="s">
        <v>77</v>
      </c>
      <c r="BK106" s="184">
        <f>ROUND(I106*H106,2)</f>
        <v>0</v>
      </c>
      <c r="BL106" s="15" t="s">
        <v>119</v>
      </c>
      <c r="BM106" s="15" t="s">
        <v>191</v>
      </c>
    </row>
    <row r="107" spans="2:65" s="1" customFormat="1" ht="16.5" customHeight="1">
      <c r="B107" s="32"/>
      <c r="C107" s="173" t="s">
        <v>192</v>
      </c>
      <c r="D107" s="173" t="s">
        <v>115</v>
      </c>
      <c r="E107" s="174" t="s">
        <v>193</v>
      </c>
      <c r="F107" s="175" t="s">
        <v>194</v>
      </c>
      <c r="G107" s="176" t="s">
        <v>123</v>
      </c>
      <c r="H107" s="177">
        <v>112.5</v>
      </c>
      <c r="I107" s="178"/>
      <c r="J107" s="179">
        <f>ROUND(I107*H107,2)</f>
        <v>0</v>
      </c>
      <c r="K107" s="175" t="s">
        <v>1</v>
      </c>
      <c r="L107" s="36"/>
      <c r="M107" s="180" t="s">
        <v>1</v>
      </c>
      <c r="N107" s="181" t="s">
        <v>40</v>
      </c>
      <c r="O107" s="58"/>
      <c r="P107" s="182">
        <f>O107*H107</f>
        <v>0</v>
      </c>
      <c r="Q107" s="182">
        <v>0</v>
      </c>
      <c r="R107" s="182">
        <f>Q107*H107</f>
        <v>0</v>
      </c>
      <c r="S107" s="182">
        <v>0</v>
      </c>
      <c r="T107" s="183">
        <f>S107*H107</f>
        <v>0</v>
      </c>
      <c r="AR107" s="15" t="s">
        <v>119</v>
      </c>
      <c r="AT107" s="15" t="s">
        <v>115</v>
      </c>
      <c r="AU107" s="15" t="s">
        <v>79</v>
      </c>
      <c r="AY107" s="15" t="s">
        <v>112</v>
      </c>
      <c r="BE107" s="184">
        <f>IF(N107="základní",J107,0)</f>
        <v>0</v>
      </c>
      <c r="BF107" s="184">
        <f>IF(N107="snížená",J107,0)</f>
        <v>0</v>
      </c>
      <c r="BG107" s="184">
        <f>IF(N107="zákl. přenesená",J107,0)</f>
        <v>0</v>
      </c>
      <c r="BH107" s="184">
        <f>IF(N107="sníž. přenesená",J107,0)</f>
        <v>0</v>
      </c>
      <c r="BI107" s="184">
        <f>IF(N107="nulová",J107,0)</f>
        <v>0</v>
      </c>
      <c r="BJ107" s="15" t="s">
        <v>77</v>
      </c>
      <c r="BK107" s="184">
        <f>ROUND(I107*H107,2)</f>
        <v>0</v>
      </c>
      <c r="BL107" s="15" t="s">
        <v>119</v>
      </c>
      <c r="BM107" s="15" t="s">
        <v>195</v>
      </c>
    </row>
    <row r="108" spans="2:65" s="10" customFormat="1" ht="22.9" customHeight="1">
      <c r="B108" s="157"/>
      <c r="C108" s="158"/>
      <c r="D108" s="159" t="s">
        <v>68</v>
      </c>
      <c r="E108" s="171" t="s">
        <v>196</v>
      </c>
      <c r="F108" s="171" t="s">
        <v>197</v>
      </c>
      <c r="G108" s="158"/>
      <c r="H108" s="158"/>
      <c r="I108" s="161"/>
      <c r="J108" s="172">
        <f>BK108</f>
        <v>0</v>
      </c>
      <c r="K108" s="158"/>
      <c r="L108" s="163"/>
      <c r="M108" s="164"/>
      <c r="N108" s="165"/>
      <c r="O108" s="165"/>
      <c r="P108" s="166">
        <f>SUM(P109:P110)</f>
        <v>0</v>
      </c>
      <c r="Q108" s="165"/>
      <c r="R108" s="166">
        <f>SUM(R109:R110)</f>
        <v>0</v>
      </c>
      <c r="S108" s="165"/>
      <c r="T108" s="167">
        <f>SUM(T109:T110)</f>
        <v>0</v>
      </c>
      <c r="AR108" s="168" t="s">
        <v>77</v>
      </c>
      <c r="AT108" s="169" t="s">
        <v>68</v>
      </c>
      <c r="AU108" s="169" t="s">
        <v>77</v>
      </c>
      <c r="AY108" s="168" t="s">
        <v>112</v>
      </c>
      <c r="BK108" s="170">
        <f>SUM(BK109:BK110)</f>
        <v>0</v>
      </c>
    </row>
    <row r="109" spans="2:65" s="1" customFormat="1" ht="16.5" customHeight="1">
      <c r="B109" s="32"/>
      <c r="C109" s="173" t="s">
        <v>198</v>
      </c>
      <c r="D109" s="173" t="s">
        <v>115</v>
      </c>
      <c r="E109" s="174" t="s">
        <v>199</v>
      </c>
      <c r="F109" s="175" t="s">
        <v>200</v>
      </c>
      <c r="G109" s="176" t="s">
        <v>129</v>
      </c>
      <c r="H109" s="177">
        <v>277.5</v>
      </c>
      <c r="I109" s="178"/>
      <c r="J109" s="179">
        <f>ROUND(I109*H109,2)</f>
        <v>0</v>
      </c>
      <c r="K109" s="175" t="s">
        <v>1</v>
      </c>
      <c r="L109" s="36"/>
      <c r="M109" s="180" t="s">
        <v>1</v>
      </c>
      <c r="N109" s="181" t="s">
        <v>40</v>
      </c>
      <c r="O109" s="58"/>
      <c r="P109" s="182">
        <f>O109*H109</f>
        <v>0</v>
      </c>
      <c r="Q109" s="182">
        <v>0</v>
      </c>
      <c r="R109" s="182">
        <f>Q109*H109</f>
        <v>0</v>
      </c>
      <c r="S109" s="182">
        <v>0</v>
      </c>
      <c r="T109" s="183">
        <f>S109*H109</f>
        <v>0</v>
      </c>
      <c r="AR109" s="15" t="s">
        <v>119</v>
      </c>
      <c r="AT109" s="15" t="s">
        <v>115</v>
      </c>
      <c r="AU109" s="15" t="s">
        <v>79</v>
      </c>
      <c r="AY109" s="15" t="s">
        <v>112</v>
      </c>
      <c r="BE109" s="184">
        <f>IF(N109="základní",J109,0)</f>
        <v>0</v>
      </c>
      <c r="BF109" s="184">
        <f>IF(N109="snížená",J109,0)</f>
        <v>0</v>
      </c>
      <c r="BG109" s="184">
        <f>IF(N109="zákl. přenesená",J109,0)</f>
        <v>0</v>
      </c>
      <c r="BH109" s="184">
        <f>IF(N109="sníž. přenesená",J109,0)</f>
        <v>0</v>
      </c>
      <c r="BI109" s="184">
        <f>IF(N109="nulová",J109,0)</f>
        <v>0</v>
      </c>
      <c r="BJ109" s="15" t="s">
        <v>77</v>
      </c>
      <c r="BK109" s="184">
        <f>ROUND(I109*H109,2)</f>
        <v>0</v>
      </c>
      <c r="BL109" s="15" t="s">
        <v>119</v>
      </c>
      <c r="BM109" s="15" t="s">
        <v>201</v>
      </c>
    </row>
    <row r="110" spans="2:65" s="1" customFormat="1" ht="16.5" customHeight="1">
      <c r="B110" s="32"/>
      <c r="C110" s="173" t="s">
        <v>202</v>
      </c>
      <c r="D110" s="173" t="s">
        <v>115</v>
      </c>
      <c r="E110" s="174" t="s">
        <v>203</v>
      </c>
      <c r="F110" s="175" t="s">
        <v>204</v>
      </c>
      <c r="G110" s="176" t="s">
        <v>129</v>
      </c>
      <c r="H110" s="177">
        <v>3607.5</v>
      </c>
      <c r="I110" s="178"/>
      <c r="J110" s="179">
        <f>ROUND(I110*H110,2)</f>
        <v>0</v>
      </c>
      <c r="K110" s="175" t="s">
        <v>1</v>
      </c>
      <c r="L110" s="36"/>
      <c r="M110" s="180" t="s">
        <v>1</v>
      </c>
      <c r="N110" s="181" t="s">
        <v>40</v>
      </c>
      <c r="O110" s="58"/>
      <c r="P110" s="182">
        <f>O110*H110</f>
        <v>0</v>
      </c>
      <c r="Q110" s="182">
        <v>0</v>
      </c>
      <c r="R110" s="182">
        <f>Q110*H110</f>
        <v>0</v>
      </c>
      <c r="S110" s="182">
        <v>0</v>
      </c>
      <c r="T110" s="183">
        <f>S110*H110</f>
        <v>0</v>
      </c>
      <c r="AR110" s="15" t="s">
        <v>119</v>
      </c>
      <c r="AT110" s="15" t="s">
        <v>115</v>
      </c>
      <c r="AU110" s="15" t="s">
        <v>79</v>
      </c>
      <c r="AY110" s="15" t="s">
        <v>112</v>
      </c>
      <c r="BE110" s="184">
        <f>IF(N110="základní",J110,0)</f>
        <v>0</v>
      </c>
      <c r="BF110" s="184">
        <f>IF(N110="snížená",J110,0)</f>
        <v>0</v>
      </c>
      <c r="BG110" s="184">
        <f>IF(N110="zákl. přenesená",J110,0)</f>
        <v>0</v>
      </c>
      <c r="BH110" s="184">
        <f>IF(N110="sníž. přenesená",J110,0)</f>
        <v>0</v>
      </c>
      <c r="BI110" s="184">
        <f>IF(N110="nulová",J110,0)</f>
        <v>0</v>
      </c>
      <c r="BJ110" s="15" t="s">
        <v>77</v>
      </c>
      <c r="BK110" s="184">
        <f>ROUND(I110*H110,2)</f>
        <v>0</v>
      </c>
      <c r="BL110" s="15" t="s">
        <v>119</v>
      </c>
      <c r="BM110" s="15" t="s">
        <v>205</v>
      </c>
    </row>
    <row r="111" spans="2:65" s="10" customFormat="1" ht="22.9" customHeight="1">
      <c r="B111" s="157"/>
      <c r="C111" s="158"/>
      <c r="D111" s="159" t="s">
        <v>68</v>
      </c>
      <c r="E111" s="171" t="s">
        <v>206</v>
      </c>
      <c r="F111" s="171" t="s">
        <v>207</v>
      </c>
      <c r="G111" s="158"/>
      <c r="H111" s="158"/>
      <c r="I111" s="161"/>
      <c r="J111" s="172">
        <f>BK111</f>
        <v>0</v>
      </c>
      <c r="K111" s="158"/>
      <c r="L111" s="163"/>
      <c r="M111" s="164"/>
      <c r="N111" s="165"/>
      <c r="O111" s="165"/>
      <c r="P111" s="166">
        <f>P112</f>
        <v>0</v>
      </c>
      <c r="Q111" s="165"/>
      <c r="R111" s="166">
        <f>R112</f>
        <v>0</v>
      </c>
      <c r="S111" s="165"/>
      <c r="T111" s="167">
        <f>T112</f>
        <v>0</v>
      </c>
      <c r="AR111" s="168" t="s">
        <v>77</v>
      </c>
      <c r="AT111" s="169" t="s">
        <v>68</v>
      </c>
      <c r="AU111" s="169" t="s">
        <v>77</v>
      </c>
      <c r="AY111" s="168" t="s">
        <v>112</v>
      </c>
      <c r="BK111" s="170">
        <f>BK112</f>
        <v>0</v>
      </c>
    </row>
    <row r="112" spans="2:65" s="1" customFormat="1" ht="16.5" customHeight="1">
      <c r="B112" s="32"/>
      <c r="C112" s="173" t="s">
        <v>7</v>
      </c>
      <c r="D112" s="173" t="s">
        <v>115</v>
      </c>
      <c r="E112" s="174" t="s">
        <v>208</v>
      </c>
      <c r="F112" s="175" t="s">
        <v>209</v>
      </c>
      <c r="G112" s="176" t="s">
        <v>129</v>
      </c>
      <c r="H112" s="177">
        <v>903.57899999999995</v>
      </c>
      <c r="I112" s="178"/>
      <c r="J112" s="179">
        <f>ROUND(I112*H112,2)</f>
        <v>0</v>
      </c>
      <c r="K112" s="175" t="s">
        <v>1</v>
      </c>
      <c r="L112" s="36"/>
      <c r="M112" s="180" t="s">
        <v>1</v>
      </c>
      <c r="N112" s="181" t="s">
        <v>40</v>
      </c>
      <c r="O112" s="58"/>
      <c r="P112" s="182">
        <f>O112*H112</f>
        <v>0</v>
      </c>
      <c r="Q112" s="182">
        <v>0</v>
      </c>
      <c r="R112" s="182">
        <f>Q112*H112</f>
        <v>0</v>
      </c>
      <c r="S112" s="182">
        <v>0</v>
      </c>
      <c r="T112" s="183">
        <f>S112*H112</f>
        <v>0</v>
      </c>
      <c r="AR112" s="15" t="s">
        <v>119</v>
      </c>
      <c r="AT112" s="15" t="s">
        <v>115</v>
      </c>
      <c r="AU112" s="15" t="s">
        <v>79</v>
      </c>
      <c r="AY112" s="15" t="s">
        <v>112</v>
      </c>
      <c r="BE112" s="184">
        <f>IF(N112="základní",J112,0)</f>
        <v>0</v>
      </c>
      <c r="BF112" s="184">
        <f>IF(N112="snížená",J112,0)</f>
        <v>0</v>
      </c>
      <c r="BG112" s="184">
        <f>IF(N112="zákl. přenesená",J112,0)</f>
        <v>0</v>
      </c>
      <c r="BH112" s="184">
        <f>IF(N112="sníž. přenesená",J112,0)</f>
        <v>0</v>
      </c>
      <c r="BI112" s="184">
        <f>IF(N112="nulová",J112,0)</f>
        <v>0</v>
      </c>
      <c r="BJ112" s="15" t="s">
        <v>77</v>
      </c>
      <c r="BK112" s="184">
        <f>ROUND(I112*H112,2)</f>
        <v>0</v>
      </c>
      <c r="BL112" s="15" t="s">
        <v>119</v>
      </c>
      <c r="BM112" s="15" t="s">
        <v>210</v>
      </c>
    </row>
    <row r="113" spans="2:65" s="10" customFormat="1" ht="25.9" customHeight="1">
      <c r="B113" s="157"/>
      <c r="C113" s="158"/>
      <c r="D113" s="159" t="s">
        <v>68</v>
      </c>
      <c r="E113" s="160" t="s">
        <v>211</v>
      </c>
      <c r="F113" s="160" t="s">
        <v>212</v>
      </c>
      <c r="G113" s="158"/>
      <c r="H113" s="158"/>
      <c r="I113" s="161"/>
      <c r="J113" s="162">
        <f>BK113</f>
        <v>0</v>
      </c>
      <c r="K113" s="158"/>
      <c r="L113" s="163"/>
      <c r="M113" s="164"/>
      <c r="N113" s="165"/>
      <c r="O113" s="165"/>
      <c r="P113" s="166">
        <f>P114</f>
        <v>0</v>
      </c>
      <c r="Q113" s="165"/>
      <c r="R113" s="166">
        <f>R114</f>
        <v>0</v>
      </c>
      <c r="S113" s="165"/>
      <c r="T113" s="167">
        <f>T114</f>
        <v>0</v>
      </c>
      <c r="AR113" s="168" t="s">
        <v>113</v>
      </c>
      <c r="AT113" s="169" t="s">
        <v>68</v>
      </c>
      <c r="AU113" s="169" t="s">
        <v>69</v>
      </c>
      <c r="AY113" s="168" t="s">
        <v>112</v>
      </c>
      <c r="BK113" s="170">
        <f>BK114</f>
        <v>0</v>
      </c>
    </row>
    <row r="114" spans="2:65" s="1" customFormat="1" ht="16.5" customHeight="1">
      <c r="B114" s="32"/>
      <c r="C114" s="173" t="s">
        <v>213</v>
      </c>
      <c r="D114" s="173" t="s">
        <v>115</v>
      </c>
      <c r="E114" s="174" t="s">
        <v>214</v>
      </c>
      <c r="F114" s="175" t="s">
        <v>215</v>
      </c>
      <c r="G114" s="176" t="s">
        <v>129</v>
      </c>
      <c r="H114" s="177">
        <v>277.5</v>
      </c>
      <c r="I114" s="178"/>
      <c r="J114" s="179">
        <f>ROUND(I114*H114,2)</f>
        <v>0</v>
      </c>
      <c r="K114" s="175" t="s">
        <v>1</v>
      </c>
      <c r="L114" s="36"/>
      <c r="M114" s="217" t="s">
        <v>1</v>
      </c>
      <c r="N114" s="218" t="s">
        <v>40</v>
      </c>
      <c r="O114" s="219"/>
      <c r="P114" s="220">
        <f>O114*H114</f>
        <v>0</v>
      </c>
      <c r="Q114" s="220">
        <v>0</v>
      </c>
      <c r="R114" s="220">
        <f>Q114*H114</f>
        <v>0</v>
      </c>
      <c r="S114" s="220">
        <v>0</v>
      </c>
      <c r="T114" s="221">
        <f>S114*H114</f>
        <v>0</v>
      </c>
      <c r="AR114" s="15" t="s">
        <v>119</v>
      </c>
      <c r="AT114" s="15" t="s">
        <v>115</v>
      </c>
      <c r="AU114" s="15" t="s">
        <v>77</v>
      </c>
      <c r="AY114" s="15" t="s">
        <v>112</v>
      </c>
      <c r="BE114" s="184">
        <f>IF(N114="základní",J114,0)</f>
        <v>0</v>
      </c>
      <c r="BF114" s="184">
        <f>IF(N114="snížená",J114,0)</f>
        <v>0</v>
      </c>
      <c r="BG114" s="184">
        <f>IF(N114="zákl. přenesená",J114,0)</f>
        <v>0</v>
      </c>
      <c r="BH114" s="184">
        <f>IF(N114="sníž. přenesená",J114,0)</f>
        <v>0</v>
      </c>
      <c r="BI114" s="184">
        <f>IF(N114="nulová",J114,0)</f>
        <v>0</v>
      </c>
      <c r="BJ114" s="15" t="s">
        <v>77</v>
      </c>
      <c r="BK114" s="184">
        <f>ROUND(I114*H114,2)</f>
        <v>0</v>
      </c>
      <c r="BL114" s="15" t="s">
        <v>119</v>
      </c>
      <c r="BM114" s="15" t="s">
        <v>216</v>
      </c>
    </row>
    <row r="115" spans="2:65" s="1" customFormat="1" ht="6.95" customHeight="1">
      <c r="B115" s="44"/>
      <c r="C115" s="45"/>
      <c r="D115" s="45"/>
      <c r="E115" s="45"/>
      <c r="F115" s="45"/>
      <c r="G115" s="45"/>
      <c r="H115" s="45"/>
      <c r="I115" s="123"/>
      <c r="J115" s="45"/>
      <c r="K115" s="45"/>
      <c r="L115" s="36"/>
    </row>
  </sheetData>
  <sheetProtection algorithmName="SHA-512" hashValue="Xg36GFSA8bFqA46Fu3ch/+SDctFW23RVMaCjnnzlrRJ784SnzHP+cuU7rdJ7G7iYZF1+x6amKSf+shYstXsK4A==" saltValue="WTU7VJ1p9tu6C7GaYWAQgC6KpqFe/6ozzMWajunFsP5xGXIcMIAhU2SzwC/AZuUZ5cExa27JVrnFXDOafsCFEQ==" spinCount="100000" sheet="1" objects="1" scenarios="1" formatColumns="0" formatRows="0" autoFilter="0"/>
  <autoFilter ref="C83:K114"/>
  <mergeCells count="9">
    <mergeCell ref="E50:H50"/>
    <mergeCell ref="E74:H74"/>
    <mergeCell ref="E76:H76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317"/>
  <sheetViews>
    <sheetView showGridLines="0" workbookViewId="0"/>
  </sheetViews>
  <sheetFormatPr defaultRowHeight="14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95" customWidth="1"/>
    <col min="10" max="10" width="23.5" customWidth="1"/>
    <col min="11" max="11" width="15.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AT2" s="15" t="s">
        <v>83</v>
      </c>
    </row>
    <row r="3" spans="2:46" ht="6.95" customHeight="1">
      <c r="B3" s="96"/>
      <c r="C3" s="97"/>
      <c r="D3" s="97"/>
      <c r="E3" s="97"/>
      <c r="F3" s="97"/>
      <c r="G3" s="97"/>
      <c r="H3" s="97"/>
      <c r="I3" s="98"/>
      <c r="J3" s="97"/>
      <c r="K3" s="97"/>
      <c r="L3" s="18"/>
      <c r="AT3" s="15" t="s">
        <v>79</v>
      </c>
    </row>
    <row r="4" spans="2:46" ht="24.95" customHeight="1">
      <c r="B4" s="18"/>
      <c r="D4" s="99" t="s">
        <v>84</v>
      </c>
      <c r="L4" s="18"/>
      <c r="M4" s="22" t="s">
        <v>10</v>
      </c>
      <c r="AT4" s="15" t="s">
        <v>4</v>
      </c>
    </row>
    <row r="5" spans="2:46" ht="6.95" customHeight="1">
      <c r="B5" s="18"/>
      <c r="L5" s="18"/>
    </row>
    <row r="6" spans="2:46" ht="12" customHeight="1">
      <c r="B6" s="18"/>
      <c r="D6" s="100" t="s">
        <v>16</v>
      </c>
      <c r="L6" s="18"/>
    </row>
    <row r="7" spans="2:46" ht="16.5" customHeight="1">
      <c r="B7" s="18"/>
      <c r="E7" s="275" t="str">
        <f>'Rekapitulace stavby'!K6</f>
        <v>Oprava mostu v km 70,905 na trati Olomouc – Nezamyslice</v>
      </c>
      <c r="F7" s="276"/>
      <c r="G7" s="276"/>
      <c r="H7" s="276"/>
      <c r="L7" s="18"/>
    </row>
    <row r="8" spans="2:46" s="1" customFormat="1" ht="12" customHeight="1">
      <c r="B8" s="36"/>
      <c r="D8" s="100" t="s">
        <v>85</v>
      </c>
      <c r="I8" s="101"/>
      <c r="L8" s="36"/>
    </row>
    <row r="9" spans="2:46" s="1" customFormat="1" ht="36.950000000000003" customHeight="1">
      <c r="B9" s="36"/>
      <c r="E9" s="277" t="s">
        <v>217</v>
      </c>
      <c r="F9" s="278"/>
      <c r="G9" s="278"/>
      <c r="H9" s="278"/>
      <c r="I9" s="101"/>
      <c r="L9" s="36"/>
    </row>
    <row r="10" spans="2:46" s="1" customFormat="1" ht="11.25">
      <c r="B10" s="36"/>
      <c r="I10" s="101"/>
      <c r="L10" s="36"/>
    </row>
    <row r="11" spans="2:46" s="1" customFormat="1" ht="12" customHeight="1">
      <c r="B11" s="36"/>
      <c r="D11" s="100" t="s">
        <v>18</v>
      </c>
      <c r="F11" s="15" t="s">
        <v>1</v>
      </c>
      <c r="I11" s="102" t="s">
        <v>20</v>
      </c>
      <c r="J11" s="15" t="s">
        <v>1</v>
      </c>
      <c r="L11" s="36"/>
    </row>
    <row r="12" spans="2:46" s="1" customFormat="1" ht="12" customHeight="1">
      <c r="B12" s="36"/>
      <c r="D12" s="100" t="s">
        <v>21</v>
      </c>
      <c r="F12" s="15" t="s">
        <v>22</v>
      </c>
      <c r="I12" s="102" t="s">
        <v>23</v>
      </c>
      <c r="J12" s="103">
        <f>'Rekapitulace stavby'!AN8</f>
        <v>0</v>
      </c>
      <c r="L12" s="36"/>
    </row>
    <row r="13" spans="2:46" s="1" customFormat="1" ht="10.9" customHeight="1">
      <c r="B13" s="36"/>
      <c r="I13" s="101"/>
      <c r="L13" s="36"/>
    </row>
    <row r="14" spans="2:46" s="1" customFormat="1" ht="12" customHeight="1">
      <c r="B14" s="36"/>
      <c r="D14" s="100" t="s">
        <v>24</v>
      </c>
      <c r="I14" s="102" t="s">
        <v>25</v>
      </c>
      <c r="J14" s="15" t="str">
        <f>IF('Rekapitulace stavby'!AN10="","",'Rekapitulace stavby'!AN10)</f>
        <v/>
      </c>
      <c r="L14" s="36"/>
    </row>
    <row r="15" spans="2:46" s="1" customFormat="1" ht="18" customHeight="1">
      <c r="B15" s="36"/>
      <c r="E15" s="15" t="str">
        <f>IF('Rekapitulace stavby'!E11="","",'Rekapitulace stavby'!E11)</f>
        <v xml:space="preserve">SŽDC s.o., OŘ Olomouc </v>
      </c>
      <c r="I15" s="102" t="s">
        <v>27</v>
      </c>
      <c r="J15" s="15" t="str">
        <f>IF('Rekapitulace stavby'!AN11="","",'Rekapitulace stavby'!AN11)</f>
        <v/>
      </c>
      <c r="L15" s="36"/>
    </row>
    <row r="16" spans="2:46" s="1" customFormat="1" ht="6.95" customHeight="1">
      <c r="B16" s="36"/>
      <c r="I16" s="101"/>
      <c r="L16" s="36"/>
    </row>
    <row r="17" spans="2:12" s="1" customFormat="1" ht="12" customHeight="1">
      <c r="B17" s="36"/>
      <c r="D17" s="100" t="s">
        <v>28</v>
      </c>
      <c r="I17" s="102" t="s">
        <v>25</v>
      </c>
      <c r="J17" s="28" t="str">
        <f>'Rekapitulace stavby'!AN13</f>
        <v>Vyplň údaj</v>
      </c>
      <c r="L17" s="36"/>
    </row>
    <row r="18" spans="2:12" s="1" customFormat="1" ht="18" customHeight="1">
      <c r="B18" s="36"/>
      <c r="E18" s="279" t="str">
        <f>'Rekapitulace stavby'!E14</f>
        <v>Vyplň údaj</v>
      </c>
      <c r="F18" s="280"/>
      <c r="G18" s="280"/>
      <c r="H18" s="280"/>
      <c r="I18" s="102" t="s">
        <v>27</v>
      </c>
      <c r="J18" s="28" t="str">
        <f>'Rekapitulace stavby'!AN14</f>
        <v>Vyplň údaj</v>
      </c>
      <c r="L18" s="36"/>
    </row>
    <row r="19" spans="2:12" s="1" customFormat="1" ht="6.95" customHeight="1">
      <c r="B19" s="36"/>
      <c r="I19" s="101"/>
      <c r="L19" s="36"/>
    </row>
    <row r="20" spans="2:12" s="1" customFormat="1" ht="12" customHeight="1">
      <c r="B20" s="36"/>
      <c r="D20" s="100" t="s">
        <v>30</v>
      </c>
      <c r="I20" s="102" t="s">
        <v>25</v>
      </c>
      <c r="J20" s="15" t="str">
        <f>IF('Rekapitulace stavby'!AN16="","",'Rekapitulace stavby'!AN16)</f>
        <v/>
      </c>
      <c r="L20" s="36"/>
    </row>
    <row r="21" spans="2:12" s="1" customFormat="1" ht="18" customHeight="1">
      <c r="B21" s="36"/>
      <c r="E21" s="15" t="str">
        <f>IF('Rekapitulace stavby'!E17="","",'Rekapitulace stavby'!E17)</f>
        <v xml:space="preserve"> </v>
      </c>
      <c r="I21" s="102" t="s">
        <v>27</v>
      </c>
      <c r="J21" s="15" t="str">
        <f>IF('Rekapitulace stavby'!AN17="","",'Rekapitulace stavby'!AN17)</f>
        <v/>
      </c>
      <c r="L21" s="36"/>
    </row>
    <row r="22" spans="2:12" s="1" customFormat="1" ht="6.95" customHeight="1">
      <c r="B22" s="36"/>
      <c r="I22" s="101"/>
      <c r="L22" s="36"/>
    </row>
    <row r="23" spans="2:12" s="1" customFormat="1" ht="12" customHeight="1">
      <c r="B23" s="36"/>
      <c r="D23" s="100" t="s">
        <v>32</v>
      </c>
      <c r="I23" s="102" t="s">
        <v>25</v>
      </c>
      <c r="J23" s="15" t="str">
        <f>IF('Rekapitulace stavby'!AN19="","",'Rekapitulace stavby'!AN19)</f>
        <v/>
      </c>
      <c r="L23" s="36"/>
    </row>
    <row r="24" spans="2:12" s="1" customFormat="1" ht="18" customHeight="1">
      <c r="B24" s="36"/>
      <c r="E24" s="15" t="str">
        <f>IF('Rekapitulace stavby'!E20="","",'Rekapitulace stavby'!E20)</f>
        <v>Ing. Renata Jandová</v>
      </c>
      <c r="I24" s="102" t="s">
        <v>27</v>
      </c>
      <c r="J24" s="15" t="str">
        <f>IF('Rekapitulace stavby'!AN20="","",'Rekapitulace stavby'!AN20)</f>
        <v/>
      </c>
      <c r="L24" s="36"/>
    </row>
    <row r="25" spans="2:12" s="1" customFormat="1" ht="6.95" customHeight="1">
      <c r="B25" s="36"/>
      <c r="I25" s="101"/>
      <c r="L25" s="36"/>
    </row>
    <row r="26" spans="2:12" s="1" customFormat="1" ht="12" customHeight="1">
      <c r="B26" s="36"/>
      <c r="D26" s="100" t="s">
        <v>34</v>
      </c>
      <c r="I26" s="101"/>
      <c r="L26" s="36"/>
    </row>
    <row r="27" spans="2:12" s="6" customFormat="1" ht="16.5" customHeight="1">
      <c r="B27" s="104"/>
      <c r="E27" s="281" t="s">
        <v>1</v>
      </c>
      <c r="F27" s="281"/>
      <c r="G27" s="281"/>
      <c r="H27" s="281"/>
      <c r="I27" s="105"/>
      <c r="L27" s="104"/>
    </row>
    <row r="28" spans="2:12" s="1" customFormat="1" ht="6.95" customHeight="1">
      <c r="B28" s="36"/>
      <c r="I28" s="101"/>
      <c r="L28" s="36"/>
    </row>
    <row r="29" spans="2:12" s="1" customFormat="1" ht="6.95" customHeight="1">
      <c r="B29" s="36"/>
      <c r="D29" s="54"/>
      <c r="E29" s="54"/>
      <c r="F29" s="54"/>
      <c r="G29" s="54"/>
      <c r="H29" s="54"/>
      <c r="I29" s="106"/>
      <c r="J29" s="54"/>
      <c r="K29" s="54"/>
      <c r="L29" s="36"/>
    </row>
    <row r="30" spans="2:12" s="1" customFormat="1" ht="25.35" customHeight="1">
      <c r="B30" s="36"/>
      <c r="D30" s="107" t="s">
        <v>35</v>
      </c>
      <c r="I30" s="101"/>
      <c r="J30" s="108">
        <f>ROUND(J101, 2)</f>
        <v>0</v>
      </c>
      <c r="L30" s="36"/>
    </row>
    <row r="31" spans="2:12" s="1" customFormat="1" ht="6.95" customHeight="1">
      <c r="B31" s="36"/>
      <c r="D31" s="54"/>
      <c r="E31" s="54"/>
      <c r="F31" s="54"/>
      <c r="G31" s="54"/>
      <c r="H31" s="54"/>
      <c r="I31" s="106"/>
      <c r="J31" s="54"/>
      <c r="K31" s="54"/>
      <c r="L31" s="36"/>
    </row>
    <row r="32" spans="2:12" s="1" customFormat="1" ht="14.45" customHeight="1">
      <c r="B32" s="36"/>
      <c r="F32" s="109" t="s">
        <v>37</v>
      </c>
      <c r="I32" s="110" t="s">
        <v>36</v>
      </c>
      <c r="J32" s="109" t="s">
        <v>38</v>
      </c>
      <c r="L32" s="36"/>
    </row>
    <row r="33" spans="2:12" s="1" customFormat="1" ht="14.45" customHeight="1">
      <c r="B33" s="36"/>
      <c r="D33" s="100" t="s">
        <v>39</v>
      </c>
      <c r="E33" s="100" t="s">
        <v>40</v>
      </c>
      <c r="F33" s="111">
        <f>ROUND((SUM(BE101:BE316)),  2)</f>
        <v>0</v>
      </c>
      <c r="I33" s="112">
        <v>0.21</v>
      </c>
      <c r="J33" s="111">
        <f>ROUND(((SUM(BE101:BE316))*I33),  2)</f>
        <v>0</v>
      </c>
      <c r="L33" s="36"/>
    </row>
    <row r="34" spans="2:12" s="1" customFormat="1" ht="14.45" customHeight="1">
      <c r="B34" s="36"/>
      <c r="E34" s="100" t="s">
        <v>41</v>
      </c>
      <c r="F34" s="111">
        <f>ROUND((SUM(BF101:BF316)),  2)</f>
        <v>0</v>
      </c>
      <c r="I34" s="112">
        <v>0.15</v>
      </c>
      <c r="J34" s="111">
        <f>ROUND(((SUM(BF101:BF316))*I34),  2)</f>
        <v>0</v>
      </c>
      <c r="L34" s="36"/>
    </row>
    <row r="35" spans="2:12" s="1" customFormat="1" ht="14.45" hidden="1" customHeight="1">
      <c r="B35" s="36"/>
      <c r="E35" s="100" t="s">
        <v>42</v>
      </c>
      <c r="F35" s="111">
        <f>ROUND((SUM(BG101:BG316)),  2)</f>
        <v>0</v>
      </c>
      <c r="I35" s="112">
        <v>0.21</v>
      </c>
      <c r="J35" s="111">
        <f>0</f>
        <v>0</v>
      </c>
      <c r="L35" s="36"/>
    </row>
    <row r="36" spans="2:12" s="1" customFormat="1" ht="14.45" hidden="1" customHeight="1">
      <c r="B36" s="36"/>
      <c r="E36" s="100" t="s">
        <v>43</v>
      </c>
      <c r="F36" s="111">
        <f>ROUND((SUM(BH101:BH316)),  2)</f>
        <v>0</v>
      </c>
      <c r="I36" s="112">
        <v>0.15</v>
      </c>
      <c r="J36" s="111">
        <f>0</f>
        <v>0</v>
      </c>
      <c r="L36" s="36"/>
    </row>
    <row r="37" spans="2:12" s="1" customFormat="1" ht="14.45" hidden="1" customHeight="1">
      <c r="B37" s="36"/>
      <c r="E37" s="100" t="s">
        <v>44</v>
      </c>
      <c r="F37" s="111">
        <f>ROUND((SUM(BI101:BI316)),  2)</f>
        <v>0</v>
      </c>
      <c r="I37" s="112">
        <v>0</v>
      </c>
      <c r="J37" s="111">
        <f>0</f>
        <v>0</v>
      </c>
      <c r="L37" s="36"/>
    </row>
    <row r="38" spans="2:12" s="1" customFormat="1" ht="6.95" customHeight="1">
      <c r="B38" s="36"/>
      <c r="I38" s="101"/>
      <c r="L38" s="36"/>
    </row>
    <row r="39" spans="2:12" s="1" customFormat="1" ht="25.35" customHeight="1">
      <c r="B39" s="36"/>
      <c r="C39" s="113"/>
      <c r="D39" s="114" t="s">
        <v>45</v>
      </c>
      <c r="E39" s="115"/>
      <c r="F39" s="115"/>
      <c r="G39" s="116" t="s">
        <v>46</v>
      </c>
      <c r="H39" s="117" t="s">
        <v>47</v>
      </c>
      <c r="I39" s="118"/>
      <c r="J39" s="119">
        <f>SUM(J30:J37)</f>
        <v>0</v>
      </c>
      <c r="K39" s="120"/>
      <c r="L39" s="36"/>
    </row>
    <row r="40" spans="2:12" s="1" customFormat="1" ht="14.45" customHeight="1">
      <c r="B40" s="121"/>
      <c r="C40" s="122"/>
      <c r="D40" s="122"/>
      <c r="E40" s="122"/>
      <c r="F40" s="122"/>
      <c r="G40" s="122"/>
      <c r="H40" s="122"/>
      <c r="I40" s="123"/>
      <c r="J40" s="122"/>
      <c r="K40" s="122"/>
      <c r="L40" s="36"/>
    </row>
    <row r="44" spans="2:12" s="1" customFormat="1" ht="6.95" customHeight="1">
      <c r="B44" s="124"/>
      <c r="C44" s="125"/>
      <c r="D44" s="125"/>
      <c r="E44" s="125"/>
      <c r="F44" s="125"/>
      <c r="G44" s="125"/>
      <c r="H44" s="125"/>
      <c r="I44" s="126"/>
      <c r="J44" s="125"/>
      <c r="K44" s="125"/>
      <c r="L44" s="36"/>
    </row>
    <row r="45" spans="2:12" s="1" customFormat="1" ht="24.95" customHeight="1">
      <c r="B45" s="32"/>
      <c r="C45" s="21" t="s">
        <v>87</v>
      </c>
      <c r="D45" s="33"/>
      <c r="E45" s="33"/>
      <c r="F45" s="33"/>
      <c r="G45" s="33"/>
      <c r="H45" s="33"/>
      <c r="I45" s="101"/>
      <c r="J45" s="33"/>
      <c r="K45" s="33"/>
      <c r="L45" s="36"/>
    </row>
    <row r="46" spans="2:12" s="1" customFormat="1" ht="6.95" customHeight="1">
      <c r="B46" s="32"/>
      <c r="C46" s="33"/>
      <c r="D46" s="33"/>
      <c r="E46" s="33"/>
      <c r="F46" s="33"/>
      <c r="G46" s="33"/>
      <c r="H46" s="33"/>
      <c r="I46" s="101"/>
      <c r="J46" s="33"/>
      <c r="K46" s="33"/>
      <c r="L46" s="36"/>
    </row>
    <row r="47" spans="2:12" s="1" customFormat="1" ht="12" customHeight="1">
      <c r="B47" s="32"/>
      <c r="C47" s="27" t="s">
        <v>16</v>
      </c>
      <c r="D47" s="33"/>
      <c r="E47" s="33"/>
      <c r="F47" s="33"/>
      <c r="G47" s="33"/>
      <c r="H47" s="33"/>
      <c r="I47" s="101"/>
      <c r="J47" s="33"/>
      <c r="K47" s="33"/>
      <c r="L47" s="36"/>
    </row>
    <row r="48" spans="2:12" s="1" customFormat="1" ht="16.5" customHeight="1">
      <c r="B48" s="32"/>
      <c r="C48" s="33"/>
      <c r="D48" s="33"/>
      <c r="E48" s="282" t="str">
        <f>E7</f>
        <v>Oprava mostu v km 70,905 na trati Olomouc – Nezamyslice</v>
      </c>
      <c r="F48" s="283"/>
      <c r="G48" s="283"/>
      <c r="H48" s="283"/>
      <c r="I48" s="101"/>
      <c r="J48" s="33"/>
      <c r="K48" s="33"/>
      <c r="L48" s="36"/>
    </row>
    <row r="49" spans="2:47" s="1" customFormat="1" ht="12" customHeight="1">
      <c r="B49" s="32"/>
      <c r="C49" s="27" t="s">
        <v>85</v>
      </c>
      <c r="D49" s="33"/>
      <c r="E49" s="33"/>
      <c r="F49" s="33"/>
      <c r="G49" s="33"/>
      <c r="H49" s="33"/>
      <c r="I49" s="101"/>
      <c r="J49" s="33"/>
      <c r="K49" s="33"/>
      <c r="L49" s="36"/>
    </row>
    <row r="50" spans="2:47" s="1" customFormat="1" ht="16.5" customHeight="1">
      <c r="B50" s="32"/>
      <c r="C50" s="33"/>
      <c r="D50" s="33"/>
      <c r="E50" s="254" t="str">
        <f>E9</f>
        <v>SO 02 - Oprava mostu v km 70,905</v>
      </c>
      <c r="F50" s="253"/>
      <c r="G50" s="253"/>
      <c r="H50" s="253"/>
      <c r="I50" s="101"/>
      <c r="J50" s="33"/>
      <c r="K50" s="33"/>
      <c r="L50" s="36"/>
    </row>
    <row r="51" spans="2:47" s="1" customFormat="1" ht="6.95" customHeight="1">
      <c r="B51" s="32"/>
      <c r="C51" s="33"/>
      <c r="D51" s="33"/>
      <c r="E51" s="33"/>
      <c r="F51" s="33"/>
      <c r="G51" s="33"/>
      <c r="H51" s="33"/>
      <c r="I51" s="101"/>
      <c r="J51" s="33"/>
      <c r="K51" s="33"/>
      <c r="L51" s="36"/>
    </row>
    <row r="52" spans="2:47" s="1" customFormat="1" ht="12" customHeight="1">
      <c r="B52" s="32"/>
      <c r="C52" s="27" t="s">
        <v>21</v>
      </c>
      <c r="D52" s="33"/>
      <c r="E52" s="33"/>
      <c r="F52" s="25" t="str">
        <f>F12</f>
        <v xml:space="preserve"> </v>
      </c>
      <c r="G52" s="33"/>
      <c r="H52" s="33"/>
      <c r="I52" s="102" t="s">
        <v>23</v>
      </c>
      <c r="J52" s="53">
        <f>IF(J12="","",J12)</f>
        <v>0</v>
      </c>
      <c r="K52" s="33"/>
      <c r="L52" s="36"/>
    </row>
    <row r="53" spans="2:47" s="1" customFormat="1" ht="6.95" customHeight="1">
      <c r="B53" s="32"/>
      <c r="C53" s="33"/>
      <c r="D53" s="33"/>
      <c r="E53" s="33"/>
      <c r="F53" s="33"/>
      <c r="G53" s="33"/>
      <c r="H53" s="33"/>
      <c r="I53" s="101"/>
      <c r="J53" s="33"/>
      <c r="K53" s="33"/>
      <c r="L53" s="36"/>
    </row>
    <row r="54" spans="2:47" s="1" customFormat="1" ht="13.7" customHeight="1">
      <c r="B54" s="32"/>
      <c r="C54" s="27" t="s">
        <v>24</v>
      </c>
      <c r="D54" s="33"/>
      <c r="E54" s="33"/>
      <c r="F54" s="25" t="str">
        <f>E15</f>
        <v xml:space="preserve">SŽDC s.o., OŘ Olomouc </v>
      </c>
      <c r="G54" s="33"/>
      <c r="H54" s="33"/>
      <c r="I54" s="102" t="s">
        <v>30</v>
      </c>
      <c r="J54" s="30" t="str">
        <f>E21</f>
        <v xml:space="preserve"> </v>
      </c>
      <c r="K54" s="33"/>
      <c r="L54" s="36"/>
    </row>
    <row r="55" spans="2:47" s="1" customFormat="1" ht="13.7" customHeight="1">
      <c r="B55" s="32"/>
      <c r="C55" s="27" t="s">
        <v>28</v>
      </c>
      <c r="D55" s="33"/>
      <c r="E55" s="33"/>
      <c r="F55" s="25" t="str">
        <f>IF(E18="","",E18)</f>
        <v>Vyplň údaj</v>
      </c>
      <c r="G55" s="33"/>
      <c r="H55" s="33"/>
      <c r="I55" s="102" t="s">
        <v>32</v>
      </c>
      <c r="J55" s="30" t="str">
        <f>E24</f>
        <v>Ing. Renata Jandová</v>
      </c>
      <c r="K55" s="33"/>
      <c r="L55" s="36"/>
    </row>
    <row r="56" spans="2:47" s="1" customFormat="1" ht="10.35" customHeight="1">
      <c r="B56" s="32"/>
      <c r="C56" s="33"/>
      <c r="D56" s="33"/>
      <c r="E56" s="33"/>
      <c r="F56" s="33"/>
      <c r="G56" s="33"/>
      <c r="H56" s="33"/>
      <c r="I56" s="101"/>
      <c r="J56" s="33"/>
      <c r="K56" s="33"/>
      <c r="L56" s="36"/>
    </row>
    <row r="57" spans="2:47" s="1" customFormat="1" ht="29.25" customHeight="1">
      <c r="B57" s="32"/>
      <c r="C57" s="127" t="s">
        <v>88</v>
      </c>
      <c r="D57" s="128"/>
      <c r="E57" s="128"/>
      <c r="F57" s="128"/>
      <c r="G57" s="128"/>
      <c r="H57" s="128"/>
      <c r="I57" s="129"/>
      <c r="J57" s="130" t="s">
        <v>89</v>
      </c>
      <c r="K57" s="128"/>
      <c r="L57" s="36"/>
    </row>
    <row r="58" spans="2:47" s="1" customFormat="1" ht="10.35" customHeight="1">
      <c r="B58" s="32"/>
      <c r="C58" s="33"/>
      <c r="D58" s="33"/>
      <c r="E58" s="33"/>
      <c r="F58" s="33"/>
      <c r="G58" s="33"/>
      <c r="H58" s="33"/>
      <c r="I58" s="101"/>
      <c r="J58" s="33"/>
      <c r="K58" s="33"/>
      <c r="L58" s="36"/>
    </row>
    <row r="59" spans="2:47" s="1" customFormat="1" ht="22.9" customHeight="1">
      <c r="B59" s="32"/>
      <c r="C59" s="131" t="s">
        <v>90</v>
      </c>
      <c r="D59" s="33"/>
      <c r="E59" s="33"/>
      <c r="F59" s="33"/>
      <c r="G59" s="33"/>
      <c r="H59" s="33"/>
      <c r="I59" s="101"/>
      <c r="J59" s="71">
        <f>J101</f>
        <v>0</v>
      </c>
      <c r="K59" s="33"/>
      <c r="L59" s="36"/>
      <c r="AU59" s="15" t="s">
        <v>91</v>
      </c>
    </row>
    <row r="60" spans="2:47" s="7" customFormat="1" ht="24.95" customHeight="1">
      <c r="B60" s="132"/>
      <c r="C60" s="133"/>
      <c r="D60" s="134" t="s">
        <v>92</v>
      </c>
      <c r="E60" s="135"/>
      <c r="F60" s="135"/>
      <c r="G60" s="135"/>
      <c r="H60" s="135"/>
      <c r="I60" s="136"/>
      <c r="J60" s="137">
        <f>J102</f>
        <v>0</v>
      </c>
      <c r="K60" s="133"/>
      <c r="L60" s="138"/>
    </row>
    <row r="61" spans="2:47" s="8" customFormat="1" ht="19.899999999999999" customHeight="1">
      <c r="B61" s="139"/>
      <c r="C61" s="140"/>
      <c r="D61" s="141" t="s">
        <v>218</v>
      </c>
      <c r="E61" s="142"/>
      <c r="F61" s="142"/>
      <c r="G61" s="142"/>
      <c r="H61" s="142"/>
      <c r="I61" s="143"/>
      <c r="J61" s="144">
        <f>J103</f>
        <v>0</v>
      </c>
      <c r="K61" s="140"/>
      <c r="L61" s="145"/>
    </row>
    <row r="62" spans="2:47" s="8" customFormat="1" ht="19.899999999999999" customHeight="1">
      <c r="B62" s="139"/>
      <c r="C62" s="140"/>
      <c r="D62" s="141" t="s">
        <v>219</v>
      </c>
      <c r="E62" s="142"/>
      <c r="F62" s="142"/>
      <c r="G62" s="142"/>
      <c r="H62" s="142"/>
      <c r="I62" s="143"/>
      <c r="J62" s="144">
        <f>J139</f>
        <v>0</v>
      </c>
      <c r="K62" s="140"/>
      <c r="L62" s="145"/>
    </row>
    <row r="63" spans="2:47" s="8" customFormat="1" ht="19.899999999999999" customHeight="1">
      <c r="B63" s="139"/>
      <c r="C63" s="140"/>
      <c r="D63" s="141" t="s">
        <v>220</v>
      </c>
      <c r="E63" s="142"/>
      <c r="F63" s="142"/>
      <c r="G63" s="142"/>
      <c r="H63" s="142"/>
      <c r="I63" s="143"/>
      <c r="J63" s="144">
        <f>J159</f>
        <v>0</v>
      </c>
      <c r="K63" s="140"/>
      <c r="L63" s="145"/>
    </row>
    <row r="64" spans="2:47" s="8" customFormat="1" ht="19.899999999999999" customHeight="1">
      <c r="B64" s="139"/>
      <c r="C64" s="140"/>
      <c r="D64" s="141" t="s">
        <v>221</v>
      </c>
      <c r="E64" s="142"/>
      <c r="F64" s="142"/>
      <c r="G64" s="142"/>
      <c r="H64" s="142"/>
      <c r="I64" s="143"/>
      <c r="J64" s="144">
        <f>J167</f>
        <v>0</v>
      </c>
      <c r="K64" s="140"/>
      <c r="L64" s="145"/>
    </row>
    <row r="65" spans="2:12" s="8" customFormat="1" ht="19.899999999999999" customHeight="1">
      <c r="B65" s="139"/>
      <c r="C65" s="140"/>
      <c r="D65" s="141" t="s">
        <v>222</v>
      </c>
      <c r="E65" s="142"/>
      <c r="F65" s="142"/>
      <c r="G65" s="142"/>
      <c r="H65" s="142"/>
      <c r="I65" s="143"/>
      <c r="J65" s="144">
        <f>J185</f>
        <v>0</v>
      </c>
      <c r="K65" s="140"/>
      <c r="L65" s="145"/>
    </row>
    <row r="66" spans="2:12" s="8" customFormat="1" ht="19.899999999999999" customHeight="1">
      <c r="B66" s="139"/>
      <c r="C66" s="140"/>
      <c r="D66" s="141" t="s">
        <v>223</v>
      </c>
      <c r="E66" s="142"/>
      <c r="F66" s="142"/>
      <c r="G66" s="142"/>
      <c r="H66" s="142"/>
      <c r="I66" s="143"/>
      <c r="J66" s="144">
        <f>J190</f>
        <v>0</v>
      </c>
      <c r="K66" s="140"/>
      <c r="L66" s="145"/>
    </row>
    <row r="67" spans="2:12" s="8" customFormat="1" ht="19.899999999999999" customHeight="1">
      <c r="B67" s="139"/>
      <c r="C67" s="140"/>
      <c r="D67" s="141" t="s">
        <v>224</v>
      </c>
      <c r="E67" s="142"/>
      <c r="F67" s="142"/>
      <c r="G67" s="142"/>
      <c r="H67" s="142"/>
      <c r="I67" s="143"/>
      <c r="J67" s="144">
        <f>J263</f>
        <v>0</v>
      </c>
      <c r="K67" s="140"/>
      <c r="L67" s="145"/>
    </row>
    <row r="68" spans="2:12" s="8" customFormat="1" ht="19.899999999999999" customHeight="1">
      <c r="B68" s="139"/>
      <c r="C68" s="140"/>
      <c r="D68" s="141" t="s">
        <v>94</v>
      </c>
      <c r="E68" s="142"/>
      <c r="F68" s="142"/>
      <c r="G68" s="142"/>
      <c r="H68" s="142"/>
      <c r="I68" s="143"/>
      <c r="J68" s="144">
        <f>J265</f>
        <v>0</v>
      </c>
      <c r="K68" s="140"/>
      <c r="L68" s="145"/>
    </row>
    <row r="69" spans="2:12" s="7" customFormat="1" ht="24.95" customHeight="1">
      <c r="B69" s="132"/>
      <c r="C69" s="133"/>
      <c r="D69" s="134" t="s">
        <v>225</v>
      </c>
      <c r="E69" s="135"/>
      <c r="F69" s="135"/>
      <c r="G69" s="135"/>
      <c r="H69" s="135"/>
      <c r="I69" s="136"/>
      <c r="J69" s="137">
        <f>J273</f>
        <v>0</v>
      </c>
      <c r="K69" s="133"/>
      <c r="L69" s="138"/>
    </row>
    <row r="70" spans="2:12" s="8" customFormat="1" ht="19.899999999999999" customHeight="1">
      <c r="B70" s="139"/>
      <c r="C70" s="140"/>
      <c r="D70" s="141" t="s">
        <v>226</v>
      </c>
      <c r="E70" s="142"/>
      <c r="F70" s="142"/>
      <c r="G70" s="142"/>
      <c r="H70" s="142"/>
      <c r="I70" s="143"/>
      <c r="J70" s="144">
        <f>J274</f>
        <v>0</v>
      </c>
      <c r="K70" s="140"/>
      <c r="L70" s="145"/>
    </row>
    <row r="71" spans="2:12" s="8" customFormat="1" ht="19.899999999999999" customHeight="1">
      <c r="B71" s="139"/>
      <c r="C71" s="140"/>
      <c r="D71" s="141" t="s">
        <v>227</v>
      </c>
      <c r="E71" s="142"/>
      <c r="F71" s="142"/>
      <c r="G71" s="142"/>
      <c r="H71" s="142"/>
      <c r="I71" s="143"/>
      <c r="J71" s="144">
        <f>J292</f>
        <v>0</v>
      </c>
      <c r="K71" s="140"/>
      <c r="L71" s="145"/>
    </row>
    <row r="72" spans="2:12" s="8" customFormat="1" ht="19.899999999999999" customHeight="1">
      <c r="B72" s="139"/>
      <c r="C72" s="140"/>
      <c r="D72" s="141" t="s">
        <v>228</v>
      </c>
      <c r="E72" s="142"/>
      <c r="F72" s="142"/>
      <c r="G72" s="142"/>
      <c r="H72" s="142"/>
      <c r="I72" s="143"/>
      <c r="J72" s="144">
        <f>J294</f>
        <v>0</v>
      </c>
      <c r="K72" s="140"/>
      <c r="L72" s="145"/>
    </row>
    <row r="73" spans="2:12" s="7" customFormat="1" ht="24.95" customHeight="1">
      <c r="B73" s="132"/>
      <c r="C73" s="133"/>
      <c r="D73" s="134" t="s">
        <v>229</v>
      </c>
      <c r="E73" s="135"/>
      <c r="F73" s="135"/>
      <c r="G73" s="135"/>
      <c r="H73" s="135"/>
      <c r="I73" s="136"/>
      <c r="J73" s="137">
        <f>J296</f>
        <v>0</v>
      </c>
      <c r="K73" s="133"/>
      <c r="L73" s="138"/>
    </row>
    <row r="74" spans="2:12" s="8" customFormat="1" ht="19.899999999999999" customHeight="1">
      <c r="B74" s="139"/>
      <c r="C74" s="140"/>
      <c r="D74" s="141" t="s">
        <v>230</v>
      </c>
      <c r="E74" s="142"/>
      <c r="F74" s="142"/>
      <c r="G74" s="142"/>
      <c r="H74" s="142"/>
      <c r="I74" s="143"/>
      <c r="J74" s="144">
        <f>J297</f>
        <v>0</v>
      </c>
      <c r="K74" s="140"/>
      <c r="L74" s="145"/>
    </row>
    <row r="75" spans="2:12" s="7" customFormat="1" ht="24.95" customHeight="1">
      <c r="B75" s="132"/>
      <c r="C75" s="133"/>
      <c r="D75" s="134" t="s">
        <v>231</v>
      </c>
      <c r="E75" s="135"/>
      <c r="F75" s="135"/>
      <c r="G75" s="135"/>
      <c r="H75" s="135"/>
      <c r="I75" s="136"/>
      <c r="J75" s="137">
        <f>J299</f>
        <v>0</v>
      </c>
      <c r="K75" s="133"/>
      <c r="L75" s="138"/>
    </row>
    <row r="76" spans="2:12" s="8" customFormat="1" ht="19.899999999999999" customHeight="1">
      <c r="B76" s="139"/>
      <c r="C76" s="140"/>
      <c r="D76" s="141" t="s">
        <v>232</v>
      </c>
      <c r="E76" s="142"/>
      <c r="F76" s="142"/>
      <c r="G76" s="142"/>
      <c r="H76" s="142"/>
      <c r="I76" s="143"/>
      <c r="J76" s="144">
        <f>J300</f>
        <v>0</v>
      </c>
      <c r="K76" s="140"/>
      <c r="L76" s="145"/>
    </row>
    <row r="77" spans="2:12" s="7" customFormat="1" ht="24.95" customHeight="1">
      <c r="B77" s="132"/>
      <c r="C77" s="133"/>
      <c r="D77" s="134" t="s">
        <v>233</v>
      </c>
      <c r="E77" s="135"/>
      <c r="F77" s="135"/>
      <c r="G77" s="135"/>
      <c r="H77" s="135"/>
      <c r="I77" s="136"/>
      <c r="J77" s="137">
        <f>J302</f>
        <v>0</v>
      </c>
      <c r="K77" s="133"/>
      <c r="L77" s="138"/>
    </row>
    <row r="78" spans="2:12" s="8" customFormat="1" ht="19.899999999999999" customHeight="1">
      <c r="B78" s="139"/>
      <c r="C78" s="140"/>
      <c r="D78" s="141" t="s">
        <v>234</v>
      </c>
      <c r="E78" s="142"/>
      <c r="F78" s="142"/>
      <c r="G78" s="142"/>
      <c r="H78" s="142"/>
      <c r="I78" s="143"/>
      <c r="J78" s="144">
        <f>J303</f>
        <v>0</v>
      </c>
      <c r="K78" s="140"/>
      <c r="L78" s="145"/>
    </row>
    <row r="79" spans="2:12" s="8" customFormat="1" ht="19.899999999999999" customHeight="1">
      <c r="B79" s="139"/>
      <c r="C79" s="140"/>
      <c r="D79" s="141" t="s">
        <v>235</v>
      </c>
      <c r="E79" s="142"/>
      <c r="F79" s="142"/>
      <c r="G79" s="142"/>
      <c r="H79" s="142"/>
      <c r="I79" s="143"/>
      <c r="J79" s="144">
        <f>J308</f>
        <v>0</v>
      </c>
      <c r="K79" s="140"/>
      <c r="L79" s="145"/>
    </row>
    <row r="80" spans="2:12" s="8" customFormat="1" ht="19.899999999999999" customHeight="1">
      <c r="B80" s="139"/>
      <c r="C80" s="140"/>
      <c r="D80" s="141" t="s">
        <v>236</v>
      </c>
      <c r="E80" s="142"/>
      <c r="F80" s="142"/>
      <c r="G80" s="142"/>
      <c r="H80" s="142"/>
      <c r="I80" s="143"/>
      <c r="J80" s="144">
        <f>J312</f>
        <v>0</v>
      </c>
      <c r="K80" s="140"/>
      <c r="L80" s="145"/>
    </row>
    <row r="81" spans="2:12" s="8" customFormat="1" ht="19.899999999999999" customHeight="1">
      <c r="B81" s="139"/>
      <c r="C81" s="140"/>
      <c r="D81" s="141" t="s">
        <v>237</v>
      </c>
      <c r="E81" s="142"/>
      <c r="F81" s="142"/>
      <c r="G81" s="142"/>
      <c r="H81" s="142"/>
      <c r="I81" s="143"/>
      <c r="J81" s="144">
        <f>J315</f>
        <v>0</v>
      </c>
      <c r="K81" s="140"/>
      <c r="L81" s="145"/>
    </row>
    <row r="82" spans="2:12" s="1" customFormat="1" ht="21.75" customHeight="1">
      <c r="B82" s="32"/>
      <c r="C82" s="33"/>
      <c r="D82" s="33"/>
      <c r="E82" s="33"/>
      <c r="F82" s="33"/>
      <c r="G82" s="33"/>
      <c r="H82" s="33"/>
      <c r="I82" s="101"/>
      <c r="J82" s="33"/>
      <c r="K82" s="33"/>
      <c r="L82" s="36"/>
    </row>
    <row r="83" spans="2:12" s="1" customFormat="1" ht="6.95" customHeight="1">
      <c r="B83" s="44"/>
      <c r="C83" s="45"/>
      <c r="D83" s="45"/>
      <c r="E83" s="45"/>
      <c r="F83" s="45"/>
      <c r="G83" s="45"/>
      <c r="H83" s="45"/>
      <c r="I83" s="123"/>
      <c r="J83" s="45"/>
      <c r="K83" s="45"/>
      <c r="L83" s="36"/>
    </row>
    <row r="87" spans="2:12" s="1" customFormat="1" ht="6.95" customHeight="1">
      <c r="B87" s="46"/>
      <c r="C87" s="47"/>
      <c r="D87" s="47"/>
      <c r="E87" s="47"/>
      <c r="F87" s="47"/>
      <c r="G87" s="47"/>
      <c r="H87" s="47"/>
      <c r="I87" s="126"/>
      <c r="J87" s="47"/>
      <c r="K87" s="47"/>
      <c r="L87" s="36"/>
    </row>
    <row r="88" spans="2:12" s="1" customFormat="1" ht="24.95" customHeight="1">
      <c r="B88" s="32"/>
      <c r="C88" s="21" t="s">
        <v>97</v>
      </c>
      <c r="D88" s="33"/>
      <c r="E88" s="33"/>
      <c r="F88" s="33"/>
      <c r="G88" s="33"/>
      <c r="H88" s="33"/>
      <c r="I88" s="101"/>
      <c r="J88" s="33"/>
      <c r="K88" s="33"/>
      <c r="L88" s="36"/>
    </row>
    <row r="89" spans="2:12" s="1" customFormat="1" ht="6.95" customHeight="1">
      <c r="B89" s="32"/>
      <c r="C89" s="33"/>
      <c r="D89" s="33"/>
      <c r="E89" s="33"/>
      <c r="F89" s="33"/>
      <c r="G89" s="33"/>
      <c r="H89" s="33"/>
      <c r="I89" s="101"/>
      <c r="J89" s="33"/>
      <c r="K89" s="33"/>
      <c r="L89" s="36"/>
    </row>
    <row r="90" spans="2:12" s="1" customFormat="1" ht="12" customHeight="1">
      <c r="B90" s="32"/>
      <c r="C90" s="27" t="s">
        <v>16</v>
      </c>
      <c r="D90" s="33"/>
      <c r="E90" s="33"/>
      <c r="F90" s="33"/>
      <c r="G90" s="33"/>
      <c r="H90" s="33"/>
      <c r="I90" s="101"/>
      <c r="J90" s="33"/>
      <c r="K90" s="33"/>
      <c r="L90" s="36"/>
    </row>
    <row r="91" spans="2:12" s="1" customFormat="1" ht="16.5" customHeight="1">
      <c r="B91" s="32"/>
      <c r="C91" s="33"/>
      <c r="D91" s="33"/>
      <c r="E91" s="282" t="str">
        <f>E7</f>
        <v>Oprava mostu v km 70,905 na trati Olomouc – Nezamyslice</v>
      </c>
      <c r="F91" s="283"/>
      <c r="G91" s="283"/>
      <c r="H91" s="283"/>
      <c r="I91" s="101"/>
      <c r="J91" s="33"/>
      <c r="K91" s="33"/>
      <c r="L91" s="36"/>
    </row>
    <row r="92" spans="2:12" s="1" customFormat="1" ht="12" customHeight="1">
      <c r="B92" s="32"/>
      <c r="C92" s="27" t="s">
        <v>85</v>
      </c>
      <c r="D92" s="33"/>
      <c r="E92" s="33"/>
      <c r="F92" s="33"/>
      <c r="G92" s="33"/>
      <c r="H92" s="33"/>
      <c r="I92" s="101"/>
      <c r="J92" s="33"/>
      <c r="K92" s="33"/>
      <c r="L92" s="36"/>
    </row>
    <row r="93" spans="2:12" s="1" customFormat="1" ht="16.5" customHeight="1">
      <c r="B93" s="32"/>
      <c r="C93" s="33"/>
      <c r="D93" s="33"/>
      <c r="E93" s="254" t="str">
        <f>E9</f>
        <v>SO 02 - Oprava mostu v km 70,905</v>
      </c>
      <c r="F93" s="253"/>
      <c r="G93" s="253"/>
      <c r="H93" s="253"/>
      <c r="I93" s="101"/>
      <c r="J93" s="33"/>
      <c r="K93" s="33"/>
      <c r="L93" s="36"/>
    </row>
    <row r="94" spans="2:12" s="1" customFormat="1" ht="6.95" customHeight="1">
      <c r="B94" s="32"/>
      <c r="C94" s="33"/>
      <c r="D94" s="33"/>
      <c r="E94" s="33"/>
      <c r="F94" s="33"/>
      <c r="G94" s="33"/>
      <c r="H94" s="33"/>
      <c r="I94" s="101"/>
      <c r="J94" s="33"/>
      <c r="K94" s="33"/>
      <c r="L94" s="36"/>
    </row>
    <row r="95" spans="2:12" s="1" customFormat="1" ht="12" customHeight="1">
      <c r="B95" s="32"/>
      <c r="C95" s="27" t="s">
        <v>21</v>
      </c>
      <c r="D95" s="33"/>
      <c r="E95" s="33"/>
      <c r="F95" s="25" t="str">
        <f>F12</f>
        <v xml:space="preserve"> </v>
      </c>
      <c r="G95" s="33"/>
      <c r="H95" s="33"/>
      <c r="I95" s="102" t="s">
        <v>23</v>
      </c>
      <c r="J95" s="53">
        <f>IF(J12="","",J12)</f>
        <v>0</v>
      </c>
      <c r="K95" s="33"/>
      <c r="L95" s="36"/>
    </row>
    <row r="96" spans="2:12" s="1" customFormat="1" ht="6.95" customHeight="1">
      <c r="B96" s="32"/>
      <c r="C96" s="33"/>
      <c r="D96" s="33"/>
      <c r="E96" s="33"/>
      <c r="F96" s="33"/>
      <c r="G96" s="33"/>
      <c r="H96" s="33"/>
      <c r="I96" s="101"/>
      <c r="J96" s="33"/>
      <c r="K96" s="33"/>
      <c r="L96" s="36"/>
    </row>
    <row r="97" spans="2:65" s="1" customFormat="1" ht="13.7" customHeight="1">
      <c r="B97" s="32"/>
      <c r="C97" s="27" t="s">
        <v>24</v>
      </c>
      <c r="D97" s="33"/>
      <c r="E97" s="33"/>
      <c r="F97" s="25" t="str">
        <f>E15</f>
        <v xml:space="preserve">SŽDC s.o., OŘ Olomouc </v>
      </c>
      <c r="G97" s="33"/>
      <c r="H97" s="33"/>
      <c r="I97" s="102" t="s">
        <v>30</v>
      </c>
      <c r="J97" s="30" t="str">
        <f>E21</f>
        <v xml:space="preserve"> </v>
      </c>
      <c r="K97" s="33"/>
      <c r="L97" s="36"/>
    </row>
    <row r="98" spans="2:65" s="1" customFormat="1" ht="13.7" customHeight="1">
      <c r="B98" s="32"/>
      <c r="C98" s="27" t="s">
        <v>28</v>
      </c>
      <c r="D98" s="33"/>
      <c r="E98" s="33"/>
      <c r="F98" s="25" t="str">
        <f>IF(E18="","",E18)</f>
        <v>Vyplň údaj</v>
      </c>
      <c r="G98" s="33"/>
      <c r="H98" s="33"/>
      <c r="I98" s="102" t="s">
        <v>32</v>
      </c>
      <c r="J98" s="30" t="str">
        <f>E24</f>
        <v>Ing. Renata Jandová</v>
      </c>
      <c r="K98" s="33"/>
      <c r="L98" s="36"/>
    </row>
    <row r="99" spans="2:65" s="1" customFormat="1" ht="10.35" customHeight="1">
      <c r="B99" s="32"/>
      <c r="C99" s="33"/>
      <c r="D99" s="33"/>
      <c r="E99" s="33"/>
      <c r="F99" s="33"/>
      <c r="G99" s="33"/>
      <c r="H99" s="33"/>
      <c r="I99" s="101"/>
      <c r="J99" s="33"/>
      <c r="K99" s="33"/>
      <c r="L99" s="36"/>
    </row>
    <row r="100" spans="2:65" s="9" customFormat="1" ht="29.25" customHeight="1">
      <c r="B100" s="146"/>
      <c r="C100" s="147" t="s">
        <v>98</v>
      </c>
      <c r="D100" s="148" t="s">
        <v>54</v>
      </c>
      <c r="E100" s="148" t="s">
        <v>50</v>
      </c>
      <c r="F100" s="148" t="s">
        <v>51</v>
      </c>
      <c r="G100" s="148" t="s">
        <v>99</v>
      </c>
      <c r="H100" s="148" t="s">
        <v>100</v>
      </c>
      <c r="I100" s="149" t="s">
        <v>101</v>
      </c>
      <c r="J100" s="150" t="s">
        <v>89</v>
      </c>
      <c r="K100" s="151" t="s">
        <v>102</v>
      </c>
      <c r="L100" s="152"/>
      <c r="M100" s="62" t="s">
        <v>1</v>
      </c>
      <c r="N100" s="63" t="s">
        <v>39</v>
      </c>
      <c r="O100" s="63" t="s">
        <v>103</v>
      </c>
      <c r="P100" s="63" t="s">
        <v>104</v>
      </c>
      <c r="Q100" s="63" t="s">
        <v>105</v>
      </c>
      <c r="R100" s="63" t="s">
        <v>106</v>
      </c>
      <c r="S100" s="63" t="s">
        <v>107</v>
      </c>
      <c r="T100" s="64" t="s">
        <v>108</v>
      </c>
    </row>
    <row r="101" spans="2:65" s="1" customFormat="1" ht="22.9" customHeight="1">
      <c r="B101" s="32"/>
      <c r="C101" s="69" t="s">
        <v>109</v>
      </c>
      <c r="D101" s="33"/>
      <c r="E101" s="33"/>
      <c r="F101" s="33"/>
      <c r="G101" s="33"/>
      <c r="H101" s="33"/>
      <c r="I101" s="101"/>
      <c r="J101" s="153">
        <f>BK101</f>
        <v>0</v>
      </c>
      <c r="K101" s="33"/>
      <c r="L101" s="36"/>
      <c r="M101" s="65"/>
      <c r="N101" s="66"/>
      <c r="O101" s="66"/>
      <c r="P101" s="154">
        <f>P102+P273+P296+P299+P302</f>
        <v>0</v>
      </c>
      <c r="Q101" s="66"/>
      <c r="R101" s="154">
        <f>R102+R273+R296+R299+R302</f>
        <v>229.04630469999998</v>
      </c>
      <c r="S101" s="66"/>
      <c r="T101" s="155">
        <f>T102+T273+T296+T299+T302</f>
        <v>48.318783600000003</v>
      </c>
      <c r="AT101" s="15" t="s">
        <v>68</v>
      </c>
      <c r="AU101" s="15" t="s">
        <v>91</v>
      </c>
      <c r="BK101" s="156">
        <f>BK102+BK273+BK296+BK299+BK302</f>
        <v>0</v>
      </c>
    </row>
    <row r="102" spans="2:65" s="10" customFormat="1" ht="25.9" customHeight="1">
      <c r="B102" s="157"/>
      <c r="C102" s="158"/>
      <c r="D102" s="159" t="s">
        <v>68</v>
      </c>
      <c r="E102" s="160" t="s">
        <v>110</v>
      </c>
      <c r="F102" s="160" t="s">
        <v>111</v>
      </c>
      <c r="G102" s="158"/>
      <c r="H102" s="158"/>
      <c r="I102" s="161"/>
      <c r="J102" s="162">
        <f>BK102</f>
        <v>0</v>
      </c>
      <c r="K102" s="158"/>
      <c r="L102" s="163"/>
      <c r="M102" s="164"/>
      <c r="N102" s="165"/>
      <c r="O102" s="165"/>
      <c r="P102" s="166">
        <f>P103+P139+P159+P167+P185+P190+P263+P265</f>
        <v>0</v>
      </c>
      <c r="Q102" s="165"/>
      <c r="R102" s="166">
        <f>R103+R139+R159+R167+R185+R190+R263+R265</f>
        <v>226.62783041999998</v>
      </c>
      <c r="S102" s="165"/>
      <c r="T102" s="167">
        <f>T103+T139+T159+T167+T185+T190+T263+T265</f>
        <v>47.752533600000007</v>
      </c>
      <c r="AR102" s="168" t="s">
        <v>77</v>
      </c>
      <c r="AT102" s="169" t="s">
        <v>68</v>
      </c>
      <c r="AU102" s="169" t="s">
        <v>69</v>
      </c>
      <c r="AY102" s="168" t="s">
        <v>112</v>
      </c>
      <c r="BK102" s="170">
        <f>BK103+BK139+BK159+BK167+BK185+BK190+BK263+BK265</f>
        <v>0</v>
      </c>
    </row>
    <row r="103" spans="2:65" s="10" customFormat="1" ht="22.9" customHeight="1">
      <c r="B103" s="157"/>
      <c r="C103" s="158"/>
      <c r="D103" s="159" t="s">
        <v>68</v>
      </c>
      <c r="E103" s="171" t="s">
        <v>77</v>
      </c>
      <c r="F103" s="171" t="s">
        <v>238</v>
      </c>
      <c r="G103" s="158"/>
      <c r="H103" s="158"/>
      <c r="I103" s="161"/>
      <c r="J103" s="172">
        <f>BK103</f>
        <v>0</v>
      </c>
      <c r="K103" s="158"/>
      <c r="L103" s="163"/>
      <c r="M103" s="164"/>
      <c r="N103" s="165"/>
      <c r="O103" s="165"/>
      <c r="P103" s="166">
        <f>SUM(P104:P138)</f>
        <v>0</v>
      </c>
      <c r="Q103" s="165"/>
      <c r="R103" s="166">
        <f>SUM(R104:R138)</f>
        <v>1.2899605000000001</v>
      </c>
      <c r="S103" s="165"/>
      <c r="T103" s="167">
        <f>SUM(T104:T138)</f>
        <v>17.783999999999999</v>
      </c>
      <c r="AR103" s="168" t="s">
        <v>77</v>
      </c>
      <c r="AT103" s="169" t="s">
        <v>68</v>
      </c>
      <c r="AU103" s="169" t="s">
        <v>77</v>
      </c>
      <c r="AY103" s="168" t="s">
        <v>112</v>
      </c>
      <c r="BK103" s="170">
        <f>SUM(BK104:BK138)</f>
        <v>0</v>
      </c>
    </row>
    <row r="104" spans="2:65" s="1" customFormat="1" ht="16.5" customHeight="1">
      <c r="B104" s="32"/>
      <c r="C104" s="173" t="s">
        <v>77</v>
      </c>
      <c r="D104" s="173" t="s">
        <v>115</v>
      </c>
      <c r="E104" s="174" t="s">
        <v>239</v>
      </c>
      <c r="F104" s="175" t="s">
        <v>240</v>
      </c>
      <c r="G104" s="176" t="s">
        <v>241</v>
      </c>
      <c r="H104" s="177">
        <v>1.4999999999999999E-2</v>
      </c>
      <c r="I104" s="178"/>
      <c r="J104" s="179">
        <f t="shared" ref="J104:J128" si="0">ROUND(I104*H104,2)</f>
        <v>0</v>
      </c>
      <c r="K104" s="175" t="s">
        <v>1</v>
      </c>
      <c r="L104" s="36"/>
      <c r="M104" s="180" t="s">
        <v>1</v>
      </c>
      <c r="N104" s="181" t="s">
        <v>40</v>
      </c>
      <c r="O104" s="58"/>
      <c r="P104" s="182">
        <f t="shared" ref="P104:P128" si="1">O104*H104</f>
        <v>0</v>
      </c>
      <c r="Q104" s="182">
        <v>0</v>
      </c>
      <c r="R104" s="182">
        <f t="shared" ref="R104:R128" si="2">Q104*H104</f>
        <v>0</v>
      </c>
      <c r="S104" s="182">
        <v>0</v>
      </c>
      <c r="T104" s="183">
        <f t="shared" ref="T104:T128" si="3">S104*H104</f>
        <v>0</v>
      </c>
      <c r="AR104" s="15" t="s">
        <v>119</v>
      </c>
      <c r="AT104" s="15" t="s">
        <v>115</v>
      </c>
      <c r="AU104" s="15" t="s">
        <v>79</v>
      </c>
      <c r="AY104" s="15" t="s">
        <v>112</v>
      </c>
      <c r="BE104" s="184">
        <f t="shared" ref="BE104:BE128" si="4">IF(N104="základní",J104,0)</f>
        <v>0</v>
      </c>
      <c r="BF104" s="184">
        <f t="shared" ref="BF104:BF128" si="5">IF(N104="snížená",J104,0)</f>
        <v>0</v>
      </c>
      <c r="BG104" s="184">
        <f t="shared" ref="BG104:BG128" si="6">IF(N104="zákl. přenesená",J104,0)</f>
        <v>0</v>
      </c>
      <c r="BH104" s="184">
        <f t="shared" ref="BH104:BH128" si="7">IF(N104="sníž. přenesená",J104,0)</f>
        <v>0</v>
      </c>
      <c r="BI104" s="184">
        <f t="shared" ref="BI104:BI128" si="8">IF(N104="nulová",J104,0)</f>
        <v>0</v>
      </c>
      <c r="BJ104" s="15" t="s">
        <v>77</v>
      </c>
      <c r="BK104" s="184">
        <f t="shared" ref="BK104:BK128" si="9">ROUND(I104*H104,2)</f>
        <v>0</v>
      </c>
      <c r="BL104" s="15" t="s">
        <v>119</v>
      </c>
      <c r="BM104" s="15" t="s">
        <v>242</v>
      </c>
    </row>
    <row r="105" spans="2:65" s="1" customFormat="1" ht="16.5" customHeight="1">
      <c r="B105" s="32"/>
      <c r="C105" s="173" t="s">
        <v>79</v>
      </c>
      <c r="D105" s="173" t="s">
        <v>115</v>
      </c>
      <c r="E105" s="174" t="s">
        <v>243</v>
      </c>
      <c r="F105" s="175" t="s">
        <v>244</v>
      </c>
      <c r="G105" s="176" t="s">
        <v>190</v>
      </c>
      <c r="H105" s="177">
        <v>100</v>
      </c>
      <c r="I105" s="178"/>
      <c r="J105" s="179">
        <f t="shared" si="0"/>
        <v>0</v>
      </c>
      <c r="K105" s="175" t="s">
        <v>1</v>
      </c>
      <c r="L105" s="36"/>
      <c r="M105" s="180" t="s">
        <v>1</v>
      </c>
      <c r="N105" s="181" t="s">
        <v>40</v>
      </c>
      <c r="O105" s="58"/>
      <c r="P105" s="182">
        <f t="shared" si="1"/>
        <v>0</v>
      </c>
      <c r="Q105" s="182">
        <v>0</v>
      </c>
      <c r="R105" s="182">
        <f t="shared" si="2"/>
        <v>0</v>
      </c>
      <c r="S105" s="182">
        <v>0</v>
      </c>
      <c r="T105" s="183">
        <f t="shared" si="3"/>
        <v>0</v>
      </c>
      <c r="AR105" s="15" t="s">
        <v>119</v>
      </c>
      <c r="AT105" s="15" t="s">
        <v>115</v>
      </c>
      <c r="AU105" s="15" t="s">
        <v>79</v>
      </c>
      <c r="AY105" s="15" t="s">
        <v>112</v>
      </c>
      <c r="BE105" s="184">
        <f t="shared" si="4"/>
        <v>0</v>
      </c>
      <c r="BF105" s="184">
        <f t="shared" si="5"/>
        <v>0</v>
      </c>
      <c r="BG105" s="184">
        <f t="shared" si="6"/>
        <v>0</v>
      </c>
      <c r="BH105" s="184">
        <f t="shared" si="7"/>
        <v>0</v>
      </c>
      <c r="BI105" s="184">
        <f t="shared" si="8"/>
        <v>0</v>
      </c>
      <c r="BJ105" s="15" t="s">
        <v>77</v>
      </c>
      <c r="BK105" s="184">
        <f t="shared" si="9"/>
        <v>0</v>
      </c>
      <c r="BL105" s="15" t="s">
        <v>119</v>
      </c>
      <c r="BM105" s="15" t="s">
        <v>245</v>
      </c>
    </row>
    <row r="106" spans="2:65" s="1" customFormat="1" ht="16.5" customHeight="1">
      <c r="B106" s="32"/>
      <c r="C106" s="173" t="s">
        <v>125</v>
      </c>
      <c r="D106" s="173" t="s">
        <v>115</v>
      </c>
      <c r="E106" s="174" t="s">
        <v>246</v>
      </c>
      <c r="F106" s="175" t="s">
        <v>247</v>
      </c>
      <c r="G106" s="176" t="s">
        <v>190</v>
      </c>
      <c r="H106" s="177">
        <v>100</v>
      </c>
      <c r="I106" s="178"/>
      <c r="J106" s="179">
        <f t="shared" si="0"/>
        <v>0</v>
      </c>
      <c r="K106" s="175" t="s">
        <v>1</v>
      </c>
      <c r="L106" s="36"/>
      <c r="M106" s="180" t="s">
        <v>1</v>
      </c>
      <c r="N106" s="181" t="s">
        <v>40</v>
      </c>
      <c r="O106" s="58"/>
      <c r="P106" s="182">
        <f t="shared" si="1"/>
        <v>0</v>
      </c>
      <c r="Q106" s="182">
        <v>1.8000000000000001E-4</v>
      </c>
      <c r="R106" s="182">
        <f t="shared" si="2"/>
        <v>1.8000000000000002E-2</v>
      </c>
      <c r="S106" s="182">
        <v>0</v>
      </c>
      <c r="T106" s="183">
        <f t="shared" si="3"/>
        <v>0</v>
      </c>
      <c r="AR106" s="15" t="s">
        <v>119</v>
      </c>
      <c r="AT106" s="15" t="s">
        <v>115</v>
      </c>
      <c r="AU106" s="15" t="s">
        <v>79</v>
      </c>
      <c r="AY106" s="15" t="s">
        <v>112</v>
      </c>
      <c r="BE106" s="184">
        <f t="shared" si="4"/>
        <v>0</v>
      </c>
      <c r="BF106" s="184">
        <f t="shared" si="5"/>
        <v>0</v>
      </c>
      <c r="BG106" s="184">
        <f t="shared" si="6"/>
        <v>0</v>
      </c>
      <c r="BH106" s="184">
        <f t="shared" si="7"/>
        <v>0</v>
      </c>
      <c r="BI106" s="184">
        <f t="shared" si="8"/>
        <v>0</v>
      </c>
      <c r="BJ106" s="15" t="s">
        <v>77</v>
      </c>
      <c r="BK106" s="184">
        <f t="shared" si="9"/>
        <v>0</v>
      </c>
      <c r="BL106" s="15" t="s">
        <v>119</v>
      </c>
      <c r="BM106" s="15" t="s">
        <v>248</v>
      </c>
    </row>
    <row r="107" spans="2:65" s="1" customFormat="1" ht="16.5" customHeight="1">
      <c r="B107" s="32"/>
      <c r="C107" s="173" t="s">
        <v>119</v>
      </c>
      <c r="D107" s="173" t="s">
        <v>115</v>
      </c>
      <c r="E107" s="174" t="s">
        <v>249</v>
      </c>
      <c r="F107" s="175" t="s">
        <v>250</v>
      </c>
      <c r="G107" s="176" t="s">
        <v>190</v>
      </c>
      <c r="H107" s="177">
        <v>116.24</v>
      </c>
      <c r="I107" s="178"/>
      <c r="J107" s="179">
        <f t="shared" si="0"/>
        <v>0</v>
      </c>
      <c r="K107" s="175" t="s">
        <v>1</v>
      </c>
      <c r="L107" s="36"/>
      <c r="M107" s="180" t="s">
        <v>1</v>
      </c>
      <c r="N107" s="181" t="s">
        <v>40</v>
      </c>
      <c r="O107" s="58"/>
      <c r="P107" s="182">
        <f t="shared" si="1"/>
        <v>0</v>
      </c>
      <c r="Q107" s="182">
        <v>0</v>
      </c>
      <c r="R107" s="182">
        <f t="shared" si="2"/>
        <v>0</v>
      </c>
      <c r="S107" s="182">
        <v>0</v>
      </c>
      <c r="T107" s="183">
        <f t="shared" si="3"/>
        <v>0</v>
      </c>
      <c r="AR107" s="15" t="s">
        <v>119</v>
      </c>
      <c r="AT107" s="15" t="s">
        <v>115</v>
      </c>
      <c r="AU107" s="15" t="s">
        <v>79</v>
      </c>
      <c r="AY107" s="15" t="s">
        <v>112</v>
      </c>
      <c r="BE107" s="184">
        <f t="shared" si="4"/>
        <v>0</v>
      </c>
      <c r="BF107" s="184">
        <f t="shared" si="5"/>
        <v>0</v>
      </c>
      <c r="BG107" s="184">
        <f t="shared" si="6"/>
        <v>0</v>
      </c>
      <c r="BH107" s="184">
        <f t="shared" si="7"/>
        <v>0</v>
      </c>
      <c r="BI107" s="184">
        <f t="shared" si="8"/>
        <v>0</v>
      </c>
      <c r="BJ107" s="15" t="s">
        <v>77</v>
      </c>
      <c r="BK107" s="184">
        <f t="shared" si="9"/>
        <v>0</v>
      </c>
      <c r="BL107" s="15" t="s">
        <v>119</v>
      </c>
      <c r="BM107" s="15" t="s">
        <v>251</v>
      </c>
    </row>
    <row r="108" spans="2:65" s="1" customFormat="1" ht="16.5" customHeight="1">
      <c r="B108" s="32"/>
      <c r="C108" s="173" t="s">
        <v>113</v>
      </c>
      <c r="D108" s="173" t="s">
        <v>115</v>
      </c>
      <c r="E108" s="174" t="s">
        <v>252</v>
      </c>
      <c r="F108" s="175" t="s">
        <v>253</v>
      </c>
      <c r="G108" s="176" t="s">
        <v>148</v>
      </c>
      <c r="H108" s="177">
        <v>7</v>
      </c>
      <c r="I108" s="178"/>
      <c r="J108" s="179">
        <f t="shared" si="0"/>
        <v>0</v>
      </c>
      <c r="K108" s="175" t="s">
        <v>1</v>
      </c>
      <c r="L108" s="36"/>
      <c r="M108" s="180" t="s">
        <v>1</v>
      </c>
      <c r="N108" s="181" t="s">
        <v>40</v>
      </c>
      <c r="O108" s="58"/>
      <c r="P108" s="182">
        <f t="shared" si="1"/>
        <v>0</v>
      </c>
      <c r="Q108" s="182">
        <v>0</v>
      </c>
      <c r="R108" s="182">
        <f t="shared" si="2"/>
        <v>0</v>
      </c>
      <c r="S108" s="182">
        <v>0</v>
      </c>
      <c r="T108" s="183">
        <f t="shared" si="3"/>
        <v>0</v>
      </c>
      <c r="AR108" s="15" t="s">
        <v>119</v>
      </c>
      <c r="AT108" s="15" t="s">
        <v>115</v>
      </c>
      <c r="AU108" s="15" t="s">
        <v>79</v>
      </c>
      <c r="AY108" s="15" t="s">
        <v>112</v>
      </c>
      <c r="BE108" s="184">
        <f t="shared" si="4"/>
        <v>0</v>
      </c>
      <c r="BF108" s="184">
        <f t="shared" si="5"/>
        <v>0</v>
      </c>
      <c r="BG108" s="184">
        <f t="shared" si="6"/>
        <v>0</v>
      </c>
      <c r="BH108" s="184">
        <f t="shared" si="7"/>
        <v>0</v>
      </c>
      <c r="BI108" s="184">
        <f t="shared" si="8"/>
        <v>0</v>
      </c>
      <c r="BJ108" s="15" t="s">
        <v>77</v>
      </c>
      <c r="BK108" s="184">
        <f t="shared" si="9"/>
        <v>0</v>
      </c>
      <c r="BL108" s="15" t="s">
        <v>119</v>
      </c>
      <c r="BM108" s="15" t="s">
        <v>254</v>
      </c>
    </row>
    <row r="109" spans="2:65" s="1" customFormat="1" ht="16.5" customHeight="1">
      <c r="B109" s="32"/>
      <c r="C109" s="173" t="s">
        <v>138</v>
      </c>
      <c r="D109" s="173" t="s">
        <v>115</v>
      </c>
      <c r="E109" s="174" t="s">
        <v>255</v>
      </c>
      <c r="F109" s="175" t="s">
        <v>256</v>
      </c>
      <c r="G109" s="176" t="s">
        <v>148</v>
      </c>
      <c r="H109" s="177">
        <v>7</v>
      </c>
      <c r="I109" s="178"/>
      <c r="J109" s="179">
        <f t="shared" si="0"/>
        <v>0</v>
      </c>
      <c r="K109" s="175" t="s">
        <v>1</v>
      </c>
      <c r="L109" s="36"/>
      <c r="M109" s="180" t="s">
        <v>1</v>
      </c>
      <c r="N109" s="181" t="s">
        <v>40</v>
      </c>
      <c r="O109" s="58"/>
      <c r="P109" s="182">
        <f t="shared" si="1"/>
        <v>0</v>
      </c>
      <c r="Q109" s="182">
        <v>5.0000000000000002E-5</v>
      </c>
      <c r="R109" s="182">
        <f t="shared" si="2"/>
        <v>3.5E-4</v>
      </c>
      <c r="S109" s="182">
        <v>0</v>
      </c>
      <c r="T109" s="183">
        <f t="shared" si="3"/>
        <v>0</v>
      </c>
      <c r="AR109" s="15" t="s">
        <v>119</v>
      </c>
      <c r="AT109" s="15" t="s">
        <v>115</v>
      </c>
      <c r="AU109" s="15" t="s">
        <v>79</v>
      </c>
      <c r="AY109" s="15" t="s">
        <v>112</v>
      </c>
      <c r="BE109" s="184">
        <f t="shared" si="4"/>
        <v>0</v>
      </c>
      <c r="BF109" s="184">
        <f t="shared" si="5"/>
        <v>0</v>
      </c>
      <c r="BG109" s="184">
        <f t="shared" si="6"/>
        <v>0</v>
      </c>
      <c r="BH109" s="184">
        <f t="shared" si="7"/>
        <v>0</v>
      </c>
      <c r="BI109" s="184">
        <f t="shared" si="8"/>
        <v>0</v>
      </c>
      <c r="BJ109" s="15" t="s">
        <v>77</v>
      </c>
      <c r="BK109" s="184">
        <f t="shared" si="9"/>
        <v>0</v>
      </c>
      <c r="BL109" s="15" t="s">
        <v>119</v>
      </c>
      <c r="BM109" s="15" t="s">
        <v>257</v>
      </c>
    </row>
    <row r="110" spans="2:65" s="1" customFormat="1" ht="16.5" customHeight="1">
      <c r="B110" s="32"/>
      <c r="C110" s="173" t="s">
        <v>142</v>
      </c>
      <c r="D110" s="173" t="s">
        <v>115</v>
      </c>
      <c r="E110" s="174" t="s">
        <v>258</v>
      </c>
      <c r="F110" s="175" t="s">
        <v>259</v>
      </c>
      <c r="G110" s="176" t="s">
        <v>190</v>
      </c>
      <c r="H110" s="177">
        <v>24</v>
      </c>
      <c r="I110" s="178"/>
      <c r="J110" s="179">
        <f t="shared" si="0"/>
        <v>0</v>
      </c>
      <c r="K110" s="175" t="s">
        <v>1</v>
      </c>
      <c r="L110" s="36"/>
      <c r="M110" s="180" t="s">
        <v>1</v>
      </c>
      <c r="N110" s="181" t="s">
        <v>40</v>
      </c>
      <c r="O110" s="58"/>
      <c r="P110" s="182">
        <f t="shared" si="1"/>
        <v>0</v>
      </c>
      <c r="Q110" s="182">
        <v>0</v>
      </c>
      <c r="R110" s="182">
        <f t="shared" si="2"/>
        <v>0</v>
      </c>
      <c r="S110" s="182">
        <v>0.42499999999999999</v>
      </c>
      <c r="T110" s="183">
        <f t="shared" si="3"/>
        <v>10.199999999999999</v>
      </c>
      <c r="AR110" s="15" t="s">
        <v>119</v>
      </c>
      <c r="AT110" s="15" t="s">
        <v>115</v>
      </c>
      <c r="AU110" s="15" t="s">
        <v>79</v>
      </c>
      <c r="AY110" s="15" t="s">
        <v>112</v>
      </c>
      <c r="BE110" s="184">
        <f t="shared" si="4"/>
        <v>0</v>
      </c>
      <c r="BF110" s="184">
        <f t="shared" si="5"/>
        <v>0</v>
      </c>
      <c r="BG110" s="184">
        <f t="shared" si="6"/>
        <v>0</v>
      </c>
      <c r="BH110" s="184">
        <f t="shared" si="7"/>
        <v>0</v>
      </c>
      <c r="BI110" s="184">
        <f t="shared" si="8"/>
        <v>0</v>
      </c>
      <c r="BJ110" s="15" t="s">
        <v>77</v>
      </c>
      <c r="BK110" s="184">
        <f t="shared" si="9"/>
        <v>0</v>
      </c>
      <c r="BL110" s="15" t="s">
        <v>119</v>
      </c>
      <c r="BM110" s="15" t="s">
        <v>260</v>
      </c>
    </row>
    <row r="111" spans="2:65" s="1" customFormat="1" ht="16.5" customHeight="1">
      <c r="B111" s="32"/>
      <c r="C111" s="173" t="s">
        <v>130</v>
      </c>
      <c r="D111" s="173" t="s">
        <v>115</v>
      </c>
      <c r="E111" s="174" t="s">
        <v>261</v>
      </c>
      <c r="F111" s="175" t="s">
        <v>262</v>
      </c>
      <c r="G111" s="176" t="s">
        <v>190</v>
      </c>
      <c r="H111" s="177">
        <v>24</v>
      </c>
      <c r="I111" s="178"/>
      <c r="J111" s="179">
        <f t="shared" si="0"/>
        <v>0</v>
      </c>
      <c r="K111" s="175" t="s">
        <v>1</v>
      </c>
      <c r="L111" s="36"/>
      <c r="M111" s="180" t="s">
        <v>1</v>
      </c>
      <c r="N111" s="181" t="s">
        <v>40</v>
      </c>
      <c r="O111" s="58"/>
      <c r="P111" s="182">
        <f t="shared" si="1"/>
        <v>0</v>
      </c>
      <c r="Q111" s="182">
        <v>0</v>
      </c>
      <c r="R111" s="182">
        <f t="shared" si="2"/>
        <v>0</v>
      </c>
      <c r="S111" s="182">
        <v>0.316</v>
      </c>
      <c r="T111" s="183">
        <f t="shared" si="3"/>
        <v>7.5839999999999996</v>
      </c>
      <c r="AR111" s="15" t="s">
        <v>119</v>
      </c>
      <c r="AT111" s="15" t="s">
        <v>115</v>
      </c>
      <c r="AU111" s="15" t="s">
        <v>79</v>
      </c>
      <c r="AY111" s="15" t="s">
        <v>112</v>
      </c>
      <c r="BE111" s="184">
        <f t="shared" si="4"/>
        <v>0</v>
      </c>
      <c r="BF111" s="184">
        <f t="shared" si="5"/>
        <v>0</v>
      </c>
      <c r="BG111" s="184">
        <f t="shared" si="6"/>
        <v>0</v>
      </c>
      <c r="BH111" s="184">
        <f t="shared" si="7"/>
        <v>0</v>
      </c>
      <c r="BI111" s="184">
        <f t="shared" si="8"/>
        <v>0</v>
      </c>
      <c r="BJ111" s="15" t="s">
        <v>77</v>
      </c>
      <c r="BK111" s="184">
        <f t="shared" si="9"/>
        <v>0</v>
      </c>
      <c r="BL111" s="15" t="s">
        <v>119</v>
      </c>
      <c r="BM111" s="15" t="s">
        <v>263</v>
      </c>
    </row>
    <row r="112" spans="2:65" s="1" customFormat="1" ht="16.5" customHeight="1">
      <c r="B112" s="32"/>
      <c r="C112" s="173" t="s">
        <v>150</v>
      </c>
      <c r="D112" s="173" t="s">
        <v>115</v>
      </c>
      <c r="E112" s="174" t="s">
        <v>264</v>
      </c>
      <c r="F112" s="175" t="s">
        <v>265</v>
      </c>
      <c r="G112" s="176" t="s">
        <v>123</v>
      </c>
      <c r="H112" s="177">
        <v>2.4</v>
      </c>
      <c r="I112" s="178"/>
      <c r="J112" s="179">
        <f t="shared" si="0"/>
        <v>0</v>
      </c>
      <c r="K112" s="175" t="s">
        <v>1</v>
      </c>
      <c r="L112" s="36"/>
      <c r="M112" s="180" t="s">
        <v>1</v>
      </c>
      <c r="N112" s="181" t="s">
        <v>40</v>
      </c>
      <c r="O112" s="58"/>
      <c r="P112" s="182">
        <f t="shared" si="1"/>
        <v>0</v>
      </c>
      <c r="Q112" s="182">
        <v>0</v>
      </c>
      <c r="R112" s="182">
        <f t="shared" si="2"/>
        <v>0</v>
      </c>
      <c r="S112" s="182">
        <v>0</v>
      </c>
      <c r="T112" s="183">
        <f t="shared" si="3"/>
        <v>0</v>
      </c>
      <c r="AR112" s="15" t="s">
        <v>183</v>
      </c>
      <c r="AT112" s="15" t="s">
        <v>115</v>
      </c>
      <c r="AU112" s="15" t="s">
        <v>79</v>
      </c>
      <c r="AY112" s="15" t="s">
        <v>112</v>
      </c>
      <c r="BE112" s="184">
        <f t="shared" si="4"/>
        <v>0</v>
      </c>
      <c r="BF112" s="184">
        <f t="shared" si="5"/>
        <v>0</v>
      </c>
      <c r="BG112" s="184">
        <f t="shared" si="6"/>
        <v>0</v>
      </c>
      <c r="BH112" s="184">
        <f t="shared" si="7"/>
        <v>0</v>
      </c>
      <c r="BI112" s="184">
        <f t="shared" si="8"/>
        <v>0</v>
      </c>
      <c r="BJ112" s="15" t="s">
        <v>77</v>
      </c>
      <c r="BK112" s="184">
        <f t="shared" si="9"/>
        <v>0</v>
      </c>
      <c r="BL112" s="15" t="s">
        <v>183</v>
      </c>
      <c r="BM112" s="15" t="s">
        <v>266</v>
      </c>
    </row>
    <row r="113" spans="2:65" s="1" customFormat="1" ht="16.5" customHeight="1">
      <c r="B113" s="32"/>
      <c r="C113" s="173" t="s">
        <v>154</v>
      </c>
      <c r="D113" s="173" t="s">
        <v>115</v>
      </c>
      <c r="E113" s="174" t="s">
        <v>267</v>
      </c>
      <c r="F113" s="175" t="s">
        <v>268</v>
      </c>
      <c r="G113" s="176" t="s">
        <v>123</v>
      </c>
      <c r="H113" s="177">
        <v>70.099999999999994</v>
      </c>
      <c r="I113" s="178"/>
      <c r="J113" s="179">
        <f t="shared" si="0"/>
        <v>0</v>
      </c>
      <c r="K113" s="175" t="s">
        <v>1</v>
      </c>
      <c r="L113" s="36"/>
      <c r="M113" s="180" t="s">
        <v>1</v>
      </c>
      <c r="N113" s="181" t="s">
        <v>40</v>
      </c>
      <c r="O113" s="58"/>
      <c r="P113" s="182">
        <f t="shared" si="1"/>
        <v>0</v>
      </c>
      <c r="Q113" s="182">
        <v>0</v>
      </c>
      <c r="R113" s="182">
        <f t="shared" si="2"/>
        <v>0</v>
      </c>
      <c r="S113" s="182">
        <v>0</v>
      </c>
      <c r="T113" s="183">
        <f t="shared" si="3"/>
        <v>0</v>
      </c>
      <c r="AR113" s="15" t="s">
        <v>119</v>
      </c>
      <c r="AT113" s="15" t="s">
        <v>115</v>
      </c>
      <c r="AU113" s="15" t="s">
        <v>79</v>
      </c>
      <c r="AY113" s="15" t="s">
        <v>112</v>
      </c>
      <c r="BE113" s="184">
        <f t="shared" si="4"/>
        <v>0</v>
      </c>
      <c r="BF113" s="184">
        <f t="shared" si="5"/>
        <v>0</v>
      </c>
      <c r="BG113" s="184">
        <f t="shared" si="6"/>
        <v>0</v>
      </c>
      <c r="BH113" s="184">
        <f t="shared" si="7"/>
        <v>0</v>
      </c>
      <c r="BI113" s="184">
        <f t="shared" si="8"/>
        <v>0</v>
      </c>
      <c r="BJ113" s="15" t="s">
        <v>77</v>
      </c>
      <c r="BK113" s="184">
        <f t="shared" si="9"/>
        <v>0</v>
      </c>
      <c r="BL113" s="15" t="s">
        <v>119</v>
      </c>
      <c r="BM113" s="15" t="s">
        <v>269</v>
      </c>
    </row>
    <row r="114" spans="2:65" s="1" customFormat="1" ht="16.5" customHeight="1">
      <c r="B114" s="32"/>
      <c r="C114" s="173" t="s">
        <v>158</v>
      </c>
      <c r="D114" s="173" t="s">
        <v>115</v>
      </c>
      <c r="E114" s="174" t="s">
        <v>270</v>
      </c>
      <c r="F114" s="175" t="s">
        <v>271</v>
      </c>
      <c r="G114" s="176" t="s">
        <v>123</v>
      </c>
      <c r="H114" s="177">
        <v>35.049999999999997</v>
      </c>
      <c r="I114" s="178"/>
      <c r="J114" s="179">
        <f t="shared" si="0"/>
        <v>0</v>
      </c>
      <c r="K114" s="175" t="s">
        <v>1</v>
      </c>
      <c r="L114" s="36"/>
      <c r="M114" s="180" t="s">
        <v>1</v>
      </c>
      <c r="N114" s="181" t="s">
        <v>40</v>
      </c>
      <c r="O114" s="58"/>
      <c r="P114" s="182">
        <f t="shared" si="1"/>
        <v>0</v>
      </c>
      <c r="Q114" s="182">
        <v>0</v>
      </c>
      <c r="R114" s="182">
        <f t="shared" si="2"/>
        <v>0</v>
      </c>
      <c r="S114" s="182">
        <v>0</v>
      </c>
      <c r="T114" s="183">
        <f t="shared" si="3"/>
        <v>0</v>
      </c>
      <c r="AR114" s="15" t="s">
        <v>119</v>
      </c>
      <c r="AT114" s="15" t="s">
        <v>115</v>
      </c>
      <c r="AU114" s="15" t="s">
        <v>79</v>
      </c>
      <c r="AY114" s="15" t="s">
        <v>112</v>
      </c>
      <c r="BE114" s="184">
        <f t="shared" si="4"/>
        <v>0</v>
      </c>
      <c r="BF114" s="184">
        <f t="shared" si="5"/>
        <v>0</v>
      </c>
      <c r="BG114" s="184">
        <f t="shared" si="6"/>
        <v>0</v>
      </c>
      <c r="BH114" s="184">
        <f t="shared" si="7"/>
        <v>0</v>
      </c>
      <c r="BI114" s="184">
        <f t="shared" si="8"/>
        <v>0</v>
      </c>
      <c r="BJ114" s="15" t="s">
        <v>77</v>
      </c>
      <c r="BK114" s="184">
        <f t="shared" si="9"/>
        <v>0</v>
      </c>
      <c r="BL114" s="15" t="s">
        <v>119</v>
      </c>
      <c r="BM114" s="15" t="s">
        <v>272</v>
      </c>
    </row>
    <row r="115" spans="2:65" s="1" customFormat="1" ht="16.5" customHeight="1">
      <c r="B115" s="32"/>
      <c r="C115" s="173" t="s">
        <v>162</v>
      </c>
      <c r="D115" s="173" t="s">
        <v>115</v>
      </c>
      <c r="E115" s="174" t="s">
        <v>273</v>
      </c>
      <c r="F115" s="175" t="s">
        <v>274</v>
      </c>
      <c r="G115" s="176" t="s">
        <v>181</v>
      </c>
      <c r="H115" s="177">
        <v>15</v>
      </c>
      <c r="I115" s="178"/>
      <c r="J115" s="179">
        <f t="shared" si="0"/>
        <v>0</v>
      </c>
      <c r="K115" s="175" t="s">
        <v>1</v>
      </c>
      <c r="L115" s="36"/>
      <c r="M115" s="180" t="s">
        <v>1</v>
      </c>
      <c r="N115" s="181" t="s">
        <v>40</v>
      </c>
      <c r="O115" s="58"/>
      <c r="P115" s="182">
        <f t="shared" si="1"/>
        <v>0</v>
      </c>
      <c r="Q115" s="182">
        <v>1.33E-3</v>
      </c>
      <c r="R115" s="182">
        <f t="shared" si="2"/>
        <v>1.9949999999999999E-2</v>
      </c>
      <c r="S115" s="182">
        <v>0</v>
      </c>
      <c r="T115" s="183">
        <f t="shared" si="3"/>
        <v>0</v>
      </c>
      <c r="AR115" s="15" t="s">
        <v>119</v>
      </c>
      <c r="AT115" s="15" t="s">
        <v>115</v>
      </c>
      <c r="AU115" s="15" t="s">
        <v>79</v>
      </c>
      <c r="AY115" s="15" t="s">
        <v>112</v>
      </c>
      <c r="BE115" s="184">
        <f t="shared" si="4"/>
        <v>0</v>
      </c>
      <c r="BF115" s="184">
        <f t="shared" si="5"/>
        <v>0</v>
      </c>
      <c r="BG115" s="184">
        <f t="shared" si="6"/>
        <v>0</v>
      </c>
      <c r="BH115" s="184">
        <f t="shared" si="7"/>
        <v>0</v>
      </c>
      <c r="BI115" s="184">
        <f t="shared" si="8"/>
        <v>0</v>
      </c>
      <c r="BJ115" s="15" t="s">
        <v>77</v>
      </c>
      <c r="BK115" s="184">
        <f t="shared" si="9"/>
        <v>0</v>
      </c>
      <c r="BL115" s="15" t="s">
        <v>119</v>
      </c>
      <c r="BM115" s="15" t="s">
        <v>275</v>
      </c>
    </row>
    <row r="116" spans="2:65" s="1" customFormat="1" ht="16.5" customHeight="1">
      <c r="B116" s="32"/>
      <c r="C116" s="185" t="s">
        <v>166</v>
      </c>
      <c r="D116" s="185" t="s">
        <v>126</v>
      </c>
      <c r="E116" s="186" t="s">
        <v>276</v>
      </c>
      <c r="F116" s="187" t="s">
        <v>277</v>
      </c>
      <c r="G116" s="188" t="s">
        <v>129</v>
      </c>
      <c r="H116" s="189">
        <v>0.63800000000000001</v>
      </c>
      <c r="I116" s="190"/>
      <c r="J116" s="191">
        <f t="shared" si="0"/>
        <v>0</v>
      </c>
      <c r="K116" s="187" t="s">
        <v>1</v>
      </c>
      <c r="L116" s="192"/>
      <c r="M116" s="193" t="s">
        <v>1</v>
      </c>
      <c r="N116" s="194" t="s">
        <v>40</v>
      </c>
      <c r="O116" s="58"/>
      <c r="P116" s="182">
        <f t="shared" si="1"/>
        <v>0</v>
      </c>
      <c r="Q116" s="182">
        <v>1</v>
      </c>
      <c r="R116" s="182">
        <f t="shared" si="2"/>
        <v>0.63800000000000001</v>
      </c>
      <c r="S116" s="182">
        <v>0</v>
      </c>
      <c r="T116" s="183">
        <f t="shared" si="3"/>
        <v>0</v>
      </c>
      <c r="AR116" s="15" t="s">
        <v>130</v>
      </c>
      <c r="AT116" s="15" t="s">
        <v>126</v>
      </c>
      <c r="AU116" s="15" t="s">
        <v>79</v>
      </c>
      <c r="AY116" s="15" t="s">
        <v>112</v>
      </c>
      <c r="BE116" s="184">
        <f t="shared" si="4"/>
        <v>0</v>
      </c>
      <c r="BF116" s="184">
        <f t="shared" si="5"/>
        <v>0</v>
      </c>
      <c r="BG116" s="184">
        <f t="shared" si="6"/>
        <v>0</v>
      </c>
      <c r="BH116" s="184">
        <f t="shared" si="7"/>
        <v>0</v>
      </c>
      <c r="BI116" s="184">
        <f t="shared" si="8"/>
        <v>0</v>
      </c>
      <c r="BJ116" s="15" t="s">
        <v>77</v>
      </c>
      <c r="BK116" s="184">
        <f t="shared" si="9"/>
        <v>0</v>
      </c>
      <c r="BL116" s="15" t="s">
        <v>119</v>
      </c>
      <c r="BM116" s="15" t="s">
        <v>278</v>
      </c>
    </row>
    <row r="117" spans="2:65" s="1" customFormat="1" ht="16.5" customHeight="1">
      <c r="B117" s="32"/>
      <c r="C117" s="173" t="s">
        <v>174</v>
      </c>
      <c r="D117" s="173" t="s">
        <v>115</v>
      </c>
      <c r="E117" s="174" t="s">
        <v>279</v>
      </c>
      <c r="F117" s="175" t="s">
        <v>280</v>
      </c>
      <c r="G117" s="176" t="s">
        <v>181</v>
      </c>
      <c r="H117" s="177">
        <v>15</v>
      </c>
      <c r="I117" s="178"/>
      <c r="J117" s="179">
        <f t="shared" si="0"/>
        <v>0</v>
      </c>
      <c r="K117" s="175" t="s">
        <v>1</v>
      </c>
      <c r="L117" s="36"/>
      <c r="M117" s="180" t="s">
        <v>1</v>
      </c>
      <c r="N117" s="181" t="s">
        <v>40</v>
      </c>
      <c r="O117" s="58"/>
      <c r="P117" s="182">
        <f t="shared" si="1"/>
        <v>0</v>
      </c>
      <c r="Q117" s="182">
        <v>0</v>
      </c>
      <c r="R117" s="182">
        <f t="shared" si="2"/>
        <v>0</v>
      </c>
      <c r="S117" s="182">
        <v>0</v>
      </c>
      <c r="T117" s="183">
        <f t="shared" si="3"/>
        <v>0</v>
      </c>
      <c r="AR117" s="15" t="s">
        <v>119</v>
      </c>
      <c r="AT117" s="15" t="s">
        <v>115</v>
      </c>
      <c r="AU117" s="15" t="s">
        <v>79</v>
      </c>
      <c r="AY117" s="15" t="s">
        <v>112</v>
      </c>
      <c r="BE117" s="184">
        <f t="shared" si="4"/>
        <v>0</v>
      </c>
      <c r="BF117" s="184">
        <f t="shared" si="5"/>
        <v>0</v>
      </c>
      <c r="BG117" s="184">
        <f t="shared" si="6"/>
        <v>0</v>
      </c>
      <c r="BH117" s="184">
        <f t="shared" si="7"/>
        <v>0</v>
      </c>
      <c r="BI117" s="184">
        <f t="shared" si="8"/>
        <v>0</v>
      </c>
      <c r="BJ117" s="15" t="s">
        <v>77</v>
      </c>
      <c r="BK117" s="184">
        <f t="shared" si="9"/>
        <v>0</v>
      </c>
      <c r="BL117" s="15" t="s">
        <v>119</v>
      </c>
      <c r="BM117" s="15" t="s">
        <v>281</v>
      </c>
    </row>
    <row r="118" spans="2:65" s="1" customFormat="1" ht="16.5" customHeight="1">
      <c r="B118" s="32"/>
      <c r="C118" s="173" t="s">
        <v>8</v>
      </c>
      <c r="D118" s="173" t="s">
        <v>115</v>
      </c>
      <c r="E118" s="174" t="s">
        <v>282</v>
      </c>
      <c r="F118" s="175" t="s">
        <v>283</v>
      </c>
      <c r="G118" s="176" t="s">
        <v>190</v>
      </c>
      <c r="H118" s="177">
        <v>5.55</v>
      </c>
      <c r="I118" s="178"/>
      <c r="J118" s="179">
        <f t="shared" si="0"/>
        <v>0</v>
      </c>
      <c r="K118" s="175" t="s">
        <v>1</v>
      </c>
      <c r="L118" s="36"/>
      <c r="M118" s="180" t="s">
        <v>1</v>
      </c>
      <c r="N118" s="181" t="s">
        <v>40</v>
      </c>
      <c r="O118" s="58"/>
      <c r="P118" s="182">
        <f t="shared" si="1"/>
        <v>0</v>
      </c>
      <c r="Q118" s="182">
        <v>1.1E-4</v>
      </c>
      <c r="R118" s="182">
        <f t="shared" si="2"/>
        <v>6.1050000000000004E-4</v>
      </c>
      <c r="S118" s="182">
        <v>0</v>
      </c>
      <c r="T118" s="183">
        <f t="shared" si="3"/>
        <v>0</v>
      </c>
      <c r="AR118" s="15" t="s">
        <v>119</v>
      </c>
      <c r="AT118" s="15" t="s">
        <v>115</v>
      </c>
      <c r="AU118" s="15" t="s">
        <v>79</v>
      </c>
      <c r="AY118" s="15" t="s">
        <v>112</v>
      </c>
      <c r="BE118" s="184">
        <f t="shared" si="4"/>
        <v>0</v>
      </c>
      <c r="BF118" s="184">
        <f t="shared" si="5"/>
        <v>0</v>
      </c>
      <c r="BG118" s="184">
        <f t="shared" si="6"/>
        <v>0</v>
      </c>
      <c r="BH118" s="184">
        <f t="shared" si="7"/>
        <v>0</v>
      </c>
      <c r="BI118" s="184">
        <f t="shared" si="8"/>
        <v>0</v>
      </c>
      <c r="BJ118" s="15" t="s">
        <v>77</v>
      </c>
      <c r="BK118" s="184">
        <f t="shared" si="9"/>
        <v>0</v>
      </c>
      <c r="BL118" s="15" t="s">
        <v>119</v>
      </c>
      <c r="BM118" s="15" t="s">
        <v>284</v>
      </c>
    </row>
    <row r="119" spans="2:65" s="1" customFormat="1" ht="16.5" customHeight="1">
      <c r="B119" s="32"/>
      <c r="C119" s="185" t="s">
        <v>183</v>
      </c>
      <c r="D119" s="185" t="s">
        <v>126</v>
      </c>
      <c r="E119" s="186" t="s">
        <v>285</v>
      </c>
      <c r="F119" s="187" t="s">
        <v>286</v>
      </c>
      <c r="G119" s="188" t="s">
        <v>123</v>
      </c>
      <c r="H119" s="189">
        <v>1.1100000000000001</v>
      </c>
      <c r="I119" s="190"/>
      <c r="J119" s="191">
        <f t="shared" si="0"/>
        <v>0</v>
      </c>
      <c r="K119" s="187" t="s">
        <v>1</v>
      </c>
      <c r="L119" s="192"/>
      <c r="M119" s="193" t="s">
        <v>1</v>
      </c>
      <c r="N119" s="194" t="s">
        <v>40</v>
      </c>
      <c r="O119" s="58"/>
      <c r="P119" s="182">
        <f t="shared" si="1"/>
        <v>0</v>
      </c>
      <c r="Q119" s="182">
        <v>0.55000000000000004</v>
      </c>
      <c r="R119" s="182">
        <f t="shared" si="2"/>
        <v>0.61050000000000015</v>
      </c>
      <c r="S119" s="182">
        <v>0</v>
      </c>
      <c r="T119" s="183">
        <f t="shared" si="3"/>
        <v>0</v>
      </c>
      <c r="AR119" s="15" t="s">
        <v>130</v>
      </c>
      <c r="AT119" s="15" t="s">
        <v>126</v>
      </c>
      <c r="AU119" s="15" t="s">
        <v>79</v>
      </c>
      <c r="AY119" s="15" t="s">
        <v>112</v>
      </c>
      <c r="BE119" s="184">
        <f t="shared" si="4"/>
        <v>0</v>
      </c>
      <c r="BF119" s="184">
        <f t="shared" si="5"/>
        <v>0</v>
      </c>
      <c r="BG119" s="184">
        <f t="shared" si="6"/>
        <v>0</v>
      </c>
      <c r="BH119" s="184">
        <f t="shared" si="7"/>
        <v>0</v>
      </c>
      <c r="BI119" s="184">
        <f t="shared" si="8"/>
        <v>0</v>
      </c>
      <c r="BJ119" s="15" t="s">
        <v>77</v>
      </c>
      <c r="BK119" s="184">
        <f t="shared" si="9"/>
        <v>0</v>
      </c>
      <c r="BL119" s="15" t="s">
        <v>119</v>
      </c>
      <c r="BM119" s="15" t="s">
        <v>287</v>
      </c>
    </row>
    <row r="120" spans="2:65" s="1" customFormat="1" ht="16.5" customHeight="1">
      <c r="B120" s="32"/>
      <c r="C120" s="173" t="s">
        <v>187</v>
      </c>
      <c r="D120" s="173" t="s">
        <v>115</v>
      </c>
      <c r="E120" s="174" t="s">
        <v>288</v>
      </c>
      <c r="F120" s="175" t="s">
        <v>289</v>
      </c>
      <c r="G120" s="176" t="s">
        <v>190</v>
      </c>
      <c r="H120" s="177">
        <v>5.55</v>
      </c>
      <c r="I120" s="178"/>
      <c r="J120" s="179">
        <f t="shared" si="0"/>
        <v>0</v>
      </c>
      <c r="K120" s="175" t="s">
        <v>1</v>
      </c>
      <c r="L120" s="36"/>
      <c r="M120" s="180" t="s">
        <v>1</v>
      </c>
      <c r="N120" s="181" t="s">
        <v>40</v>
      </c>
      <c r="O120" s="58"/>
      <c r="P120" s="182">
        <f t="shared" si="1"/>
        <v>0</v>
      </c>
      <c r="Q120" s="182">
        <v>0</v>
      </c>
      <c r="R120" s="182">
        <f t="shared" si="2"/>
        <v>0</v>
      </c>
      <c r="S120" s="182">
        <v>0</v>
      </c>
      <c r="T120" s="183">
        <f t="shared" si="3"/>
        <v>0</v>
      </c>
      <c r="AR120" s="15" t="s">
        <v>119</v>
      </c>
      <c r="AT120" s="15" t="s">
        <v>115</v>
      </c>
      <c r="AU120" s="15" t="s">
        <v>79</v>
      </c>
      <c r="AY120" s="15" t="s">
        <v>112</v>
      </c>
      <c r="BE120" s="184">
        <f t="shared" si="4"/>
        <v>0</v>
      </c>
      <c r="BF120" s="184">
        <f t="shared" si="5"/>
        <v>0</v>
      </c>
      <c r="BG120" s="184">
        <f t="shared" si="6"/>
        <v>0</v>
      </c>
      <c r="BH120" s="184">
        <f t="shared" si="7"/>
        <v>0</v>
      </c>
      <c r="BI120" s="184">
        <f t="shared" si="8"/>
        <v>0</v>
      </c>
      <c r="BJ120" s="15" t="s">
        <v>77</v>
      </c>
      <c r="BK120" s="184">
        <f t="shared" si="9"/>
        <v>0</v>
      </c>
      <c r="BL120" s="15" t="s">
        <v>119</v>
      </c>
      <c r="BM120" s="15" t="s">
        <v>290</v>
      </c>
    </row>
    <row r="121" spans="2:65" s="1" customFormat="1" ht="16.5" customHeight="1">
      <c r="B121" s="32"/>
      <c r="C121" s="173" t="s">
        <v>192</v>
      </c>
      <c r="D121" s="173" t="s">
        <v>115</v>
      </c>
      <c r="E121" s="174" t="s">
        <v>291</v>
      </c>
      <c r="F121" s="175" t="s">
        <v>292</v>
      </c>
      <c r="G121" s="176" t="s">
        <v>148</v>
      </c>
      <c r="H121" s="177">
        <v>10</v>
      </c>
      <c r="I121" s="178"/>
      <c r="J121" s="179">
        <f t="shared" si="0"/>
        <v>0</v>
      </c>
      <c r="K121" s="175" t="s">
        <v>1</v>
      </c>
      <c r="L121" s="36"/>
      <c r="M121" s="180" t="s">
        <v>1</v>
      </c>
      <c r="N121" s="181" t="s">
        <v>40</v>
      </c>
      <c r="O121" s="58"/>
      <c r="P121" s="182">
        <f t="shared" si="1"/>
        <v>0</v>
      </c>
      <c r="Q121" s="182">
        <v>0</v>
      </c>
      <c r="R121" s="182">
        <f t="shared" si="2"/>
        <v>0</v>
      </c>
      <c r="S121" s="182">
        <v>0</v>
      </c>
      <c r="T121" s="183">
        <f t="shared" si="3"/>
        <v>0</v>
      </c>
      <c r="AR121" s="15" t="s">
        <v>119</v>
      </c>
      <c r="AT121" s="15" t="s">
        <v>115</v>
      </c>
      <c r="AU121" s="15" t="s">
        <v>79</v>
      </c>
      <c r="AY121" s="15" t="s">
        <v>112</v>
      </c>
      <c r="BE121" s="184">
        <f t="shared" si="4"/>
        <v>0</v>
      </c>
      <c r="BF121" s="184">
        <f t="shared" si="5"/>
        <v>0</v>
      </c>
      <c r="BG121" s="184">
        <f t="shared" si="6"/>
        <v>0</v>
      </c>
      <c r="BH121" s="184">
        <f t="shared" si="7"/>
        <v>0</v>
      </c>
      <c r="BI121" s="184">
        <f t="shared" si="8"/>
        <v>0</v>
      </c>
      <c r="BJ121" s="15" t="s">
        <v>77</v>
      </c>
      <c r="BK121" s="184">
        <f t="shared" si="9"/>
        <v>0</v>
      </c>
      <c r="BL121" s="15" t="s">
        <v>119</v>
      </c>
      <c r="BM121" s="15" t="s">
        <v>293</v>
      </c>
    </row>
    <row r="122" spans="2:65" s="1" customFormat="1" ht="16.5" customHeight="1">
      <c r="B122" s="32"/>
      <c r="C122" s="173" t="s">
        <v>198</v>
      </c>
      <c r="D122" s="173" t="s">
        <v>115</v>
      </c>
      <c r="E122" s="174" t="s">
        <v>294</v>
      </c>
      <c r="F122" s="175" t="s">
        <v>295</v>
      </c>
      <c r="G122" s="176" t="s">
        <v>148</v>
      </c>
      <c r="H122" s="177">
        <v>10</v>
      </c>
      <c r="I122" s="178"/>
      <c r="J122" s="179">
        <f t="shared" si="0"/>
        <v>0</v>
      </c>
      <c r="K122" s="175" t="s">
        <v>1</v>
      </c>
      <c r="L122" s="36"/>
      <c r="M122" s="180" t="s">
        <v>1</v>
      </c>
      <c r="N122" s="181" t="s">
        <v>40</v>
      </c>
      <c r="O122" s="58"/>
      <c r="P122" s="182">
        <f t="shared" si="1"/>
        <v>0</v>
      </c>
      <c r="Q122" s="182">
        <v>0</v>
      </c>
      <c r="R122" s="182">
        <f t="shared" si="2"/>
        <v>0</v>
      </c>
      <c r="S122" s="182">
        <v>0</v>
      </c>
      <c r="T122" s="183">
        <f t="shared" si="3"/>
        <v>0</v>
      </c>
      <c r="AR122" s="15" t="s">
        <v>119</v>
      </c>
      <c r="AT122" s="15" t="s">
        <v>115</v>
      </c>
      <c r="AU122" s="15" t="s">
        <v>79</v>
      </c>
      <c r="AY122" s="15" t="s">
        <v>112</v>
      </c>
      <c r="BE122" s="184">
        <f t="shared" si="4"/>
        <v>0</v>
      </c>
      <c r="BF122" s="184">
        <f t="shared" si="5"/>
        <v>0</v>
      </c>
      <c r="BG122" s="184">
        <f t="shared" si="6"/>
        <v>0</v>
      </c>
      <c r="BH122" s="184">
        <f t="shared" si="7"/>
        <v>0</v>
      </c>
      <c r="BI122" s="184">
        <f t="shared" si="8"/>
        <v>0</v>
      </c>
      <c r="BJ122" s="15" t="s">
        <v>77</v>
      </c>
      <c r="BK122" s="184">
        <f t="shared" si="9"/>
        <v>0</v>
      </c>
      <c r="BL122" s="15" t="s">
        <v>119</v>
      </c>
      <c r="BM122" s="15" t="s">
        <v>296</v>
      </c>
    </row>
    <row r="123" spans="2:65" s="1" customFormat="1" ht="16.5" customHeight="1">
      <c r="B123" s="32"/>
      <c r="C123" s="173" t="s">
        <v>202</v>
      </c>
      <c r="D123" s="173" t="s">
        <v>115</v>
      </c>
      <c r="E123" s="174" t="s">
        <v>297</v>
      </c>
      <c r="F123" s="175" t="s">
        <v>298</v>
      </c>
      <c r="G123" s="176" t="s">
        <v>148</v>
      </c>
      <c r="H123" s="177">
        <v>7</v>
      </c>
      <c r="I123" s="178"/>
      <c r="J123" s="179">
        <f t="shared" si="0"/>
        <v>0</v>
      </c>
      <c r="K123" s="175" t="s">
        <v>1</v>
      </c>
      <c r="L123" s="36"/>
      <c r="M123" s="180" t="s">
        <v>1</v>
      </c>
      <c r="N123" s="181" t="s">
        <v>40</v>
      </c>
      <c r="O123" s="58"/>
      <c r="P123" s="182">
        <f t="shared" si="1"/>
        <v>0</v>
      </c>
      <c r="Q123" s="182">
        <v>0</v>
      </c>
      <c r="R123" s="182">
        <f t="shared" si="2"/>
        <v>0</v>
      </c>
      <c r="S123" s="182">
        <v>0</v>
      </c>
      <c r="T123" s="183">
        <f t="shared" si="3"/>
        <v>0</v>
      </c>
      <c r="AR123" s="15" t="s">
        <v>119</v>
      </c>
      <c r="AT123" s="15" t="s">
        <v>115</v>
      </c>
      <c r="AU123" s="15" t="s">
        <v>79</v>
      </c>
      <c r="AY123" s="15" t="s">
        <v>112</v>
      </c>
      <c r="BE123" s="184">
        <f t="shared" si="4"/>
        <v>0</v>
      </c>
      <c r="BF123" s="184">
        <f t="shared" si="5"/>
        <v>0</v>
      </c>
      <c r="BG123" s="184">
        <f t="shared" si="6"/>
        <v>0</v>
      </c>
      <c r="BH123" s="184">
        <f t="shared" si="7"/>
        <v>0</v>
      </c>
      <c r="BI123" s="184">
        <f t="shared" si="8"/>
        <v>0</v>
      </c>
      <c r="BJ123" s="15" t="s">
        <v>77</v>
      </c>
      <c r="BK123" s="184">
        <f t="shared" si="9"/>
        <v>0</v>
      </c>
      <c r="BL123" s="15" t="s">
        <v>119</v>
      </c>
      <c r="BM123" s="15" t="s">
        <v>299</v>
      </c>
    </row>
    <row r="124" spans="2:65" s="1" customFormat="1" ht="16.5" customHeight="1">
      <c r="B124" s="32"/>
      <c r="C124" s="173" t="s">
        <v>7</v>
      </c>
      <c r="D124" s="173" t="s">
        <v>115</v>
      </c>
      <c r="E124" s="174" t="s">
        <v>300</v>
      </c>
      <c r="F124" s="175" t="s">
        <v>301</v>
      </c>
      <c r="G124" s="176" t="s">
        <v>190</v>
      </c>
      <c r="H124" s="177">
        <v>100</v>
      </c>
      <c r="I124" s="178"/>
      <c r="J124" s="179">
        <f t="shared" si="0"/>
        <v>0</v>
      </c>
      <c r="K124" s="175" t="s">
        <v>1</v>
      </c>
      <c r="L124" s="36"/>
      <c r="M124" s="180" t="s">
        <v>1</v>
      </c>
      <c r="N124" s="181" t="s">
        <v>40</v>
      </c>
      <c r="O124" s="58"/>
      <c r="P124" s="182">
        <f t="shared" si="1"/>
        <v>0</v>
      </c>
      <c r="Q124" s="182">
        <v>0</v>
      </c>
      <c r="R124" s="182">
        <f t="shared" si="2"/>
        <v>0</v>
      </c>
      <c r="S124" s="182">
        <v>0</v>
      </c>
      <c r="T124" s="183">
        <f t="shared" si="3"/>
        <v>0</v>
      </c>
      <c r="AR124" s="15" t="s">
        <v>119</v>
      </c>
      <c r="AT124" s="15" t="s">
        <v>115</v>
      </c>
      <c r="AU124" s="15" t="s">
        <v>79</v>
      </c>
      <c r="AY124" s="15" t="s">
        <v>112</v>
      </c>
      <c r="BE124" s="184">
        <f t="shared" si="4"/>
        <v>0</v>
      </c>
      <c r="BF124" s="184">
        <f t="shared" si="5"/>
        <v>0</v>
      </c>
      <c r="BG124" s="184">
        <f t="shared" si="6"/>
        <v>0</v>
      </c>
      <c r="BH124" s="184">
        <f t="shared" si="7"/>
        <v>0</v>
      </c>
      <c r="BI124" s="184">
        <f t="shared" si="8"/>
        <v>0</v>
      </c>
      <c r="BJ124" s="15" t="s">
        <v>77</v>
      </c>
      <c r="BK124" s="184">
        <f t="shared" si="9"/>
        <v>0</v>
      </c>
      <c r="BL124" s="15" t="s">
        <v>119</v>
      </c>
      <c r="BM124" s="15" t="s">
        <v>302</v>
      </c>
    </row>
    <row r="125" spans="2:65" s="1" customFormat="1" ht="16.5" customHeight="1">
      <c r="B125" s="32"/>
      <c r="C125" s="173" t="s">
        <v>213</v>
      </c>
      <c r="D125" s="173" t="s">
        <v>115</v>
      </c>
      <c r="E125" s="174" t="s">
        <v>303</v>
      </c>
      <c r="F125" s="175" t="s">
        <v>304</v>
      </c>
      <c r="G125" s="176" t="s">
        <v>148</v>
      </c>
      <c r="H125" s="177">
        <v>10</v>
      </c>
      <c r="I125" s="178"/>
      <c r="J125" s="179">
        <f t="shared" si="0"/>
        <v>0</v>
      </c>
      <c r="K125" s="175" t="s">
        <v>1</v>
      </c>
      <c r="L125" s="36"/>
      <c r="M125" s="180" t="s">
        <v>1</v>
      </c>
      <c r="N125" s="181" t="s">
        <v>40</v>
      </c>
      <c r="O125" s="58"/>
      <c r="P125" s="182">
        <f t="shared" si="1"/>
        <v>0</v>
      </c>
      <c r="Q125" s="182">
        <v>0</v>
      </c>
      <c r="R125" s="182">
        <f t="shared" si="2"/>
        <v>0</v>
      </c>
      <c r="S125" s="182">
        <v>0</v>
      </c>
      <c r="T125" s="183">
        <f t="shared" si="3"/>
        <v>0</v>
      </c>
      <c r="AR125" s="15" t="s">
        <v>119</v>
      </c>
      <c r="AT125" s="15" t="s">
        <v>115</v>
      </c>
      <c r="AU125" s="15" t="s">
        <v>79</v>
      </c>
      <c r="AY125" s="15" t="s">
        <v>112</v>
      </c>
      <c r="BE125" s="184">
        <f t="shared" si="4"/>
        <v>0</v>
      </c>
      <c r="BF125" s="184">
        <f t="shared" si="5"/>
        <v>0</v>
      </c>
      <c r="BG125" s="184">
        <f t="shared" si="6"/>
        <v>0</v>
      </c>
      <c r="BH125" s="184">
        <f t="shared" si="7"/>
        <v>0</v>
      </c>
      <c r="BI125" s="184">
        <f t="shared" si="8"/>
        <v>0</v>
      </c>
      <c r="BJ125" s="15" t="s">
        <v>77</v>
      </c>
      <c r="BK125" s="184">
        <f t="shared" si="9"/>
        <v>0</v>
      </c>
      <c r="BL125" s="15" t="s">
        <v>119</v>
      </c>
      <c r="BM125" s="15" t="s">
        <v>305</v>
      </c>
    </row>
    <row r="126" spans="2:65" s="1" customFormat="1" ht="16.5" customHeight="1">
      <c r="B126" s="32"/>
      <c r="C126" s="173" t="s">
        <v>306</v>
      </c>
      <c r="D126" s="173" t="s">
        <v>115</v>
      </c>
      <c r="E126" s="174" t="s">
        <v>307</v>
      </c>
      <c r="F126" s="175" t="s">
        <v>308</v>
      </c>
      <c r="G126" s="176" t="s">
        <v>148</v>
      </c>
      <c r="H126" s="177">
        <v>10</v>
      </c>
      <c r="I126" s="178"/>
      <c r="J126" s="179">
        <f t="shared" si="0"/>
        <v>0</v>
      </c>
      <c r="K126" s="175" t="s">
        <v>1</v>
      </c>
      <c r="L126" s="36"/>
      <c r="M126" s="180" t="s">
        <v>1</v>
      </c>
      <c r="N126" s="181" t="s">
        <v>40</v>
      </c>
      <c r="O126" s="58"/>
      <c r="P126" s="182">
        <f t="shared" si="1"/>
        <v>0</v>
      </c>
      <c r="Q126" s="182">
        <v>0</v>
      </c>
      <c r="R126" s="182">
        <f t="shared" si="2"/>
        <v>0</v>
      </c>
      <c r="S126" s="182">
        <v>0</v>
      </c>
      <c r="T126" s="183">
        <f t="shared" si="3"/>
        <v>0</v>
      </c>
      <c r="AR126" s="15" t="s">
        <v>119</v>
      </c>
      <c r="AT126" s="15" t="s">
        <v>115</v>
      </c>
      <c r="AU126" s="15" t="s">
        <v>79</v>
      </c>
      <c r="AY126" s="15" t="s">
        <v>112</v>
      </c>
      <c r="BE126" s="184">
        <f t="shared" si="4"/>
        <v>0</v>
      </c>
      <c r="BF126" s="184">
        <f t="shared" si="5"/>
        <v>0</v>
      </c>
      <c r="BG126" s="184">
        <f t="shared" si="6"/>
        <v>0</v>
      </c>
      <c r="BH126" s="184">
        <f t="shared" si="7"/>
        <v>0</v>
      </c>
      <c r="BI126" s="184">
        <f t="shared" si="8"/>
        <v>0</v>
      </c>
      <c r="BJ126" s="15" t="s">
        <v>77</v>
      </c>
      <c r="BK126" s="184">
        <f t="shared" si="9"/>
        <v>0</v>
      </c>
      <c r="BL126" s="15" t="s">
        <v>119</v>
      </c>
      <c r="BM126" s="15" t="s">
        <v>309</v>
      </c>
    </row>
    <row r="127" spans="2:65" s="1" customFormat="1" ht="16.5" customHeight="1">
      <c r="B127" s="32"/>
      <c r="C127" s="173" t="s">
        <v>310</v>
      </c>
      <c r="D127" s="173" t="s">
        <v>115</v>
      </c>
      <c r="E127" s="174" t="s">
        <v>311</v>
      </c>
      <c r="F127" s="175" t="s">
        <v>312</v>
      </c>
      <c r="G127" s="176" t="s">
        <v>148</v>
      </c>
      <c r="H127" s="177">
        <v>7</v>
      </c>
      <c r="I127" s="178"/>
      <c r="J127" s="179">
        <f t="shared" si="0"/>
        <v>0</v>
      </c>
      <c r="K127" s="175" t="s">
        <v>1</v>
      </c>
      <c r="L127" s="36"/>
      <c r="M127" s="180" t="s">
        <v>1</v>
      </c>
      <c r="N127" s="181" t="s">
        <v>40</v>
      </c>
      <c r="O127" s="58"/>
      <c r="P127" s="182">
        <f t="shared" si="1"/>
        <v>0</v>
      </c>
      <c r="Q127" s="182">
        <v>0</v>
      </c>
      <c r="R127" s="182">
        <f t="shared" si="2"/>
        <v>0</v>
      </c>
      <c r="S127" s="182">
        <v>0</v>
      </c>
      <c r="T127" s="183">
        <f t="shared" si="3"/>
        <v>0</v>
      </c>
      <c r="AR127" s="15" t="s">
        <v>119</v>
      </c>
      <c r="AT127" s="15" t="s">
        <v>115</v>
      </c>
      <c r="AU127" s="15" t="s">
        <v>79</v>
      </c>
      <c r="AY127" s="15" t="s">
        <v>112</v>
      </c>
      <c r="BE127" s="184">
        <f t="shared" si="4"/>
        <v>0</v>
      </c>
      <c r="BF127" s="184">
        <f t="shared" si="5"/>
        <v>0</v>
      </c>
      <c r="BG127" s="184">
        <f t="shared" si="6"/>
        <v>0</v>
      </c>
      <c r="BH127" s="184">
        <f t="shared" si="7"/>
        <v>0</v>
      </c>
      <c r="BI127" s="184">
        <f t="shared" si="8"/>
        <v>0</v>
      </c>
      <c r="BJ127" s="15" t="s">
        <v>77</v>
      </c>
      <c r="BK127" s="184">
        <f t="shared" si="9"/>
        <v>0</v>
      </c>
      <c r="BL127" s="15" t="s">
        <v>119</v>
      </c>
      <c r="BM127" s="15" t="s">
        <v>313</v>
      </c>
    </row>
    <row r="128" spans="2:65" s="1" customFormat="1" ht="16.5" customHeight="1">
      <c r="B128" s="32"/>
      <c r="C128" s="173" t="s">
        <v>314</v>
      </c>
      <c r="D128" s="173" t="s">
        <v>115</v>
      </c>
      <c r="E128" s="174" t="s">
        <v>315</v>
      </c>
      <c r="F128" s="175" t="s">
        <v>316</v>
      </c>
      <c r="G128" s="176" t="s">
        <v>123</v>
      </c>
      <c r="H128" s="177">
        <v>140.19999999999999</v>
      </c>
      <c r="I128" s="178"/>
      <c r="J128" s="179">
        <f t="shared" si="0"/>
        <v>0</v>
      </c>
      <c r="K128" s="175" t="s">
        <v>1</v>
      </c>
      <c r="L128" s="36"/>
      <c r="M128" s="180" t="s">
        <v>1</v>
      </c>
      <c r="N128" s="181" t="s">
        <v>40</v>
      </c>
      <c r="O128" s="58"/>
      <c r="P128" s="182">
        <f t="shared" si="1"/>
        <v>0</v>
      </c>
      <c r="Q128" s="182">
        <v>0</v>
      </c>
      <c r="R128" s="182">
        <f t="shared" si="2"/>
        <v>0</v>
      </c>
      <c r="S128" s="182">
        <v>0</v>
      </c>
      <c r="T128" s="183">
        <f t="shared" si="3"/>
        <v>0</v>
      </c>
      <c r="AR128" s="15" t="s">
        <v>119</v>
      </c>
      <c r="AT128" s="15" t="s">
        <v>115</v>
      </c>
      <c r="AU128" s="15" t="s">
        <v>79</v>
      </c>
      <c r="AY128" s="15" t="s">
        <v>112</v>
      </c>
      <c r="BE128" s="184">
        <f t="shared" si="4"/>
        <v>0</v>
      </c>
      <c r="BF128" s="184">
        <f t="shared" si="5"/>
        <v>0</v>
      </c>
      <c r="BG128" s="184">
        <f t="shared" si="6"/>
        <v>0</v>
      </c>
      <c r="BH128" s="184">
        <f t="shared" si="7"/>
        <v>0</v>
      </c>
      <c r="BI128" s="184">
        <f t="shared" si="8"/>
        <v>0</v>
      </c>
      <c r="BJ128" s="15" t="s">
        <v>77</v>
      </c>
      <c r="BK128" s="184">
        <f t="shared" si="9"/>
        <v>0</v>
      </c>
      <c r="BL128" s="15" t="s">
        <v>119</v>
      </c>
      <c r="BM128" s="15" t="s">
        <v>317</v>
      </c>
    </row>
    <row r="129" spans="2:65" s="12" customFormat="1" ht="11.25">
      <c r="B129" s="206"/>
      <c r="C129" s="207"/>
      <c r="D129" s="197" t="s">
        <v>170</v>
      </c>
      <c r="E129" s="208" t="s">
        <v>1</v>
      </c>
      <c r="F129" s="209" t="s">
        <v>318</v>
      </c>
      <c r="G129" s="207"/>
      <c r="H129" s="210">
        <v>140.19999999999999</v>
      </c>
      <c r="I129" s="211"/>
      <c r="J129" s="207"/>
      <c r="K129" s="207"/>
      <c r="L129" s="212"/>
      <c r="M129" s="213"/>
      <c r="N129" s="214"/>
      <c r="O129" s="214"/>
      <c r="P129" s="214"/>
      <c r="Q129" s="214"/>
      <c r="R129" s="214"/>
      <c r="S129" s="214"/>
      <c r="T129" s="215"/>
      <c r="AT129" s="216" t="s">
        <v>170</v>
      </c>
      <c r="AU129" s="216" t="s">
        <v>79</v>
      </c>
      <c r="AV129" s="12" t="s">
        <v>79</v>
      </c>
      <c r="AW129" s="12" t="s">
        <v>31</v>
      </c>
      <c r="AX129" s="12" t="s">
        <v>77</v>
      </c>
      <c r="AY129" s="216" t="s">
        <v>112</v>
      </c>
    </row>
    <row r="130" spans="2:65" s="1" customFormat="1" ht="16.5" customHeight="1">
      <c r="B130" s="32"/>
      <c r="C130" s="173" t="s">
        <v>319</v>
      </c>
      <c r="D130" s="173" t="s">
        <v>115</v>
      </c>
      <c r="E130" s="174" t="s">
        <v>320</v>
      </c>
      <c r="F130" s="175" t="s">
        <v>321</v>
      </c>
      <c r="G130" s="176" t="s">
        <v>190</v>
      </c>
      <c r="H130" s="177">
        <v>116.24</v>
      </c>
      <c r="I130" s="178"/>
      <c r="J130" s="179">
        <f t="shared" ref="J130:J138" si="10">ROUND(I130*H130,2)</f>
        <v>0</v>
      </c>
      <c r="K130" s="175" t="s">
        <v>1</v>
      </c>
      <c r="L130" s="36"/>
      <c r="M130" s="180" t="s">
        <v>1</v>
      </c>
      <c r="N130" s="181" t="s">
        <v>40</v>
      </c>
      <c r="O130" s="58"/>
      <c r="P130" s="182">
        <f t="shared" ref="P130:P138" si="11">O130*H130</f>
        <v>0</v>
      </c>
      <c r="Q130" s="182">
        <v>0</v>
      </c>
      <c r="R130" s="182">
        <f t="shared" ref="R130:R138" si="12">Q130*H130</f>
        <v>0</v>
      </c>
      <c r="S130" s="182">
        <v>0</v>
      </c>
      <c r="T130" s="183">
        <f t="shared" ref="T130:T138" si="13">S130*H130</f>
        <v>0</v>
      </c>
      <c r="AR130" s="15" t="s">
        <v>119</v>
      </c>
      <c r="AT130" s="15" t="s">
        <v>115</v>
      </c>
      <c r="AU130" s="15" t="s">
        <v>79</v>
      </c>
      <c r="AY130" s="15" t="s">
        <v>112</v>
      </c>
      <c r="BE130" s="184">
        <f t="shared" ref="BE130:BE138" si="14">IF(N130="základní",J130,0)</f>
        <v>0</v>
      </c>
      <c r="BF130" s="184">
        <f t="shared" ref="BF130:BF138" si="15">IF(N130="snížená",J130,0)</f>
        <v>0</v>
      </c>
      <c r="BG130" s="184">
        <f t="shared" ref="BG130:BG138" si="16">IF(N130="zákl. přenesená",J130,0)</f>
        <v>0</v>
      </c>
      <c r="BH130" s="184">
        <f t="shared" ref="BH130:BH138" si="17">IF(N130="sníž. přenesená",J130,0)</f>
        <v>0</v>
      </c>
      <c r="BI130" s="184">
        <f t="shared" ref="BI130:BI138" si="18">IF(N130="nulová",J130,0)</f>
        <v>0</v>
      </c>
      <c r="BJ130" s="15" t="s">
        <v>77</v>
      </c>
      <c r="BK130" s="184">
        <f t="shared" ref="BK130:BK138" si="19">ROUND(I130*H130,2)</f>
        <v>0</v>
      </c>
      <c r="BL130" s="15" t="s">
        <v>119</v>
      </c>
      <c r="BM130" s="15" t="s">
        <v>322</v>
      </c>
    </row>
    <row r="131" spans="2:65" s="1" customFormat="1" ht="16.5" customHeight="1">
      <c r="B131" s="32"/>
      <c r="C131" s="173" t="s">
        <v>323</v>
      </c>
      <c r="D131" s="173" t="s">
        <v>115</v>
      </c>
      <c r="E131" s="174" t="s">
        <v>324</v>
      </c>
      <c r="F131" s="175" t="s">
        <v>325</v>
      </c>
      <c r="G131" s="176" t="s">
        <v>123</v>
      </c>
      <c r="H131" s="177">
        <v>70.099999999999994</v>
      </c>
      <c r="I131" s="178"/>
      <c r="J131" s="179">
        <f t="shared" si="10"/>
        <v>0</v>
      </c>
      <c r="K131" s="175" t="s">
        <v>1</v>
      </c>
      <c r="L131" s="36"/>
      <c r="M131" s="180" t="s">
        <v>1</v>
      </c>
      <c r="N131" s="181" t="s">
        <v>40</v>
      </c>
      <c r="O131" s="58"/>
      <c r="P131" s="182">
        <f t="shared" si="11"/>
        <v>0</v>
      </c>
      <c r="Q131" s="182">
        <v>0</v>
      </c>
      <c r="R131" s="182">
        <f t="shared" si="12"/>
        <v>0</v>
      </c>
      <c r="S131" s="182">
        <v>0</v>
      </c>
      <c r="T131" s="183">
        <f t="shared" si="13"/>
        <v>0</v>
      </c>
      <c r="AR131" s="15" t="s">
        <v>119</v>
      </c>
      <c r="AT131" s="15" t="s">
        <v>115</v>
      </c>
      <c r="AU131" s="15" t="s">
        <v>79</v>
      </c>
      <c r="AY131" s="15" t="s">
        <v>112</v>
      </c>
      <c r="BE131" s="184">
        <f t="shared" si="14"/>
        <v>0</v>
      </c>
      <c r="BF131" s="184">
        <f t="shared" si="15"/>
        <v>0</v>
      </c>
      <c r="BG131" s="184">
        <f t="shared" si="16"/>
        <v>0</v>
      </c>
      <c r="BH131" s="184">
        <f t="shared" si="17"/>
        <v>0</v>
      </c>
      <c r="BI131" s="184">
        <f t="shared" si="18"/>
        <v>0</v>
      </c>
      <c r="BJ131" s="15" t="s">
        <v>77</v>
      </c>
      <c r="BK131" s="184">
        <f t="shared" si="19"/>
        <v>0</v>
      </c>
      <c r="BL131" s="15" t="s">
        <v>119</v>
      </c>
      <c r="BM131" s="15" t="s">
        <v>326</v>
      </c>
    </row>
    <row r="132" spans="2:65" s="1" customFormat="1" ht="16.5" customHeight="1">
      <c r="B132" s="32"/>
      <c r="C132" s="173" t="s">
        <v>327</v>
      </c>
      <c r="D132" s="173" t="s">
        <v>115</v>
      </c>
      <c r="E132" s="174" t="s">
        <v>328</v>
      </c>
      <c r="F132" s="175" t="s">
        <v>329</v>
      </c>
      <c r="G132" s="176" t="s">
        <v>129</v>
      </c>
      <c r="H132" s="177">
        <v>133.19</v>
      </c>
      <c r="I132" s="178"/>
      <c r="J132" s="179">
        <f t="shared" si="10"/>
        <v>0</v>
      </c>
      <c r="K132" s="175" t="s">
        <v>1</v>
      </c>
      <c r="L132" s="36"/>
      <c r="M132" s="180" t="s">
        <v>1</v>
      </c>
      <c r="N132" s="181" t="s">
        <v>40</v>
      </c>
      <c r="O132" s="58"/>
      <c r="P132" s="182">
        <f t="shared" si="11"/>
        <v>0</v>
      </c>
      <c r="Q132" s="182">
        <v>0</v>
      </c>
      <c r="R132" s="182">
        <f t="shared" si="12"/>
        <v>0</v>
      </c>
      <c r="S132" s="182">
        <v>0</v>
      </c>
      <c r="T132" s="183">
        <f t="shared" si="13"/>
        <v>0</v>
      </c>
      <c r="AR132" s="15" t="s">
        <v>119</v>
      </c>
      <c r="AT132" s="15" t="s">
        <v>115</v>
      </c>
      <c r="AU132" s="15" t="s">
        <v>79</v>
      </c>
      <c r="AY132" s="15" t="s">
        <v>112</v>
      </c>
      <c r="BE132" s="184">
        <f t="shared" si="14"/>
        <v>0</v>
      </c>
      <c r="BF132" s="184">
        <f t="shared" si="15"/>
        <v>0</v>
      </c>
      <c r="BG132" s="184">
        <f t="shared" si="16"/>
        <v>0</v>
      </c>
      <c r="BH132" s="184">
        <f t="shared" si="17"/>
        <v>0</v>
      </c>
      <c r="BI132" s="184">
        <f t="shared" si="18"/>
        <v>0</v>
      </c>
      <c r="BJ132" s="15" t="s">
        <v>77</v>
      </c>
      <c r="BK132" s="184">
        <f t="shared" si="19"/>
        <v>0</v>
      </c>
      <c r="BL132" s="15" t="s">
        <v>119</v>
      </c>
      <c r="BM132" s="15" t="s">
        <v>330</v>
      </c>
    </row>
    <row r="133" spans="2:65" s="1" customFormat="1" ht="16.5" customHeight="1">
      <c r="B133" s="32"/>
      <c r="C133" s="173" t="s">
        <v>331</v>
      </c>
      <c r="D133" s="173" t="s">
        <v>115</v>
      </c>
      <c r="E133" s="174" t="s">
        <v>332</v>
      </c>
      <c r="F133" s="175" t="s">
        <v>333</v>
      </c>
      <c r="G133" s="176" t="s">
        <v>190</v>
      </c>
      <c r="H133" s="177">
        <v>170</v>
      </c>
      <c r="I133" s="178"/>
      <c r="J133" s="179">
        <f t="shared" si="10"/>
        <v>0</v>
      </c>
      <c r="K133" s="175" t="s">
        <v>1</v>
      </c>
      <c r="L133" s="36"/>
      <c r="M133" s="180" t="s">
        <v>1</v>
      </c>
      <c r="N133" s="181" t="s">
        <v>40</v>
      </c>
      <c r="O133" s="58"/>
      <c r="P133" s="182">
        <f t="shared" si="11"/>
        <v>0</v>
      </c>
      <c r="Q133" s="182">
        <v>0</v>
      </c>
      <c r="R133" s="182">
        <f t="shared" si="12"/>
        <v>0</v>
      </c>
      <c r="S133" s="182">
        <v>0</v>
      </c>
      <c r="T133" s="183">
        <f t="shared" si="13"/>
        <v>0</v>
      </c>
      <c r="AR133" s="15" t="s">
        <v>119</v>
      </c>
      <c r="AT133" s="15" t="s">
        <v>115</v>
      </c>
      <c r="AU133" s="15" t="s">
        <v>79</v>
      </c>
      <c r="AY133" s="15" t="s">
        <v>112</v>
      </c>
      <c r="BE133" s="184">
        <f t="shared" si="14"/>
        <v>0</v>
      </c>
      <c r="BF133" s="184">
        <f t="shared" si="15"/>
        <v>0</v>
      </c>
      <c r="BG133" s="184">
        <f t="shared" si="16"/>
        <v>0</v>
      </c>
      <c r="BH133" s="184">
        <f t="shared" si="17"/>
        <v>0</v>
      </c>
      <c r="BI133" s="184">
        <f t="shared" si="18"/>
        <v>0</v>
      </c>
      <c r="BJ133" s="15" t="s">
        <v>77</v>
      </c>
      <c r="BK133" s="184">
        <f t="shared" si="19"/>
        <v>0</v>
      </c>
      <c r="BL133" s="15" t="s">
        <v>119</v>
      </c>
      <c r="BM133" s="15" t="s">
        <v>334</v>
      </c>
    </row>
    <row r="134" spans="2:65" s="1" customFormat="1" ht="16.5" customHeight="1">
      <c r="B134" s="32"/>
      <c r="C134" s="185" t="s">
        <v>335</v>
      </c>
      <c r="D134" s="185" t="s">
        <v>126</v>
      </c>
      <c r="E134" s="186" t="s">
        <v>336</v>
      </c>
      <c r="F134" s="187" t="s">
        <v>337</v>
      </c>
      <c r="G134" s="188" t="s">
        <v>338</v>
      </c>
      <c r="H134" s="189">
        <v>2.5499999999999998</v>
      </c>
      <c r="I134" s="190"/>
      <c r="J134" s="191">
        <f t="shared" si="10"/>
        <v>0</v>
      </c>
      <c r="K134" s="187" t="s">
        <v>1</v>
      </c>
      <c r="L134" s="192"/>
      <c r="M134" s="193" t="s">
        <v>1</v>
      </c>
      <c r="N134" s="194" t="s">
        <v>40</v>
      </c>
      <c r="O134" s="58"/>
      <c r="P134" s="182">
        <f t="shared" si="11"/>
        <v>0</v>
      </c>
      <c r="Q134" s="182">
        <v>1E-3</v>
      </c>
      <c r="R134" s="182">
        <f t="shared" si="12"/>
        <v>2.5499999999999997E-3</v>
      </c>
      <c r="S134" s="182">
        <v>0</v>
      </c>
      <c r="T134" s="183">
        <f t="shared" si="13"/>
        <v>0</v>
      </c>
      <c r="AR134" s="15" t="s">
        <v>130</v>
      </c>
      <c r="AT134" s="15" t="s">
        <v>126</v>
      </c>
      <c r="AU134" s="15" t="s">
        <v>79</v>
      </c>
      <c r="AY134" s="15" t="s">
        <v>112</v>
      </c>
      <c r="BE134" s="184">
        <f t="shared" si="14"/>
        <v>0</v>
      </c>
      <c r="BF134" s="184">
        <f t="shared" si="15"/>
        <v>0</v>
      </c>
      <c r="BG134" s="184">
        <f t="shared" si="16"/>
        <v>0</v>
      </c>
      <c r="BH134" s="184">
        <f t="shared" si="17"/>
        <v>0</v>
      </c>
      <c r="BI134" s="184">
        <f t="shared" si="18"/>
        <v>0</v>
      </c>
      <c r="BJ134" s="15" t="s">
        <v>77</v>
      </c>
      <c r="BK134" s="184">
        <f t="shared" si="19"/>
        <v>0</v>
      </c>
      <c r="BL134" s="15" t="s">
        <v>119</v>
      </c>
      <c r="BM134" s="15" t="s">
        <v>339</v>
      </c>
    </row>
    <row r="135" spans="2:65" s="1" customFormat="1" ht="16.5" customHeight="1">
      <c r="B135" s="32"/>
      <c r="C135" s="173" t="s">
        <v>340</v>
      </c>
      <c r="D135" s="173" t="s">
        <v>115</v>
      </c>
      <c r="E135" s="174" t="s">
        <v>341</v>
      </c>
      <c r="F135" s="175" t="s">
        <v>342</v>
      </c>
      <c r="G135" s="176" t="s">
        <v>190</v>
      </c>
      <c r="H135" s="177">
        <v>170</v>
      </c>
      <c r="I135" s="178"/>
      <c r="J135" s="179">
        <f t="shared" si="10"/>
        <v>0</v>
      </c>
      <c r="K135" s="175" t="s">
        <v>1</v>
      </c>
      <c r="L135" s="36"/>
      <c r="M135" s="180" t="s">
        <v>1</v>
      </c>
      <c r="N135" s="181" t="s">
        <v>40</v>
      </c>
      <c r="O135" s="58"/>
      <c r="P135" s="182">
        <f t="shared" si="11"/>
        <v>0</v>
      </c>
      <c r="Q135" s="182">
        <v>0</v>
      </c>
      <c r="R135" s="182">
        <f t="shared" si="12"/>
        <v>0</v>
      </c>
      <c r="S135" s="182">
        <v>0</v>
      </c>
      <c r="T135" s="183">
        <f t="shared" si="13"/>
        <v>0</v>
      </c>
      <c r="AR135" s="15" t="s">
        <v>119</v>
      </c>
      <c r="AT135" s="15" t="s">
        <v>115</v>
      </c>
      <c r="AU135" s="15" t="s">
        <v>79</v>
      </c>
      <c r="AY135" s="15" t="s">
        <v>112</v>
      </c>
      <c r="BE135" s="184">
        <f t="shared" si="14"/>
        <v>0</v>
      </c>
      <c r="BF135" s="184">
        <f t="shared" si="15"/>
        <v>0</v>
      </c>
      <c r="BG135" s="184">
        <f t="shared" si="16"/>
        <v>0</v>
      </c>
      <c r="BH135" s="184">
        <f t="shared" si="17"/>
        <v>0</v>
      </c>
      <c r="BI135" s="184">
        <f t="shared" si="18"/>
        <v>0</v>
      </c>
      <c r="BJ135" s="15" t="s">
        <v>77</v>
      </c>
      <c r="BK135" s="184">
        <f t="shared" si="19"/>
        <v>0</v>
      </c>
      <c r="BL135" s="15" t="s">
        <v>119</v>
      </c>
      <c r="BM135" s="15" t="s">
        <v>343</v>
      </c>
    </row>
    <row r="136" spans="2:65" s="1" customFormat="1" ht="16.5" customHeight="1">
      <c r="B136" s="32"/>
      <c r="C136" s="173" t="s">
        <v>344</v>
      </c>
      <c r="D136" s="173" t="s">
        <v>115</v>
      </c>
      <c r="E136" s="174" t="s">
        <v>345</v>
      </c>
      <c r="F136" s="175" t="s">
        <v>346</v>
      </c>
      <c r="G136" s="176" t="s">
        <v>190</v>
      </c>
      <c r="H136" s="177">
        <v>170</v>
      </c>
      <c r="I136" s="178"/>
      <c r="J136" s="179">
        <f t="shared" si="10"/>
        <v>0</v>
      </c>
      <c r="K136" s="175" t="s">
        <v>1</v>
      </c>
      <c r="L136" s="36"/>
      <c r="M136" s="180" t="s">
        <v>1</v>
      </c>
      <c r="N136" s="181" t="s">
        <v>40</v>
      </c>
      <c r="O136" s="58"/>
      <c r="P136" s="182">
        <f t="shared" si="11"/>
        <v>0</v>
      </c>
      <c r="Q136" s="182">
        <v>0</v>
      </c>
      <c r="R136" s="182">
        <f t="shared" si="12"/>
        <v>0</v>
      </c>
      <c r="S136" s="182">
        <v>0</v>
      </c>
      <c r="T136" s="183">
        <f t="shared" si="13"/>
        <v>0</v>
      </c>
      <c r="AR136" s="15" t="s">
        <v>119</v>
      </c>
      <c r="AT136" s="15" t="s">
        <v>115</v>
      </c>
      <c r="AU136" s="15" t="s">
        <v>79</v>
      </c>
      <c r="AY136" s="15" t="s">
        <v>112</v>
      </c>
      <c r="BE136" s="184">
        <f t="shared" si="14"/>
        <v>0</v>
      </c>
      <c r="BF136" s="184">
        <f t="shared" si="15"/>
        <v>0</v>
      </c>
      <c r="BG136" s="184">
        <f t="shared" si="16"/>
        <v>0</v>
      </c>
      <c r="BH136" s="184">
        <f t="shared" si="17"/>
        <v>0</v>
      </c>
      <c r="BI136" s="184">
        <f t="shared" si="18"/>
        <v>0</v>
      </c>
      <c r="BJ136" s="15" t="s">
        <v>77</v>
      </c>
      <c r="BK136" s="184">
        <f t="shared" si="19"/>
        <v>0</v>
      </c>
      <c r="BL136" s="15" t="s">
        <v>119</v>
      </c>
      <c r="BM136" s="15" t="s">
        <v>347</v>
      </c>
    </row>
    <row r="137" spans="2:65" s="1" customFormat="1" ht="16.5" customHeight="1">
      <c r="B137" s="32"/>
      <c r="C137" s="173" t="s">
        <v>348</v>
      </c>
      <c r="D137" s="173" t="s">
        <v>115</v>
      </c>
      <c r="E137" s="174" t="s">
        <v>349</v>
      </c>
      <c r="F137" s="175" t="s">
        <v>350</v>
      </c>
      <c r="G137" s="176" t="s">
        <v>123</v>
      </c>
      <c r="H137" s="177">
        <v>0.51</v>
      </c>
      <c r="I137" s="178"/>
      <c r="J137" s="179">
        <f t="shared" si="10"/>
        <v>0</v>
      </c>
      <c r="K137" s="175" t="s">
        <v>1</v>
      </c>
      <c r="L137" s="36"/>
      <c r="M137" s="180" t="s">
        <v>1</v>
      </c>
      <c r="N137" s="181" t="s">
        <v>40</v>
      </c>
      <c r="O137" s="58"/>
      <c r="P137" s="182">
        <f t="shared" si="11"/>
        <v>0</v>
      </c>
      <c r="Q137" s="182">
        <v>0</v>
      </c>
      <c r="R137" s="182">
        <f t="shared" si="12"/>
        <v>0</v>
      </c>
      <c r="S137" s="182">
        <v>0</v>
      </c>
      <c r="T137" s="183">
        <f t="shared" si="13"/>
        <v>0</v>
      </c>
      <c r="AR137" s="15" t="s">
        <v>119</v>
      </c>
      <c r="AT137" s="15" t="s">
        <v>115</v>
      </c>
      <c r="AU137" s="15" t="s">
        <v>79</v>
      </c>
      <c r="AY137" s="15" t="s">
        <v>112</v>
      </c>
      <c r="BE137" s="184">
        <f t="shared" si="14"/>
        <v>0</v>
      </c>
      <c r="BF137" s="184">
        <f t="shared" si="15"/>
        <v>0</v>
      </c>
      <c r="BG137" s="184">
        <f t="shared" si="16"/>
        <v>0</v>
      </c>
      <c r="BH137" s="184">
        <f t="shared" si="17"/>
        <v>0</v>
      </c>
      <c r="BI137" s="184">
        <f t="shared" si="18"/>
        <v>0</v>
      </c>
      <c r="BJ137" s="15" t="s">
        <v>77</v>
      </c>
      <c r="BK137" s="184">
        <f t="shared" si="19"/>
        <v>0</v>
      </c>
      <c r="BL137" s="15" t="s">
        <v>119</v>
      </c>
      <c r="BM137" s="15" t="s">
        <v>351</v>
      </c>
    </row>
    <row r="138" spans="2:65" s="1" customFormat="1" ht="16.5" customHeight="1">
      <c r="B138" s="32"/>
      <c r="C138" s="173" t="s">
        <v>352</v>
      </c>
      <c r="D138" s="173" t="s">
        <v>115</v>
      </c>
      <c r="E138" s="174" t="s">
        <v>353</v>
      </c>
      <c r="F138" s="175" t="s">
        <v>354</v>
      </c>
      <c r="G138" s="176" t="s">
        <v>123</v>
      </c>
      <c r="H138" s="177">
        <v>4.59</v>
      </c>
      <c r="I138" s="178"/>
      <c r="J138" s="179">
        <f t="shared" si="10"/>
        <v>0</v>
      </c>
      <c r="K138" s="175" t="s">
        <v>1</v>
      </c>
      <c r="L138" s="36"/>
      <c r="M138" s="180" t="s">
        <v>1</v>
      </c>
      <c r="N138" s="181" t="s">
        <v>40</v>
      </c>
      <c r="O138" s="58"/>
      <c r="P138" s="182">
        <f t="shared" si="11"/>
        <v>0</v>
      </c>
      <c r="Q138" s="182">
        <v>0</v>
      </c>
      <c r="R138" s="182">
        <f t="shared" si="12"/>
        <v>0</v>
      </c>
      <c r="S138" s="182">
        <v>0</v>
      </c>
      <c r="T138" s="183">
        <f t="shared" si="13"/>
        <v>0</v>
      </c>
      <c r="AR138" s="15" t="s">
        <v>119</v>
      </c>
      <c r="AT138" s="15" t="s">
        <v>115</v>
      </c>
      <c r="AU138" s="15" t="s">
        <v>79</v>
      </c>
      <c r="AY138" s="15" t="s">
        <v>112</v>
      </c>
      <c r="BE138" s="184">
        <f t="shared" si="14"/>
        <v>0</v>
      </c>
      <c r="BF138" s="184">
        <f t="shared" si="15"/>
        <v>0</v>
      </c>
      <c r="BG138" s="184">
        <f t="shared" si="16"/>
        <v>0</v>
      </c>
      <c r="BH138" s="184">
        <f t="shared" si="17"/>
        <v>0</v>
      </c>
      <c r="BI138" s="184">
        <f t="shared" si="18"/>
        <v>0</v>
      </c>
      <c r="BJ138" s="15" t="s">
        <v>77</v>
      </c>
      <c r="BK138" s="184">
        <f t="shared" si="19"/>
        <v>0</v>
      </c>
      <c r="BL138" s="15" t="s">
        <v>119</v>
      </c>
      <c r="BM138" s="15" t="s">
        <v>355</v>
      </c>
    </row>
    <row r="139" spans="2:65" s="10" customFormat="1" ht="22.9" customHeight="1">
      <c r="B139" s="157"/>
      <c r="C139" s="158"/>
      <c r="D139" s="159" t="s">
        <v>68</v>
      </c>
      <c r="E139" s="171" t="s">
        <v>79</v>
      </c>
      <c r="F139" s="171" t="s">
        <v>356</v>
      </c>
      <c r="G139" s="158"/>
      <c r="H139" s="158"/>
      <c r="I139" s="161"/>
      <c r="J139" s="172">
        <f>BK139</f>
        <v>0</v>
      </c>
      <c r="K139" s="158"/>
      <c r="L139" s="163"/>
      <c r="M139" s="164"/>
      <c r="N139" s="165"/>
      <c r="O139" s="165"/>
      <c r="P139" s="166">
        <f>SUM(P140:P158)</f>
        <v>0</v>
      </c>
      <c r="Q139" s="165"/>
      <c r="R139" s="166">
        <f>SUM(R140:R158)</f>
        <v>0.15167470000000002</v>
      </c>
      <c r="S139" s="165"/>
      <c r="T139" s="167">
        <f>SUM(T140:T158)</f>
        <v>0</v>
      </c>
      <c r="AR139" s="168" t="s">
        <v>77</v>
      </c>
      <c r="AT139" s="169" t="s">
        <v>68</v>
      </c>
      <c r="AU139" s="169" t="s">
        <v>77</v>
      </c>
      <c r="AY139" s="168" t="s">
        <v>112</v>
      </c>
      <c r="BK139" s="170">
        <f>SUM(BK140:BK158)</f>
        <v>0</v>
      </c>
    </row>
    <row r="140" spans="2:65" s="1" customFormat="1" ht="16.5" customHeight="1">
      <c r="B140" s="32"/>
      <c r="C140" s="173" t="s">
        <v>357</v>
      </c>
      <c r="D140" s="173" t="s">
        <v>115</v>
      </c>
      <c r="E140" s="174" t="s">
        <v>358</v>
      </c>
      <c r="F140" s="175" t="s">
        <v>359</v>
      </c>
      <c r="G140" s="176" t="s">
        <v>123</v>
      </c>
      <c r="H140" s="177">
        <v>2.6240000000000001</v>
      </c>
      <c r="I140" s="178"/>
      <c r="J140" s="179">
        <f t="shared" ref="J140:J147" si="20">ROUND(I140*H140,2)</f>
        <v>0</v>
      </c>
      <c r="K140" s="175" t="s">
        <v>1</v>
      </c>
      <c r="L140" s="36"/>
      <c r="M140" s="180" t="s">
        <v>1</v>
      </c>
      <c r="N140" s="181" t="s">
        <v>40</v>
      </c>
      <c r="O140" s="58"/>
      <c r="P140" s="182">
        <f t="shared" ref="P140:P147" si="21">O140*H140</f>
        <v>0</v>
      </c>
      <c r="Q140" s="182">
        <v>0</v>
      </c>
      <c r="R140" s="182">
        <f t="shared" ref="R140:R147" si="22">Q140*H140</f>
        <v>0</v>
      </c>
      <c r="S140" s="182">
        <v>0</v>
      </c>
      <c r="T140" s="183">
        <f t="shared" ref="T140:T147" si="23">S140*H140</f>
        <v>0</v>
      </c>
      <c r="AR140" s="15" t="s">
        <v>119</v>
      </c>
      <c r="AT140" s="15" t="s">
        <v>115</v>
      </c>
      <c r="AU140" s="15" t="s">
        <v>79</v>
      </c>
      <c r="AY140" s="15" t="s">
        <v>112</v>
      </c>
      <c r="BE140" s="184">
        <f t="shared" ref="BE140:BE147" si="24">IF(N140="základní",J140,0)</f>
        <v>0</v>
      </c>
      <c r="BF140" s="184">
        <f t="shared" ref="BF140:BF147" si="25">IF(N140="snížená",J140,0)</f>
        <v>0</v>
      </c>
      <c r="BG140" s="184">
        <f t="shared" ref="BG140:BG147" si="26">IF(N140="zákl. přenesená",J140,0)</f>
        <v>0</v>
      </c>
      <c r="BH140" s="184">
        <f t="shared" ref="BH140:BH147" si="27">IF(N140="sníž. přenesená",J140,0)</f>
        <v>0</v>
      </c>
      <c r="BI140" s="184">
        <f t="shared" ref="BI140:BI147" si="28">IF(N140="nulová",J140,0)</f>
        <v>0</v>
      </c>
      <c r="BJ140" s="15" t="s">
        <v>77</v>
      </c>
      <c r="BK140" s="184">
        <f t="shared" ref="BK140:BK147" si="29">ROUND(I140*H140,2)</f>
        <v>0</v>
      </c>
      <c r="BL140" s="15" t="s">
        <v>119</v>
      </c>
      <c r="BM140" s="15" t="s">
        <v>360</v>
      </c>
    </row>
    <row r="141" spans="2:65" s="1" customFormat="1" ht="16.5" customHeight="1">
      <c r="B141" s="32"/>
      <c r="C141" s="173" t="s">
        <v>361</v>
      </c>
      <c r="D141" s="173" t="s">
        <v>115</v>
      </c>
      <c r="E141" s="174" t="s">
        <v>362</v>
      </c>
      <c r="F141" s="175" t="s">
        <v>363</v>
      </c>
      <c r="G141" s="176" t="s">
        <v>181</v>
      </c>
      <c r="H141" s="177">
        <v>17</v>
      </c>
      <c r="I141" s="178"/>
      <c r="J141" s="179">
        <f t="shared" si="20"/>
        <v>0</v>
      </c>
      <c r="K141" s="175" t="s">
        <v>1</v>
      </c>
      <c r="L141" s="36"/>
      <c r="M141" s="180" t="s">
        <v>1</v>
      </c>
      <c r="N141" s="181" t="s">
        <v>40</v>
      </c>
      <c r="O141" s="58"/>
      <c r="P141" s="182">
        <f t="shared" si="21"/>
        <v>0</v>
      </c>
      <c r="Q141" s="182">
        <v>1.16E-3</v>
      </c>
      <c r="R141" s="182">
        <f t="shared" si="22"/>
        <v>1.9720000000000001E-2</v>
      </c>
      <c r="S141" s="182">
        <v>0</v>
      </c>
      <c r="T141" s="183">
        <f t="shared" si="23"/>
        <v>0</v>
      </c>
      <c r="AR141" s="15" t="s">
        <v>119</v>
      </c>
      <c r="AT141" s="15" t="s">
        <v>115</v>
      </c>
      <c r="AU141" s="15" t="s">
        <v>79</v>
      </c>
      <c r="AY141" s="15" t="s">
        <v>112</v>
      </c>
      <c r="BE141" s="184">
        <f t="shared" si="24"/>
        <v>0</v>
      </c>
      <c r="BF141" s="184">
        <f t="shared" si="25"/>
        <v>0</v>
      </c>
      <c r="BG141" s="184">
        <f t="shared" si="26"/>
        <v>0</v>
      </c>
      <c r="BH141" s="184">
        <f t="shared" si="27"/>
        <v>0</v>
      </c>
      <c r="BI141" s="184">
        <f t="shared" si="28"/>
        <v>0</v>
      </c>
      <c r="BJ141" s="15" t="s">
        <v>77</v>
      </c>
      <c r="BK141" s="184">
        <f t="shared" si="29"/>
        <v>0</v>
      </c>
      <c r="BL141" s="15" t="s">
        <v>119</v>
      </c>
      <c r="BM141" s="15" t="s">
        <v>364</v>
      </c>
    </row>
    <row r="142" spans="2:65" s="1" customFormat="1" ht="16.5" customHeight="1">
      <c r="B142" s="32"/>
      <c r="C142" s="173" t="s">
        <v>365</v>
      </c>
      <c r="D142" s="173" t="s">
        <v>115</v>
      </c>
      <c r="E142" s="174" t="s">
        <v>366</v>
      </c>
      <c r="F142" s="175" t="s">
        <v>367</v>
      </c>
      <c r="G142" s="176" t="s">
        <v>190</v>
      </c>
      <c r="H142" s="177">
        <v>5.2469999999999999</v>
      </c>
      <c r="I142" s="178"/>
      <c r="J142" s="179">
        <f t="shared" si="20"/>
        <v>0</v>
      </c>
      <c r="K142" s="175" t="s">
        <v>1</v>
      </c>
      <c r="L142" s="36"/>
      <c r="M142" s="180" t="s">
        <v>1</v>
      </c>
      <c r="N142" s="181" t="s">
        <v>40</v>
      </c>
      <c r="O142" s="58"/>
      <c r="P142" s="182">
        <f t="shared" si="21"/>
        <v>0</v>
      </c>
      <c r="Q142" s="182">
        <v>1E-4</v>
      </c>
      <c r="R142" s="182">
        <f t="shared" si="22"/>
        <v>5.2470000000000001E-4</v>
      </c>
      <c r="S142" s="182">
        <v>0</v>
      </c>
      <c r="T142" s="183">
        <f t="shared" si="23"/>
        <v>0</v>
      </c>
      <c r="AR142" s="15" t="s">
        <v>119</v>
      </c>
      <c r="AT142" s="15" t="s">
        <v>115</v>
      </c>
      <c r="AU142" s="15" t="s">
        <v>79</v>
      </c>
      <c r="AY142" s="15" t="s">
        <v>112</v>
      </c>
      <c r="BE142" s="184">
        <f t="shared" si="24"/>
        <v>0</v>
      </c>
      <c r="BF142" s="184">
        <f t="shared" si="25"/>
        <v>0</v>
      </c>
      <c r="BG142" s="184">
        <f t="shared" si="26"/>
        <v>0</v>
      </c>
      <c r="BH142" s="184">
        <f t="shared" si="27"/>
        <v>0</v>
      </c>
      <c r="BI142" s="184">
        <f t="shared" si="28"/>
        <v>0</v>
      </c>
      <c r="BJ142" s="15" t="s">
        <v>77</v>
      </c>
      <c r="BK142" s="184">
        <f t="shared" si="29"/>
        <v>0</v>
      </c>
      <c r="BL142" s="15" t="s">
        <v>119</v>
      </c>
      <c r="BM142" s="15" t="s">
        <v>368</v>
      </c>
    </row>
    <row r="143" spans="2:65" s="1" customFormat="1" ht="16.5" customHeight="1">
      <c r="B143" s="32"/>
      <c r="C143" s="173" t="s">
        <v>369</v>
      </c>
      <c r="D143" s="173" t="s">
        <v>115</v>
      </c>
      <c r="E143" s="174" t="s">
        <v>370</v>
      </c>
      <c r="F143" s="175" t="s">
        <v>371</v>
      </c>
      <c r="G143" s="176" t="s">
        <v>181</v>
      </c>
      <c r="H143" s="177">
        <v>245</v>
      </c>
      <c r="I143" s="178"/>
      <c r="J143" s="179">
        <f t="shared" si="20"/>
        <v>0</v>
      </c>
      <c r="K143" s="175" t="s">
        <v>1</v>
      </c>
      <c r="L143" s="36"/>
      <c r="M143" s="180" t="s">
        <v>1</v>
      </c>
      <c r="N143" s="181" t="s">
        <v>40</v>
      </c>
      <c r="O143" s="58"/>
      <c r="P143" s="182">
        <f t="shared" si="21"/>
        <v>0</v>
      </c>
      <c r="Q143" s="182">
        <v>1.3999999999999999E-4</v>
      </c>
      <c r="R143" s="182">
        <f t="shared" si="22"/>
        <v>3.4299999999999997E-2</v>
      </c>
      <c r="S143" s="182">
        <v>0</v>
      </c>
      <c r="T143" s="183">
        <f t="shared" si="23"/>
        <v>0</v>
      </c>
      <c r="AR143" s="15" t="s">
        <v>119</v>
      </c>
      <c r="AT143" s="15" t="s">
        <v>115</v>
      </c>
      <c r="AU143" s="15" t="s">
        <v>79</v>
      </c>
      <c r="AY143" s="15" t="s">
        <v>112</v>
      </c>
      <c r="BE143" s="184">
        <f t="shared" si="24"/>
        <v>0</v>
      </c>
      <c r="BF143" s="184">
        <f t="shared" si="25"/>
        <v>0</v>
      </c>
      <c r="BG143" s="184">
        <f t="shared" si="26"/>
        <v>0</v>
      </c>
      <c r="BH143" s="184">
        <f t="shared" si="27"/>
        <v>0</v>
      </c>
      <c r="BI143" s="184">
        <f t="shared" si="28"/>
        <v>0</v>
      </c>
      <c r="BJ143" s="15" t="s">
        <v>77</v>
      </c>
      <c r="BK143" s="184">
        <f t="shared" si="29"/>
        <v>0</v>
      </c>
      <c r="BL143" s="15" t="s">
        <v>119</v>
      </c>
      <c r="BM143" s="15" t="s">
        <v>372</v>
      </c>
    </row>
    <row r="144" spans="2:65" s="1" customFormat="1" ht="16.5" customHeight="1">
      <c r="B144" s="32"/>
      <c r="C144" s="173" t="s">
        <v>373</v>
      </c>
      <c r="D144" s="173" t="s">
        <v>115</v>
      </c>
      <c r="E144" s="174" t="s">
        <v>374</v>
      </c>
      <c r="F144" s="175" t="s">
        <v>375</v>
      </c>
      <c r="G144" s="176" t="s">
        <v>181</v>
      </c>
      <c r="H144" s="177">
        <v>25.8</v>
      </c>
      <c r="I144" s="178"/>
      <c r="J144" s="179">
        <f t="shared" si="20"/>
        <v>0</v>
      </c>
      <c r="K144" s="175" t="s">
        <v>1</v>
      </c>
      <c r="L144" s="36"/>
      <c r="M144" s="180" t="s">
        <v>1</v>
      </c>
      <c r="N144" s="181" t="s">
        <v>40</v>
      </c>
      <c r="O144" s="58"/>
      <c r="P144" s="182">
        <f t="shared" si="21"/>
        <v>0</v>
      </c>
      <c r="Q144" s="182">
        <v>2.0000000000000001E-4</v>
      </c>
      <c r="R144" s="182">
        <f t="shared" si="22"/>
        <v>5.1600000000000005E-3</v>
      </c>
      <c r="S144" s="182">
        <v>0</v>
      </c>
      <c r="T144" s="183">
        <f t="shared" si="23"/>
        <v>0</v>
      </c>
      <c r="AR144" s="15" t="s">
        <v>119</v>
      </c>
      <c r="AT144" s="15" t="s">
        <v>115</v>
      </c>
      <c r="AU144" s="15" t="s">
        <v>79</v>
      </c>
      <c r="AY144" s="15" t="s">
        <v>112</v>
      </c>
      <c r="BE144" s="184">
        <f t="shared" si="24"/>
        <v>0</v>
      </c>
      <c r="BF144" s="184">
        <f t="shared" si="25"/>
        <v>0</v>
      </c>
      <c r="BG144" s="184">
        <f t="shared" si="26"/>
        <v>0</v>
      </c>
      <c r="BH144" s="184">
        <f t="shared" si="27"/>
        <v>0</v>
      </c>
      <c r="BI144" s="184">
        <f t="shared" si="28"/>
        <v>0</v>
      </c>
      <c r="BJ144" s="15" t="s">
        <v>77</v>
      </c>
      <c r="BK144" s="184">
        <f t="shared" si="29"/>
        <v>0</v>
      </c>
      <c r="BL144" s="15" t="s">
        <v>119</v>
      </c>
      <c r="BM144" s="15" t="s">
        <v>376</v>
      </c>
    </row>
    <row r="145" spans="2:65" s="1" customFormat="1" ht="16.5" customHeight="1">
      <c r="B145" s="32"/>
      <c r="C145" s="173" t="s">
        <v>377</v>
      </c>
      <c r="D145" s="173" t="s">
        <v>115</v>
      </c>
      <c r="E145" s="174" t="s">
        <v>378</v>
      </c>
      <c r="F145" s="175" t="s">
        <v>379</v>
      </c>
      <c r="G145" s="176" t="s">
        <v>181</v>
      </c>
      <c r="H145" s="177">
        <v>9</v>
      </c>
      <c r="I145" s="178"/>
      <c r="J145" s="179">
        <f t="shared" si="20"/>
        <v>0</v>
      </c>
      <c r="K145" s="175" t="s">
        <v>1</v>
      </c>
      <c r="L145" s="36"/>
      <c r="M145" s="180" t="s">
        <v>1</v>
      </c>
      <c r="N145" s="181" t="s">
        <v>40</v>
      </c>
      <c r="O145" s="58"/>
      <c r="P145" s="182">
        <f t="shared" si="21"/>
        <v>0</v>
      </c>
      <c r="Q145" s="182">
        <v>3.0000000000000001E-5</v>
      </c>
      <c r="R145" s="182">
        <f t="shared" si="22"/>
        <v>2.7E-4</v>
      </c>
      <c r="S145" s="182">
        <v>0</v>
      </c>
      <c r="T145" s="183">
        <f t="shared" si="23"/>
        <v>0</v>
      </c>
      <c r="AR145" s="15" t="s">
        <v>119</v>
      </c>
      <c r="AT145" s="15" t="s">
        <v>115</v>
      </c>
      <c r="AU145" s="15" t="s">
        <v>79</v>
      </c>
      <c r="AY145" s="15" t="s">
        <v>112</v>
      </c>
      <c r="BE145" s="184">
        <f t="shared" si="24"/>
        <v>0</v>
      </c>
      <c r="BF145" s="184">
        <f t="shared" si="25"/>
        <v>0</v>
      </c>
      <c r="BG145" s="184">
        <f t="shared" si="26"/>
        <v>0</v>
      </c>
      <c r="BH145" s="184">
        <f t="shared" si="27"/>
        <v>0</v>
      </c>
      <c r="BI145" s="184">
        <f t="shared" si="28"/>
        <v>0</v>
      </c>
      <c r="BJ145" s="15" t="s">
        <v>77</v>
      </c>
      <c r="BK145" s="184">
        <f t="shared" si="29"/>
        <v>0</v>
      </c>
      <c r="BL145" s="15" t="s">
        <v>119</v>
      </c>
      <c r="BM145" s="15" t="s">
        <v>380</v>
      </c>
    </row>
    <row r="146" spans="2:65" s="1" customFormat="1" ht="16.5" customHeight="1">
      <c r="B146" s="32"/>
      <c r="C146" s="173" t="s">
        <v>381</v>
      </c>
      <c r="D146" s="173" t="s">
        <v>115</v>
      </c>
      <c r="E146" s="174" t="s">
        <v>382</v>
      </c>
      <c r="F146" s="175" t="s">
        <v>383</v>
      </c>
      <c r="G146" s="176" t="s">
        <v>181</v>
      </c>
      <c r="H146" s="177">
        <v>6</v>
      </c>
      <c r="I146" s="178"/>
      <c r="J146" s="179">
        <f t="shared" si="20"/>
        <v>0</v>
      </c>
      <c r="K146" s="175" t="s">
        <v>1</v>
      </c>
      <c r="L146" s="36"/>
      <c r="M146" s="180" t="s">
        <v>1</v>
      </c>
      <c r="N146" s="181" t="s">
        <v>40</v>
      </c>
      <c r="O146" s="58"/>
      <c r="P146" s="182">
        <f t="shared" si="21"/>
        <v>0</v>
      </c>
      <c r="Q146" s="182">
        <v>3.0000000000000001E-5</v>
      </c>
      <c r="R146" s="182">
        <f t="shared" si="22"/>
        <v>1.8000000000000001E-4</v>
      </c>
      <c r="S146" s="182">
        <v>0</v>
      </c>
      <c r="T146" s="183">
        <f t="shared" si="23"/>
        <v>0</v>
      </c>
      <c r="AR146" s="15" t="s">
        <v>119</v>
      </c>
      <c r="AT146" s="15" t="s">
        <v>115</v>
      </c>
      <c r="AU146" s="15" t="s">
        <v>79</v>
      </c>
      <c r="AY146" s="15" t="s">
        <v>112</v>
      </c>
      <c r="BE146" s="184">
        <f t="shared" si="24"/>
        <v>0</v>
      </c>
      <c r="BF146" s="184">
        <f t="shared" si="25"/>
        <v>0</v>
      </c>
      <c r="BG146" s="184">
        <f t="shared" si="26"/>
        <v>0</v>
      </c>
      <c r="BH146" s="184">
        <f t="shared" si="27"/>
        <v>0</v>
      </c>
      <c r="BI146" s="184">
        <f t="shared" si="28"/>
        <v>0</v>
      </c>
      <c r="BJ146" s="15" t="s">
        <v>77</v>
      </c>
      <c r="BK146" s="184">
        <f t="shared" si="29"/>
        <v>0</v>
      </c>
      <c r="BL146" s="15" t="s">
        <v>119</v>
      </c>
      <c r="BM146" s="15" t="s">
        <v>384</v>
      </c>
    </row>
    <row r="147" spans="2:65" s="1" customFormat="1" ht="16.5" customHeight="1">
      <c r="B147" s="32"/>
      <c r="C147" s="173" t="s">
        <v>385</v>
      </c>
      <c r="D147" s="173" t="s">
        <v>115</v>
      </c>
      <c r="E147" s="174" t="s">
        <v>386</v>
      </c>
      <c r="F147" s="175" t="s">
        <v>387</v>
      </c>
      <c r="G147" s="176" t="s">
        <v>190</v>
      </c>
      <c r="H147" s="177">
        <v>59</v>
      </c>
      <c r="I147" s="178"/>
      <c r="J147" s="179">
        <f t="shared" si="20"/>
        <v>0</v>
      </c>
      <c r="K147" s="175" t="s">
        <v>388</v>
      </c>
      <c r="L147" s="36"/>
      <c r="M147" s="180" t="s">
        <v>1</v>
      </c>
      <c r="N147" s="181" t="s">
        <v>40</v>
      </c>
      <c r="O147" s="58"/>
      <c r="P147" s="182">
        <f t="shared" si="21"/>
        <v>0</v>
      </c>
      <c r="Q147" s="182">
        <v>1.4400000000000001E-3</v>
      </c>
      <c r="R147" s="182">
        <f t="shared" si="22"/>
        <v>8.4960000000000008E-2</v>
      </c>
      <c r="S147" s="182">
        <v>0</v>
      </c>
      <c r="T147" s="183">
        <f t="shared" si="23"/>
        <v>0</v>
      </c>
      <c r="AR147" s="15" t="s">
        <v>119</v>
      </c>
      <c r="AT147" s="15" t="s">
        <v>115</v>
      </c>
      <c r="AU147" s="15" t="s">
        <v>79</v>
      </c>
      <c r="AY147" s="15" t="s">
        <v>112</v>
      </c>
      <c r="BE147" s="184">
        <f t="shared" si="24"/>
        <v>0</v>
      </c>
      <c r="BF147" s="184">
        <f t="shared" si="25"/>
        <v>0</v>
      </c>
      <c r="BG147" s="184">
        <f t="shared" si="26"/>
        <v>0</v>
      </c>
      <c r="BH147" s="184">
        <f t="shared" si="27"/>
        <v>0</v>
      </c>
      <c r="BI147" s="184">
        <f t="shared" si="28"/>
        <v>0</v>
      </c>
      <c r="BJ147" s="15" t="s">
        <v>77</v>
      </c>
      <c r="BK147" s="184">
        <f t="shared" si="29"/>
        <v>0</v>
      </c>
      <c r="BL147" s="15" t="s">
        <v>119</v>
      </c>
      <c r="BM147" s="15" t="s">
        <v>389</v>
      </c>
    </row>
    <row r="148" spans="2:65" s="1" customFormat="1" ht="11.25">
      <c r="B148" s="32"/>
      <c r="C148" s="33"/>
      <c r="D148" s="197" t="s">
        <v>390</v>
      </c>
      <c r="E148" s="33"/>
      <c r="F148" s="222" t="s">
        <v>391</v>
      </c>
      <c r="G148" s="33"/>
      <c r="H148" s="33"/>
      <c r="I148" s="101"/>
      <c r="J148" s="33"/>
      <c r="K148" s="33"/>
      <c r="L148" s="36"/>
      <c r="M148" s="223"/>
      <c r="N148" s="58"/>
      <c r="O148" s="58"/>
      <c r="P148" s="58"/>
      <c r="Q148" s="58"/>
      <c r="R148" s="58"/>
      <c r="S148" s="58"/>
      <c r="T148" s="59"/>
      <c r="AT148" s="15" t="s">
        <v>390</v>
      </c>
      <c r="AU148" s="15" t="s">
        <v>79</v>
      </c>
    </row>
    <row r="149" spans="2:65" s="12" customFormat="1" ht="11.25">
      <c r="B149" s="206"/>
      <c r="C149" s="207"/>
      <c r="D149" s="197" t="s">
        <v>170</v>
      </c>
      <c r="E149" s="208" t="s">
        <v>1</v>
      </c>
      <c r="F149" s="209" t="s">
        <v>392</v>
      </c>
      <c r="G149" s="207"/>
      <c r="H149" s="210">
        <v>29</v>
      </c>
      <c r="I149" s="211"/>
      <c r="J149" s="207"/>
      <c r="K149" s="207"/>
      <c r="L149" s="212"/>
      <c r="M149" s="213"/>
      <c r="N149" s="214"/>
      <c r="O149" s="214"/>
      <c r="P149" s="214"/>
      <c r="Q149" s="214"/>
      <c r="R149" s="214"/>
      <c r="S149" s="214"/>
      <c r="T149" s="215"/>
      <c r="AT149" s="216" t="s">
        <v>170</v>
      </c>
      <c r="AU149" s="216" t="s">
        <v>79</v>
      </c>
      <c r="AV149" s="12" t="s">
        <v>79</v>
      </c>
      <c r="AW149" s="12" t="s">
        <v>31</v>
      </c>
      <c r="AX149" s="12" t="s">
        <v>69</v>
      </c>
      <c r="AY149" s="216" t="s">
        <v>112</v>
      </c>
    </row>
    <row r="150" spans="2:65" s="12" customFormat="1" ht="11.25">
      <c r="B150" s="206"/>
      <c r="C150" s="207"/>
      <c r="D150" s="197" t="s">
        <v>170</v>
      </c>
      <c r="E150" s="208" t="s">
        <v>1</v>
      </c>
      <c r="F150" s="209" t="s">
        <v>393</v>
      </c>
      <c r="G150" s="207"/>
      <c r="H150" s="210">
        <v>30</v>
      </c>
      <c r="I150" s="211"/>
      <c r="J150" s="207"/>
      <c r="K150" s="207"/>
      <c r="L150" s="212"/>
      <c r="M150" s="213"/>
      <c r="N150" s="214"/>
      <c r="O150" s="214"/>
      <c r="P150" s="214"/>
      <c r="Q150" s="214"/>
      <c r="R150" s="214"/>
      <c r="S150" s="214"/>
      <c r="T150" s="215"/>
      <c r="AT150" s="216" t="s">
        <v>170</v>
      </c>
      <c r="AU150" s="216" t="s">
        <v>79</v>
      </c>
      <c r="AV150" s="12" t="s">
        <v>79</v>
      </c>
      <c r="AW150" s="12" t="s">
        <v>31</v>
      </c>
      <c r="AX150" s="12" t="s">
        <v>69</v>
      </c>
      <c r="AY150" s="216" t="s">
        <v>112</v>
      </c>
    </row>
    <row r="151" spans="2:65" s="13" customFormat="1" ht="11.25">
      <c r="B151" s="224"/>
      <c r="C151" s="225"/>
      <c r="D151" s="197" t="s">
        <v>170</v>
      </c>
      <c r="E151" s="226" t="s">
        <v>1</v>
      </c>
      <c r="F151" s="227" t="s">
        <v>394</v>
      </c>
      <c r="G151" s="225"/>
      <c r="H151" s="228">
        <v>59</v>
      </c>
      <c r="I151" s="229"/>
      <c r="J151" s="225"/>
      <c r="K151" s="225"/>
      <c r="L151" s="230"/>
      <c r="M151" s="231"/>
      <c r="N151" s="232"/>
      <c r="O151" s="232"/>
      <c r="P151" s="232"/>
      <c r="Q151" s="232"/>
      <c r="R151" s="232"/>
      <c r="S151" s="232"/>
      <c r="T151" s="233"/>
      <c r="AT151" s="234" t="s">
        <v>170</v>
      </c>
      <c r="AU151" s="234" t="s">
        <v>79</v>
      </c>
      <c r="AV151" s="13" t="s">
        <v>119</v>
      </c>
      <c r="AW151" s="13" t="s">
        <v>31</v>
      </c>
      <c r="AX151" s="13" t="s">
        <v>77</v>
      </c>
      <c r="AY151" s="234" t="s">
        <v>112</v>
      </c>
    </row>
    <row r="152" spans="2:65" s="1" customFormat="1" ht="16.5" customHeight="1">
      <c r="B152" s="32"/>
      <c r="C152" s="173" t="s">
        <v>395</v>
      </c>
      <c r="D152" s="173" t="s">
        <v>115</v>
      </c>
      <c r="E152" s="174" t="s">
        <v>396</v>
      </c>
      <c r="F152" s="175" t="s">
        <v>397</v>
      </c>
      <c r="G152" s="176" t="s">
        <v>190</v>
      </c>
      <c r="H152" s="177">
        <v>59</v>
      </c>
      <c r="I152" s="178"/>
      <c r="J152" s="179">
        <f>ROUND(I152*H152,2)</f>
        <v>0</v>
      </c>
      <c r="K152" s="175" t="s">
        <v>388</v>
      </c>
      <c r="L152" s="36"/>
      <c r="M152" s="180" t="s">
        <v>1</v>
      </c>
      <c r="N152" s="181" t="s">
        <v>40</v>
      </c>
      <c r="O152" s="58"/>
      <c r="P152" s="182">
        <f>O152*H152</f>
        <v>0</v>
      </c>
      <c r="Q152" s="182">
        <v>4.0000000000000003E-5</v>
      </c>
      <c r="R152" s="182">
        <f>Q152*H152</f>
        <v>2.3600000000000001E-3</v>
      </c>
      <c r="S152" s="182">
        <v>0</v>
      </c>
      <c r="T152" s="183">
        <f>S152*H152</f>
        <v>0</v>
      </c>
      <c r="AR152" s="15" t="s">
        <v>119</v>
      </c>
      <c r="AT152" s="15" t="s">
        <v>115</v>
      </c>
      <c r="AU152" s="15" t="s">
        <v>79</v>
      </c>
      <c r="AY152" s="15" t="s">
        <v>112</v>
      </c>
      <c r="BE152" s="184">
        <f>IF(N152="základní",J152,0)</f>
        <v>0</v>
      </c>
      <c r="BF152" s="184">
        <f>IF(N152="snížená",J152,0)</f>
        <v>0</v>
      </c>
      <c r="BG152" s="184">
        <f>IF(N152="zákl. přenesená",J152,0)</f>
        <v>0</v>
      </c>
      <c r="BH152" s="184">
        <f>IF(N152="sníž. přenesená",J152,0)</f>
        <v>0</v>
      </c>
      <c r="BI152" s="184">
        <f>IF(N152="nulová",J152,0)</f>
        <v>0</v>
      </c>
      <c r="BJ152" s="15" t="s">
        <v>77</v>
      </c>
      <c r="BK152" s="184">
        <f>ROUND(I152*H152,2)</f>
        <v>0</v>
      </c>
      <c r="BL152" s="15" t="s">
        <v>119</v>
      </c>
      <c r="BM152" s="15" t="s">
        <v>398</v>
      </c>
    </row>
    <row r="153" spans="2:65" s="1" customFormat="1" ht="11.25">
      <c r="B153" s="32"/>
      <c r="C153" s="33"/>
      <c r="D153" s="197" t="s">
        <v>390</v>
      </c>
      <c r="E153" s="33"/>
      <c r="F153" s="222" t="s">
        <v>399</v>
      </c>
      <c r="G153" s="33"/>
      <c r="H153" s="33"/>
      <c r="I153" s="101"/>
      <c r="J153" s="33"/>
      <c r="K153" s="33"/>
      <c r="L153" s="36"/>
      <c r="M153" s="223"/>
      <c r="N153" s="58"/>
      <c r="O153" s="58"/>
      <c r="P153" s="58"/>
      <c r="Q153" s="58"/>
      <c r="R153" s="58"/>
      <c r="S153" s="58"/>
      <c r="T153" s="59"/>
      <c r="AT153" s="15" t="s">
        <v>390</v>
      </c>
      <c r="AU153" s="15" t="s">
        <v>79</v>
      </c>
    </row>
    <row r="154" spans="2:65" s="12" customFormat="1" ht="11.25">
      <c r="B154" s="206"/>
      <c r="C154" s="207"/>
      <c r="D154" s="197" t="s">
        <v>170</v>
      </c>
      <c r="E154" s="208" t="s">
        <v>1</v>
      </c>
      <c r="F154" s="209" t="s">
        <v>392</v>
      </c>
      <c r="G154" s="207"/>
      <c r="H154" s="210">
        <v>29</v>
      </c>
      <c r="I154" s="211"/>
      <c r="J154" s="207"/>
      <c r="K154" s="207"/>
      <c r="L154" s="212"/>
      <c r="M154" s="213"/>
      <c r="N154" s="214"/>
      <c r="O154" s="214"/>
      <c r="P154" s="214"/>
      <c r="Q154" s="214"/>
      <c r="R154" s="214"/>
      <c r="S154" s="214"/>
      <c r="T154" s="215"/>
      <c r="AT154" s="216" t="s">
        <v>170</v>
      </c>
      <c r="AU154" s="216" t="s">
        <v>79</v>
      </c>
      <c r="AV154" s="12" t="s">
        <v>79</v>
      </c>
      <c r="AW154" s="12" t="s">
        <v>31</v>
      </c>
      <c r="AX154" s="12" t="s">
        <v>69</v>
      </c>
      <c r="AY154" s="216" t="s">
        <v>112</v>
      </c>
    </row>
    <row r="155" spans="2:65" s="12" customFormat="1" ht="11.25">
      <c r="B155" s="206"/>
      <c r="C155" s="207"/>
      <c r="D155" s="197" t="s">
        <v>170</v>
      </c>
      <c r="E155" s="208" t="s">
        <v>1</v>
      </c>
      <c r="F155" s="209" t="s">
        <v>393</v>
      </c>
      <c r="G155" s="207"/>
      <c r="H155" s="210">
        <v>30</v>
      </c>
      <c r="I155" s="211"/>
      <c r="J155" s="207"/>
      <c r="K155" s="207"/>
      <c r="L155" s="212"/>
      <c r="M155" s="213"/>
      <c r="N155" s="214"/>
      <c r="O155" s="214"/>
      <c r="P155" s="214"/>
      <c r="Q155" s="214"/>
      <c r="R155" s="214"/>
      <c r="S155" s="214"/>
      <c r="T155" s="215"/>
      <c r="AT155" s="216" t="s">
        <v>170</v>
      </c>
      <c r="AU155" s="216" t="s">
        <v>79</v>
      </c>
      <c r="AV155" s="12" t="s">
        <v>79</v>
      </c>
      <c r="AW155" s="12" t="s">
        <v>31</v>
      </c>
      <c r="AX155" s="12" t="s">
        <v>69</v>
      </c>
      <c r="AY155" s="216" t="s">
        <v>112</v>
      </c>
    </row>
    <row r="156" spans="2:65" s="13" customFormat="1" ht="11.25">
      <c r="B156" s="224"/>
      <c r="C156" s="225"/>
      <c r="D156" s="197" t="s">
        <v>170</v>
      </c>
      <c r="E156" s="226" t="s">
        <v>1</v>
      </c>
      <c r="F156" s="227" t="s">
        <v>394</v>
      </c>
      <c r="G156" s="225"/>
      <c r="H156" s="228">
        <v>59</v>
      </c>
      <c r="I156" s="229"/>
      <c r="J156" s="225"/>
      <c r="K156" s="225"/>
      <c r="L156" s="230"/>
      <c r="M156" s="231"/>
      <c r="N156" s="232"/>
      <c r="O156" s="232"/>
      <c r="P156" s="232"/>
      <c r="Q156" s="232"/>
      <c r="R156" s="232"/>
      <c r="S156" s="232"/>
      <c r="T156" s="233"/>
      <c r="AT156" s="234" t="s">
        <v>170</v>
      </c>
      <c r="AU156" s="234" t="s">
        <v>79</v>
      </c>
      <c r="AV156" s="13" t="s">
        <v>119</v>
      </c>
      <c r="AW156" s="13" t="s">
        <v>31</v>
      </c>
      <c r="AX156" s="13" t="s">
        <v>77</v>
      </c>
      <c r="AY156" s="234" t="s">
        <v>112</v>
      </c>
    </row>
    <row r="157" spans="2:65" s="1" customFormat="1" ht="16.5" customHeight="1">
      <c r="B157" s="32"/>
      <c r="C157" s="173" t="s">
        <v>400</v>
      </c>
      <c r="D157" s="173" t="s">
        <v>115</v>
      </c>
      <c r="E157" s="174" t="s">
        <v>401</v>
      </c>
      <c r="F157" s="175" t="s">
        <v>402</v>
      </c>
      <c r="G157" s="176" t="s">
        <v>123</v>
      </c>
      <c r="H157" s="177">
        <v>30</v>
      </c>
      <c r="I157" s="178"/>
      <c r="J157" s="179">
        <f>ROUND(I157*H157,2)</f>
        <v>0</v>
      </c>
      <c r="K157" s="175" t="s">
        <v>1</v>
      </c>
      <c r="L157" s="36"/>
      <c r="M157" s="180" t="s">
        <v>1</v>
      </c>
      <c r="N157" s="181" t="s">
        <v>40</v>
      </c>
      <c r="O157" s="58"/>
      <c r="P157" s="182">
        <f>O157*H157</f>
        <v>0</v>
      </c>
      <c r="Q157" s="182">
        <v>1.3999999999999999E-4</v>
      </c>
      <c r="R157" s="182">
        <f>Q157*H157</f>
        <v>4.1999999999999997E-3</v>
      </c>
      <c r="S157" s="182">
        <v>0</v>
      </c>
      <c r="T157" s="183">
        <f>S157*H157</f>
        <v>0</v>
      </c>
      <c r="AR157" s="15" t="s">
        <v>119</v>
      </c>
      <c r="AT157" s="15" t="s">
        <v>115</v>
      </c>
      <c r="AU157" s="15" t="s">
        <v>79</v>
      </c>
      <c r="AY157" s="15" t="s">
        <v>112</v>
      </c>
      <c r="BE157" s="184">
        <f>IF(N157="základní",J157,0)</f>
        <v>0</v>
      </c>
      <c r="BF157" s="184">
        <f>IF(N157="snížená",J157,0)</f>
        <v>0</v>
      </c>
      <c r="BG157" s="184">
        <f>IF(N157="zákl. přenesená",J157,0)</f>
        <v>0</v>
      </c>
      <c r="BH157" s="184">
        <f>IF(N157="sníž. přenesená",J157,0)</f>
        <v>0</v>
      </c>
      <c r="BI157" s="184">
        <f>IF(N157="nulová",J157,0)</f>
        <v>0</v>
      </c>
      <c r="BJ157" s="15" t="s">
        <v>77</v>
      </c>
      <c r="BK157" s="184">
        <f>ROUND(I157*H157,2)</f>
        <v>0</v>
      </c>
      <c r="BL157" s="15" t="s">
        <v>119</v>
      </c>
      <c r="BM157" s="15" t="s">
        <v>403</v>
      </c>
    </row>
    <row r="158" spans="2:65" s="12" customFormat="1" ht="11.25">
      <c r="B158" s="206"/>
      <c r="C158" s="207"/>
      <c r="D158" s="197" t="s">
        <v>170</v>
      </c>
      <c r="E158" s="208" t="s">
        <v>1</v>
      </c>
      <c r="F158" s="209" t="s">
        <v>404</v>
      </c>
      <c r="G158" s="207"/>
      <c r="H158" s="210">
        <v>30</v>
      </c>
      <c r="I158" s="211"/>
      <c r="J158" s="207"/>
      <c r="K158" s="207"/>
      <c r="L158" s="212"/>
      <c r="M158" s="213"/>
      <c r="N158" s="214"/>
      <c r="O158" s="214"/>
      <c r="P158" s="214"/>
      <c r="Q158" s="214"/>
      <c r="R158" s="214"/>
      <c r="S158" s="214"/>
      <c r="T158" s="215"/>
      <c r="AT158" s="216" t="s">
        <v>170</v>
      </c>
      <c r="AU158" s="216" t="s">
        <v>79</v>
      </c>
      <c r="AV158" s="12" t="s">
        <v>79</v>
      </c>
      <c r="AW158" s="12" t="s">
        <v>31</v>
      </c>
      <c r="AX158" s="12" t="s">
        <v>77</v>
      </c>
      <c r="AY158" s="216" t="s">
        <v>112</v>
      </c>
    </row>
    <row r="159" spans="2:65" s="10" customFormat="1" ht="22.9" customHeight="1">
      <c r="B159" s="157"/>
      <c r="C159" s="158"/>
      <c r="D159" s="159" t="s">
        <v>68</v>
      </c>
      <c r="E159" s="171" t="s">
        <v>125</v>
      </c>
      <c r="F159" s="171" t="s">
        <v>405</v>
      </c>
      <c r="G159" s="158"/>
      <c r="H159" s="158"/>
      <c r="I159" s="161"/>
      <c r="J159" s="172">
        <f>BK159</f>
        <v>0</v>
      </c>
      <c r="K159" s="158"/>
      <c r="L159" s="163"/>
      <c r="M159" s="164"/>
      <c r="N159" s="165"/>
      <c r="O159" s="165"/>
      <c r="P159" s="166">
        <f>SUM(P160:P166)</f>
        <v>0</v>
      </c>
      <c r="Q159" s="165"/>
      <c r="R159" s="166">
        <f>SUM(R160:R166)</f>
        <v>13.86746802</v>
      </c>
      <c r="S159" s="165"/>
      <c r="T159" s="167">
        <f>SUM(T160:T166)</f>
        <v>3.3000000000000003</v>
      </c>
      <c r="AR159" s="168" t="s">
        <v>77</v>
      </c>
      <c r="AT159" s="169" t="s">
        <v>68</v>
      </c>
      <c r="AU159" s="169" t="s">
        <v>77</v>
      </c>
      <c r="AY159" s="168" t="s">
        <v>112</v>
      </c>
      <c r="BK159" s="170">
        <f>SUM(BK160:BK166)</f>
        <v>0</v>
      </c>
    </row>
    <row r="160" spans="2:65" s="1" customFormat="1" ht="16.5" customHeight="1">
      <c r="B160" s="32"/>
      <c r="C160" s="173" t="s">
        <v>406</v>
      </c>
      <c r="D160" s="173" t="s">
        <v>115</v>
      </c>
      <c r="E160" s="174" t="s">
        <v>407</v>
      </c>
      <c r="F160" s="175" t="s">
        <v>408</v>
      </c>
      <c r="G160" s="176" t="s">
        <v>123</v>
      </c>
      <c r="H160" s="177">
        <v>3.9460000000000002</v>
      </c>
      <c r="I160" s="178"/>
      <c r="J160" s="179">
        <f t="shared" ref="J160:J166" si="30">ROUND(I160*H160,2)</f>
        <v>0</v>
      </c>
      <c r="K160" s="175" t="s">
        <v>1</v>
      </c>
      <c r="L160" s="36"/>
      <c r="M160" s="180" t="s">
        <v>1</v>
      </c>
      <c r="N160" s="181" t="s">
        <v>40</v>
      </c>
      <c r="O160" s="58"/>
      <c r="P160" s="182">
        <f t="shared" ref="P160:P166" si="31">O160*H160</f>
        <v>0</v>
      </c>
      <c r="Q160" s="182">
        <v>0</v>
      </c>
      <c r="R160" s="182">
        <f t="shared" ref="R160:R166" si="32">Q160*H160</f>
        <v>0</v>
      </c>
      <c r="S160" s="182">
        <v>0</v>
      </c>
      <c r="T160" s="183">
        <f t="shared" ref="T160:T166" si="33">S160*H160</f>
        <v>0</v>
      </c>
      <c r="AR160" s="15" t="s">
        <v>119</v>
      </c>
      <c r="AT160" s="15" t="s">
        <v>115</v>
      </c>
      <c r="AU160" s="15" t="s">
        <v>79</v>
      </c>
      <c r="AY160" s="15" t="s">
        <v>112</v>
      </c>
      <c r="BE160" s="184">
        <f t="shared" ref="BE160:BE166" si="34">IF(N160="základní",J160,0)</f>
        <v>0</v>
      </c>
      <c r="BF160" s="184">
        <f t="shared" ref="BF160:BF166" si="35">IF(N160="snížená",J160,0)</f>
        <v>0</v>
      </c>
      <c r="BG160" s="184">
        <f t="shared" ref="BG160:BG166" si="36">IF(N160="zákl. přenesená",J160,0)</f>
        <v>0</v>
      </c>
      <c r="BH160" s="184">
        <f t="shared" ref="BH160:BH166" si="37">IF(N160="sníž. přenesená",J160,0)</f>
        <v>0</v>
      </c>
      <c r="BI160" s="184">
        <f t="shared" ref="BI160:BI166" si="38">IF(N160="nulová",J160,0)</f>
        <v>0</v>
      </c>
      <c r="BJ160" s="15" t="s">
        <v>77</v>
      </c>
      <c r="BK160" s="184">
        <f t="shared" ref="BK160:BK166" si="39">ROUND(I160*H160,2)</f>
        <v>0</v>
      </c>
      <c r="BL160" s="15" t="s">
        <v>119</v>
      </c>
      <c r="BM160" s="15" t="s">
        <v>409</v>
      </c>
    </row>
    <row r="161" spans="2:65" s="1" customFormat="1" ht="16.5" customHeight="1">
      <c r="B161" s="32"/>
      <c r="C161" s="173" t="s">
        <v>410</v>
      </c>
      <c r="D161" s="173" t="s">
        <v>115</v>
      </c>
      <c r="E161" s="174" t="s">
        <v>411</v>
      </c>
      <c r="F161" s="175" t="s">
        <v>412</v>
      </c>
      <c r="G161" s="176" t="s">
        <v>190</v>
      </c>
      <c r="H161" s="177">
        <v>25.68</v>
      </c>
      <c r="I161" s="178"/>
      <c r="J161" s="179">
        <f t="shared" si="30"/>
        <v>0</v>
      </c>
      <c r="K161" s="175" t="s">
        <v>1</v>
      </c>
      <c r="L161" s="36"/>
      <c r="M161" s="180" t="s">
        <v>1</v>
      </c>
      <c r="N161" s="181" t="s">
        <v>40</v>
      </c>
      <c r="O161" s="58"/>
      <c r="P161" s="182">
        <f t="shared" si="31"/>
        <v>0</v>
      </c>
      <c r="Q161" s="182">
        <v>4.1739999999999999E-2</v>
      </c>
      <c r="R161" s="182">
        <f t="shared" si="32"/>
        <v>1.0718832</v>
      </c>
      <c r="S161" s="182">
        <v>0</v>
      </c>
      <c r="T161" s="183">
        <f t="shared" si="33"/>
        <v>0</v>
      </c>
      <c r="AR161" s="15" t="s">
        <v>119</v>
      </c>
      <c r="AT161" s="15" t="s">
        <v>115</v>
      </c>
      <c r="AU161" s="15" t="s">
        <v>79</v>
      </c>
      <c r="AY161" s="15" t="s">
        <v>112</v>
      </c>
      <c r="BE161" s="184">
        <f t="shared" si="34"/>
        <v>0</v>
      </c>
      <c r="BF161" s="184">
        <f t="shared" si="35"/>
        <v>0</v>
      </c>
      <c r="BG161" s="184">
        <f t="shared" si="36"/>
        <v>0</v>
      </c>
      <c r="BH161" s="184">
        <f t="shared" si="37"/>
        <v>0</v>
      </c>
      <c r="BI161" s="184">
        <f t="shared" si="38"/>
        <v>0</v>
      </c>
      <c r="BJ161" s="15" t="s">
        <v>77</v>
      </c>
      <c r="BK161" s="184">
        <f t="shared" si="39"/>
        <v>0</v>
      </c>
      <c r="BL161" s="15" t="s">
        <v>119</v>
      </c>
      <c r="BM161" s="15" t="s">
        <v>413</v>
      </c>
    </row>
    <row r="162" spans="2:65" s="1" customFormat="1" ht="16.5" customHeight="1">
      <c r="B162" s="32"/>
      <c r="C162" s="173" t="s">
        <v>414</v>
      </c>
      <c r="D162" s="173" t="s">
        <v>115</v>
      </c>
      <c r="E162" s="174" t="s">
        <v>415</v>
      </c>
      <c r="F162" s="175" t="s">
        <v>416</v>
      </c>
      <c r="G162" s="176" t="s">
        <v>190</v>
      </c>
      <c r="H162" s="177">
        <v>25.68</v>
      </c>
      <c r="I162" s="178"/>
      <c r="J162" s="179">
        <f t="shared" si="30"/>
        <v>0</v>
      </c>
      <c r="K162" s="175" t="s">
        <v>1</v>
      </c>
      <c r="L162" s="36"/>
      <c r="M162" s="180" t="s">
        <v>1</v>
      </c>
      <c r="N162" s="181" t="s">
        <v>40</v>
      </c>
      <c r="O162" s="58"/>
      <c r="P162" s="182">
        <f t="shared" si="31"/>
        <v>0</v>
      </c>
      <c r="Q162" s="182">
        <v>2.0000000000000002E-5</v>
      </c>
      <c r="R162" s="182">
        <f t="shared" si="32"/>
        <v>5.1360000000000002E-4</v>
      </c>
      <c r="S162" s="182">
        <v>0</v>
      </c>
      <c r="T162" s="183">
        <f t="shared" si="33"/>
        <v>0</v>
      </c>
      <c r="AR162" s="15" t="s">
        <v>119</v>
      </c>
      <c r="AT162" s="15" t="s">
        <v>115</v>
      </c>
      <c r="AU162" s="15" t="s">
        <v>79</v>
      </c>
      <c r="AY162" s="15" t="s">
        <v>112</v>
      </c>
      <c r="BE162" s="184">
        <f t="shared" si="34"/>
        <v>0</v>
      </c>
      <c r="BF162" s="184">
        <f t="shared" si="35"/>
        <v>0</v>
      </c>
      <c r="BG162" s="184">
        <f t="shared" si="36"/>
        <v>0</v>
      </c>
      <c r="BH162" s="184">
        <f t="shared" si="37"/>
        <v>0</v>
      </c>
      <c r="BI162" s="184">
        <f t="shared" si="38"/>
        <v>0</v>
      </c>
      <c r="BJ162" s="15" t="s">
        <v>77</v>
      </c>
      <c r="BK162" s="184">
        <f t="shared" si="39"/>
        <v>0</v>
      </c>
      <c r="BL162" s="15" t="s">
        <v>119</v>
      </c>
      <c r="BM162" s="15" t="s">
        <v>417</v>
      </c>
    </row>
    <row r="163" spans="2:65" s="1" customFormat="1" ht="16.5" customHeight="1">
      <c r="B163" s="32"/>
      <c r="C163" s="173" t="s">
        <v>418</v>
      </c>
      <c r="D163" s="173" t="s">
        <v>115</v>
      </c>
      <c r="E163" s="174" t="s">
        <v>419</v>
      </c>
      <c r="F163" s="175" t="s">
        <v>420</v>
      </c>
      <c r="G163" s="176" t="s">
        <v>129</v>
      </c>
      <c r="H163" s="177">
        <v>0.186</v>
      </c>
      <c r="I163" s="178"/>
      <c r="J163" s="179">
        <f t="shared" si="30"/>
        <v>0</v>
      </c>
      <c r="K163" s="175" t="s">
        <v>1</v>
      </c>
      <c r="L163" s="36"/>
      <c r="M163" s="180" t="s">
        <v>1</v>
      </c>
      <c r="N163" s="181" t="s">
        <v>40</v>
      </c>
      <c r="O163" s="58"/>
      <c r="P163" s="182">
        <f t="shared" si="31"/>
        <v>0</v>
      </c>
      <c r="Q163" s="182">
        <v>1.04877</v>
      </c>
      <c r="R163" s="182">
        <f t="shared" si="32"/>
        <v>0.19507121999999999</v>
      </c>
      <c r="S163" s="182">
        <v>0</v>
      </c>
      <c r="T163" s="183">
        <f t="shared" si="33"/>
        <v>0</v>
      </c>
      <c r="AR163" s="15" t="s">
        <v>119</v>
      </c>
      <c r="AT163" s="15" t="s">
        <v>115</v>
      </c>
      <c r="AU163" s="15" t="s">
        <v>79</v>
      </c>
      <c r="AY163" s="15" t="s">
        <v>112</v>
      </c>
      <c r="BE163" s="184">
        <f t="shared" si="34"/>
        <v>0</v>
      </c>
      <c r="BF163" s="184">
        <f t="shared" si="35"/>
        <v>0</v>
      </c>
      <c r="BG163" s="184">
        <f t="shared" si="36"/>
        <v>0</v>
      </c>
      <c r="BH163" s="184">
        <f t="shared" si="37"/>
        <v>0</v>
      </c>
      <c r="BI163" s="184">
        <f t="shared" si="38"/>
        <v>0</v>
      </c>
      <c r="BJ163" s="15" t="s">
        <v>77</v>
      </c>
      <c r="BK163" s="184">
        <f t="shared" si="39"/>
        <v>0</v>
      </c>
      <c r="BL163" s="15" t="s">
        <v>119</v>
      </c>
      <c r="BM163" s="15" t="s">
        <v>421</v>
      </c>
    </row>
    <row r="164" spans="2:65" s="1" customFormat="1" ht="16.5" customHeight="1">
      <c r="B164" s="32"/>
      <c r="C164" s="173" t="s">
        <v>422</v>
      </c>
      <c r="D164" s="173" t="s">
        <v>115</v>
      </c>
      <c r="E164" s="174" t="s">
        <v>423</v>
      </c>
      <c r="F164" s="175" t="s">
        <v>424</v>
      </c>
      <c r="G164" s="176" t="s">
        <v>148</v>
      </c>
      <c r="H164" s="177">
        <v>4</v>
      </c>
      <c r="I164" s="178"/>
      <c r="J164" s="179">
        <f t="shared" si="30"/>
        <v>0</v>
      </c>
      <c r="K164" s="175" t="s">
        <v>1</v>
      </c>
      <c r="L164" s="36"/>
      <c r="M164" s="180" t="s">
        <v>1</v>
      </c>
      <c r="N164" s="181" t="s">
        <v>40</v>
      </c>
      <c r="O164" s="58"/>
      <c r="P164" s="182">
        <f t="shared" si="31"/>
        <v>0</v>
      </c>
      <c r="Q164" s="182">
        <v>0</v>
      </c>
      <c r="R164" s="182">
        <f t="shared" si="32"/>
        <v>0</v>
      </c>
      <c r="S164" s="182">
        <v>0</v>
      </c>
      <c r="T164" s="183">
        <f t="shared" si="33"/>
        <v>0</v>
      </c>
      <c r="AR164" s="15" t="s">
        <v>119</v>
      </c>
      <c r="AT164" s="15" t="s">
        <v>115</v>
      </c>
      <c r="AU164" s="15" t="s">
        <v>79</v>
      </c>
      <c r="AY164" s="15" t="s">
        <v>112</v>
      </c>
      <c r="BE164" s="184">
        <f t="shared" si="34"/>
        <v>0</v>
      </c>
      <c r="BF164" s="184">
        <f t="shared" si="35"/>
        <v>0</v>
      </c>
      <c r="BG164" s="184">
        <f t="shared" si="36"/>
        <v>0</v>
      </c>
      <c r="BH164" s="184">
        <f t="shared" si="37"/>
        <v>0</v>
      </c>
      <c r="BI164" s="184">
        <f t="shared" si="38"/>
        <v>0</v>
      </c>
      <c r="BJ164" s="15" t="s">
        <v>77</v>
      </c>
      <c r="BK164" s="184">
        <f t="shared" si="39"/>
        <v>0</v>
      </c>
      <c r="BL164" s="15" t="s">
        <v>119</v>
      </c>
      <c r="BM164" s="15" t="s">
        <v>425</v>
      </c>
    </row>
    <row r="165" spans="2:65" s="1" customFormat="1" ht="16.5" customHeight="1">
      <c r="B165" s="32"/>
      <c r="C165" s="185" t="s">
        <v>426</v>
      </c>
      <c r="D165" s="185" t="s">
        <v>126</v>
      </c>
      <c r="E165" s="186" t="s">
        <v>427</v>
      </c>
      <c r="F165" s="187" t="s">
        <v>428</v>
      </c>
      <c r="G165" s="188" t="s">
        <v>148</v>
      </c>
      <c r="H165" s="189">
        <v>4</v>
      </c>
      <c r="I165" s="190"/>
      <c r="J165" s="191">
        <f t="shared" si="30"/>
        <v>0</v>
      </c>
      <c r="K165" s="187" t="s">
        <v>1</v>
      </c>
      <c r="L165" s="192"/>
      <c r="M165" s="193" t="s">
        <v>1</v>
      </c>
      <c r="N165" s="194" t="s">
        <v>40</v>
      </c>
      <c r="O165" s="58"/>
      <c r="P165" s="182">
        <f t="shared" si="31"/>
        <v>0</v>
      </c>
      <c r="Q165" s="182">
        <v>3.15</v>
      </c>
      <c r="R165" s="182">
        <f t="shared" si="32"/>
        <v>12.6</v>
      </c>
      <c r="S165" s="182">
        <v>0</v>
      </c>
      <c r="T165" s="183">
        <f t="shared" si="33"/>
        <v>0</v>
      </c>
      <c r="AR165" s="15" t="s">
        <v>130</v>
      </c>
      <c r="AT165" s="15" t="s">
        <v>126</v>
      </c>
      <c r="AU165" s="15" t="s">
        <v>79</v>
      </c>
      <c r="AY165" s="15" t="s">
        <v>112</v>
      </c>
      <c r="BE165" s="184">
        <f t="shared" si="34"/>
        <v>0</v>
      </c>
      <c r="BF165" s="184">
        <f t="shared" si="35"/>
        <v>0</v>
      </c>
      <c r="BG165" s="184">
        <f t="shared" si="36"/>
        <v>0</v>
      </c>
      <c r="BH165" s="184">
        <f t="shared" si="37"/>
        <v>0</v>
      </c>
      <c r="BI165" s="184">
        <f t="shared" si="38"/>
        <v>0</v>
      </c>
      <c r="BJ165" s="15" t="s">
        <v>77</v>
      </c>
      <c r="BK165" s="184">
        <f t="shared" si="39"/>
        <v>0</v>
      </c>
      <c r="BL165" s="15" t="s">
        <v>119</v>
      </c>
      <c r="BM165" s="15" t="s">
        <v>429</v>
      </c>
    </row>
    <row r="166" spans="2:65" s="1" customFormat="1" ht="16.5" customHeight="1">
      <c r="B166" s="32"/>
      <c r="C166" s="173" t="s">
        <v>430</v>
      </c>
      <c r="D166" s="173" t="s">
        <v>115</v>
      </c>
      <c r="E166" s="174" t="s">
        <v>431</v>
      </c>
      <c r="F166" s="175" t="s">
        <v>432</v>
      </c>
      <c r="G166" s="176" t="s">
        <v>123</v>
      </c>
      <c r="H166" s="177">
        <v>1.5</v>
      </c>
      <c r="I166" s="178"/>
      <c r="J166" s="179">
        <f t="shared" si="30"/>
        <v>0</v>
      </c>
      <c r="K166" s="175" t="s">
        <v>1</v>
      </c>
      <c r="L166" s="36"/>
      <c r="M166" s="180" t="s">
        <v>1</v>
      </c>
      <c r="N166" s="181" t="s">
        <v>40</v>
      </c>
      <c r="O166" s="58"/>
      <c r="P166" s="182">
        <f t="shared" si="31"/>
        <v>0</v>
      </c>
      <c r="Q166" s="182">
        <v>0</v>
      </c>
      <c r="R166" s="182">
        <f t="shared" si="32"/>
        <v>0</v>
      </c>
      <c r="S166" s="182">
        <v>2.2000000000000002</v>
      </c>
      <c r="T166" s="183">
        <f t="shared" si="33"/>
        <v>3.3000000000000003</v>
      </c>
      <c r="AR166" s="15" t="s">
        <v>119</v>
      </c>
      <c r="AT166" s="15" t="s">
        <v>115</v>
      </c>
      <c r="AU166" s="15" t="s">
        <v>79</v>
      </c>
      <c r="AY166" s="15" t="s">
        <v>112</v>
      </c>
      <c r="BE166" s="184">
        <f t="shared" si="34"/>
        <v>0</v>
      </c>
      <c r="BF166" s="184">
        <f t="shared" si="35"/>
        <v>0</v>
      </c>
      <c r="BG166" s="184">
        <f t="shared" si="36"/>
        <v>0</v>
      </c>
      <c r="BH166" s="184">
        <f t="shared" si="37"/>
        <v>0</v>
      </c>
      <c r="BI166" s="184">
        <f t="shared" si="38"/>
        <v>0</v>
      </c>
      <c r="BJ166" s="15" t="s">
        <v>77</v>
      </c>
      <c r="BK166" s="184">
        <f t="shared" si="39"/>
        <v>0</v>
      </c>
      <c r="BL166" s="15" t="s">
        <v>119</v>
      </c>
      <c r="BM166" s="15" t="s">
        <v>433</v>
      </c>
    </row>
    <row r="167" spans="2:65" s="10" customFormat="1" ht="22.9" customHeight="1">
      <c r="B167" s="157"/>
      <c r="C167" s="158"/>
      <c r="D167" s="159" t="s">
        <v>68</v>
      </c>
      <c r="E167" s="171" t="s">
        <v>119</v>
      </c>
      <c r="F167" s="171" t="s">
        <v>434</v>
      </c>
      <c r="G167" s="158"/>
      <c r="H167" s="158"/>
      <c r="I167" s="161"/>
      <c r="J167" s="172">
        <f>BK167</f>
        <v>0</v>
      </c>
      <c r="K167" s="158"/>
      <c r="L167" s="163"/>
      <c r="M167" s="164"/>
      <c r="N167" s="165"/>
      <c r="O167" s="165"/>
      <c r="P167" s="166">
        <f>SUM(P168:P184)</f>
        <v>0</v>
      </c>
      <c r="Q167" s="165"/>
      <c r="R167" s="166">
        <f>SUM(R168:R184)</f>
        <v>177.64017039999999</v>
      </c>
      <c r="S167" s="165"/>
      <c r="T167" s="167">
        <f>SUM(T168:T184)</f>
        <v>0</v>
      </c>
      <c r="AR167" s="168" t="s">
        <v>77</v>
      </c>
      <c r="AT167" s="169" t="s">
        <v>68</v>
      </c>
      <c r="AU167" s="169" t="s">
        <v>77</v>
      </c>
      <c r="AY167" s="168" t="s">
        <v>112</v>
      </c>
      <c r="BK167" s="170">
        <f>SUM(BK168:BK184)</f>
        <v>0</v>
      </c>
    </row>
    <row r="168" spans="2:65" s="1" customFormat="1" ht="16.5" customHeight="1">
      <c r="B168" s="32"/>
      <c r="C168" s="173" t="s">
        <v>435</v>
      </c>
      <c r="D168" s="173" t="s">
        <v>115</v>
      </c>
      <c r="E168" s="174" t="s">
        <v>436</v>
      </c>
      <c r="F168" s="175" t="s">
        <v>437</v>
      </c>
      <c r="G168" s="176" t="s">
        <v>123</v>
      </c>
      <c r="H168" s="177">
        <v>24.626000000000001</v>
      </c>
      <c r="I168" s="178"/>
      <c r="J168" s="179">
        <f t="shared" ref="J168:J179" si="40">ROUND(I168*H168,2)</f>
        <v>0</v>
      </c>
      <c r="K168" s="175" t="s">
        <v>1</v>
      </c>
      <c r="L168" s="36"/>
      <c r="M168" s="180" t="s">
        <v>1</v>
      </c>
      <c r="N168" s="181" t="s">
        <v>40</v>
      </c>
      <c r="O168" s="58"/>
      <c r="P168" s="182">
        <f t="shared" ref="P168:P179" si="41">O168*H168</f>
        <v>0</v>
      </c>
      <c r="Q168" s="182">
        <v>0</v>
      </c>
      <c r="R168" s="182">
        <f t="shared" ref="R168:R179" si="42">Q168*H168</f>
        <v>0</v>
      </c>
      <c r="S168" s="182">
        <v>0</v>
      </c>
      <c r="T168" s="183">
        <f t="shared" ref="T168:T179" si="43">S168*H168</f>
        <v>0</v>
      </c>
      <c r="AR168" s="15" t="s">
        <v>119</v>
      </c>
      <c r="AT168" s="15" t="s">
        <v>115</v>
      </c>
      <c r="AU168" s="15" t="s">
        <v>79</v>
      </c>
      <c r="AY168" s="15" t="s">
        <v>112</v>
      </c>
      <c r="BE168" s="184">
        <f t="shared" ref="BE168:BE179" si="44">IF(N168="základní",J168,0)</f>
        <v>0</v>
      </c>
      <c r="BF168" s="184">
        <f t="shared" ref="BF168:BF179" si="45">IF(N168="snížená",J168,0)</f>
        <v>0</v>
      </c>
      <c r="BG168" s="184">
        <f t="shared" ref="BG168:BG179" si="46">IF(N168="zákl. přenesená",J168,0)</f>
        <v>0</v>
      </c>
      <c r="BH168" s="184">
        <f t="shared" ref="BH168:BH179" si="47">IF(N168="sníž. přenesená",J168,0)</f>
        <v>0</v>
      </c>
      <c r="BI168" s="184">
        <f t="shared" ref="BI168:BI179" si="48">IF(N168="nulová",J168,0)</f>
        <v>0</v>
      </c>
      <c r="BJ168" s="15" t="s">
        <v>77</v>
      </c>
      <c r="BK168" s="184">
        <f t="shared" ref="BK168:BK179" si="49">ROUND(I168*H168,2)</f>
        <v>0</v>
      </c>
      <c r="BL168" s="15" t="s">
        <v>119</v>
      </c>
      <c r="BM168" s="15" t="s">
        <v>438</v>
      </c>
    </row>
    <row r="169" spans="2:65" s="1" customFormat="1" ht="16.5" customHeight="1">
      <c r="B169" s="32"/>
      <c r="C169" s="173" t="s">
        <v>439</v>
      </c>
      <c r="D169" s="173" t="s">
        <v>115</v>
      </c>
      <c r="E169" s="174" t="s">
        <v>440</v>
      </c>
      <c r="F169" s="175" t="s">
        <v>441</v>
      </c>
      <c r="G169" s="176" t="s">
        <v>129</v>
      </c>
      <c r="H169" s="177">
        <v>5.2640000000000002</v>
      </c>
      <c r="I169" s="178"/>
      <c r="J169" s="179">
        <f t="shared" si="40"/>
        <v>0</v>
      </c>
      <c r="K169" s="175" t="s">
        <v>1</v>
      </c>
      <c r="L169" s="36"/>
      <c r="M169" s="180" t="s">
        <v>1</v>
      </c>
      <c r="N169" s="181" t="s">
        <v>40</v>
      </c>
      <c r="O169" s="58"/>
      <c r="P169" s="182">
        <f t="shared" si="41"/>
        <v>0</v>
      </c>
      <c r="Q169" s="182">
        <v>1.0490900000000001</v>
      </c>
      <c r="R169" s="182">
        <f t="shared" si="42"/>
        <v>5.5224097600000004</v>
      </c>
      <c r="S169" s="182">
        <v>0</v>
      </c>
      <c r="T169" s="183">
        <f t="shared" si="43"/>
        <v>0</v>
      </c>
      <c r="AR169" s="15" t="s">
        <v>119</v>
      </c>
      <c r="AT169" s="15" t="s">
        <v>115</v>
      </c>
      <c r="AU169" s="15" t="s">
        <v>79</v>
      </c>
      <c r="AY169" s="15" t="s">
        <v>112</v>
      </c>
      <c r="BE169" s="184">
        <f t="shared" si="44"/>
        <v>0</v>
      </c>
      <c r="BF169" s="184">
        <f t="shared" si="45"/>
        <v>0</v>
      </c>
      <c r="BG169" s="184">
        <f t="shared" si="46"/>
        <v>0</v>
      </c>
      <c r="BH169" s="184">
        <f t="shared" si="47"/>
        <v>0</v>
      </c>
      <c r="BI169" s="184">
        <f t="shared" si="48"/>
        <v>0</v>
      </c>
      <c r="BJ169" s="15" t="s">
        <v>77</v>
      </c>
      <c r="BK169" s="184">
        <f t="shared" si="49"/>
        <v>0</v>
      </c>
      <c r="BL169" s="15" t="s">
        <v>119</v>
      </c>
      <c r="BM169" s="15" t="s">
        <v>442</v>
      </c>
    </row>
    <row r="170" spans="2:65" s="1" customFormat="1" ht="16.5" customHeight="1">
      <c r="B170" s="32"/>
      <c r="C170" s="173" t="s">
        <v>443</v>
      </c>
      <c r="D170" s="173" t="s">
        <v>115</v>
      </c>
      <c r="E170" s="174" t="s">
        <v>444</v>
      </c>
      <c r="F170" s="175" t="s">
        <v>445</v>
      </c>
      <c r="G170" s="176" t="s">
        <v>190</v>
      </c>
      <c r="H170" s="177">
        <v>102.58</v>
      </c>
      <c r="I170" s="178"/>
      <c r="J170" s="179">
        <f t="shared" si="40"/>
        <v>0</v>
      </c>
      <c r="K170" s="175" t="s">
        <v>1</v>
      </c>
      <c r="L170" s="36"/>
      <c r="M170" s="180" t="s">
        <v>1</v>
      </c>
      <c r="N170" s="181" t="s">
        <v>40</v>
      </c>
      <c r="O170" s="58"/>
      <c r="P170" s="182">
        <f t="shared" si="41"/>
        <v>0</v>
      </c>
      <c r="Q170" s="182">
        <v>0</v>
      </c>
      <c r="R170" s="182">
        <f t="shared" si="42"/>
        <v>0</v>
      </c>
      <c r="S170" s="182">
        <v>0</v>
      </c>
      <c r="T170" s="183">
        <f t="shared" si="43"/>
        <v>0</v>
      </c>
      <c r="AR170" s="15" t="s">
        <v>119</v>
      </c>
      <c r="AT170" s="15" t="s">
        <v>115</v>
      </c>
      <c r="AU170" s="15" t="s">
        <v>79</v>
      </c>
      <c r="AY170" s="15" t="s">
        <v>112</v>
      </c>
      <c r="BE170" s="184">
        <f t="shared" si="44"/>
        <v>0</v>
      </c>
      <c r="BF170" s="184">
        <f t="shared" si="45"/>
        <v>0</v>
      </c>
      <c r="BG170" s="184">
        <f t="shared" si="46"/>
        <v>0</v>
      </c>
      <c r="BH170" s="184">
        <f t="shared" si="47"/>
        <v>0</v>
      </c>
      <c r="BI170" s="184">
        <f t="shared" si="48"/>
        <v>0</v>
      </c>
      <c r="BJ170" s="15" t="s">
        <v>77</v>
      </c>
      <c r="BK170" s="184">
        <f t="shared" si="49"/>
        <v>0</v>
      </c>
      <c r="BL170" s="15" t="s">
        <v>119</v>
      </c>
      <c r="BM170" s="15" t="s">
        <v>446</v>
      </c>
    </row>
    <row r="171" spans="2:65" s="1" customFormat="1" ht="16.5" customHeight="1">
      <c r="B171" s="32"/>
      <c r="C171" s="173" t="s">
        <v>447</v>
      </c>
      <c r="D171" s="173" t="s">
        <v>115</v>
      </c>
      <c r="E171" s="174" t="s">
        <v>448</v>
      </c>
      <c r="F171" s="175" t="s">
        <v>449</v>
      </c>
      <c r="G171" s="176" t="s">
        <v>190</v>
      </c>
      <c r="H171" s="177">
        <v>25.2</v>
      </c>
      <c r="I171" s="178"/>
      <c r="J171" s="179">
        <f t="shared" si="40"/>
        <v>0</v>
      </c>
      <c r="K171" s="175" t="s">
        <v>1</v>
      </c>
      <c r="L171" s="36"/>
      <c r="M171" s="180" t="s">
        <v>1</v>
      </c>
      <c r="N171" s="181" t="s">
        <v>40</v>
      </c>
      <c r="O171" s="58"/>
      <c r="P171" s="182">
        <f t="shared" si="41"/>
        <v>0</v>
      </c>
      <c r="Q171" s="182">
        <v>0</v>
      </c>
      <c r="R171" s="182">
        <f t="shared" si="42"/>
        <v>0</v>
      </c>
      <c r="S171" s="182">
        <v>0</v>
      </c>
      <c r="T171" s="183">
        <f t="shared" si="43"/>
        <v>0</v>
      </c>
      <c r="AR171" s="15" t="s">
        <v>119</v>
      </c>
      <c r="AT171" s="15" t="s">
        <v>115</v>
      </c>
      <c r="AU171" s="15" t="s">
        <v>79</v>
      </c>
      <c r="AY171" s="15" t="s">
        <v>112</v>
      </c>
      <c r="BE171" s="184">
        <f t="shared" si="44"/>
        <v>0</v>
      </c>
      <c r="BF171" s="184">
        <f t="shared" si="45"/>
        <v>0</v>
      </c>
      <c r="BG171" s="184">
        <f t="shared" si="46"/>
        <v>0</v>
      </c>
      <c r="BH171" s="184">
        <f t="shared" si="47"/>
        <v>0</v>
      </c>
      <c r="BI171" s="184">
        <f t="shared" si="48"/>
        <v>0</v>
      </c>
      <c r="BJ171" s="15" t="s">
        <v>77</v>
      </c>
      <c r="BK171" s="184">
        <f t="shared" si="49"/>
        <v>0</v>
      </c>
      <c r="BL171" s="15" t="s">
        <v>119</v>
      </c>
      <c r="BM171" s="15" t="s">
        <v>450</v>
      </c>
    </row>
    <row r="172" spans="2:65" s="1" customFormat="1" ht="16.5" customHeight="1">
      <c r="B172" s="32"/>
      <c r="C172" s="173" t="s">
        <v>451</v>
      </c>
      <c r="D172" s="173" t="s">
        <v>115</v>
      </c>
      <c r="E172" s="174" t="s">
        <v>452</v>
      </c>
      <c r="F172" s="175" t="s">
        <v>453</v>
      </c>
      <c r="G172" s="176" t="s">
        <v>190</v>
      </c>
      <c r="H172" s="177">
        <v>1.4870000000000001</v>
      </c>
      <c r="I172" s="178"/>
      <c r="J172" s="179">
        <f t="shared" si="40"/>
        <v>0</v>
      </c>
      <c r="K172" s="175" t="s">
        <v>1</v>
      </c>
      <c r="L172" s="36"/>
      <c r="M172" s="180" t="s">
        <v>1</v>
      </c>
      <c r="N172" s="181" t="s">
        <v>40</v>
      </c>
      <c r="O172" s="58"/>
      <c r="P172" s="182">
        <f t="shared" si="41"/>
        <v>0</v>
      </c>
      <c r="Q172" s="182">
        <v>2.102E-2</v>
      </c>
      <c r="R172" s="182">
        <f t="shared" si="42"/>
        <v>3.1256740000000005E-2</v>
      </c>
      <c r="S172" s="182">
        <v>0</v>
      </c>
      <c r="T172" s="183">
        <f t="shared" si="43"/>
        <v>0</v>
      </c>
      <c r="AR172" s="15" t="s">
        <v>119</v>
      </c>
      <c r="AT172" s="15" t="s">
        <v>115</v>
      </c>
      <c r="AU172" s="15" t="s">
        <v>79</v>
      </c>
      <c r="AY172" s="15" t="s">
        <v>112</v>
      </c>
      <c r="BE172" s="184">
        <f t="shared" si="44"/>
        <v>0</v>
      </c>
      <c r="BF172" s="184">
        <f t="shared" si="45"/>
        <v>0</v>
      </c>
      <c r="BG172" s="184">
        <f t="shared" si="46"/>
        <v>0</v>
      </c>
      <c r="BH172" s="184">
        <f t="shared" si="47"/>
        <v>0</v>
      </c>
      <c r="BI172" s="184">
        <f t="shared" si="48"/>
        <v>0</v>
      </c>
      <c r="BJ172" s="15" t="s">
        <v>77</v>
      </c>
      <c r="BK172" s="184">
        <f t="shared" si="49"/>
        <v>0</v>
      </c>
      <c r="BL172" s="15" t="s">
        <v>119</v>
      </c>
      <c r="BM172" s="15" t="s">
        <v>454</v>
      </c>
    </row>
    <row r="173" spans="2:65" s="1" customFormat="1" ht="16.5" customHeight="1">
      <c r="B173" s="32"/>
      <c r="C173" s="173" t="s">
        <v>455</v>
      </c>
      <c r="D173" s="173" t="s">
        <v>115</v>
      </c>
      <c r="E173" s="174" t="s">
        <v>456</v>
      </c>
      <c r="F173" s="175" t="s">
        <v>457</v>
      </c>
      <c r="G173" s="176" t="s">
        <v>190</v>
      </c>
      <c r="H173" s="177">
        <v>1.4870000000000001</v>
      </c>
      <c r="I173" s="178"/>
      <c r="J173" s="179">
        <f t="shared" si="40"/>
        <v>0</v>
      </c>
      <c r="K173" s="175" t="s">
        <v>1</v>
      </c>
      <c r="L173" s="36"/>
      <c r="M173" s="180" t="s">
        <v>1</v>
      </c>
      <c r="N173" s="181" t="s">
        <v>40</v>
      </c>
      <c r="O173" s="58"/>
      <c r="P173" s="182">
        <f t="shared" si="41"/>
        <v>0</v>
      </c>
      <c r="Q173" s="182">
        <v>2.102E-2</v>
      </c>
      <c r="R173" s="182">
        <f t="shared" si="42"/>
        <v>3.1256740000000005E-2</v>
      </c>
      <c r="S173" s="182">
        <v>0</v>
      </c>
      <c r="T173" s="183">
        <f t="shared" si="43"/>
        <v>0</v>
      </c>
      <c r="AR173" s="15" t="s">
        <v>119</v>
      </c>
      <c r="AT173" s="15" t="s">
        <v>115</v>
      </c>
      <c r="AU173" s="15" t="s">
        <v>79</v>
      </c>
      <c r="AY173" s="15" t="s">
        <v>112</v>
      </c>
      <c r="BE173" s="184">
        <f t="shared" si="44"/>
        <v>0</v>
      </c>
      <c r="BF173" s="184">
        <f t="shared" si="45"/>
        <v>0</v>
      </c>
      <c r="BG173" s="184">
        <f t="shared" si="46"/>
        <v>0</v>
      </c>
      <c r="BH173" s="184">
        <f t="shared" si="47"/>
        <v>0</v>
      </c>
      <c r="BI173" s="184">
        <f t="shared" si="48"/>
        <v>0</v>
      </c>
      <c r="BJ173" s="15" t="s">
        <v>77</v>
      </c>
      <c r="BK173" s="184">
        <f t="shared" si="49"/>
        <v>0</v>
      </c>
      <c r="BL173" s="15" t="s">
        <v>119</v>
      </c>
      <c r="BM173" s="15" t="s">
        <v>458</v>
      </c>
    </row>
    <row r="174" spans="2:65" s="1" customFormat="1" ht="16.5" customHeight="1">
      <c r="B174" s="32"/>
      <c r="C174" s="173" t="s">
        <v>459</v>
      </c>
      <c r="D174" s="173" t="s">
        <v>115</v>
      </c>
      <c r="E174" s="174" t="s">
        <v>460</v>
      </c>
      <c r="F174" s="175" t="s">
        <v>461</v>
      </c>
      <c r="G174" s="176" t="s">
        <v>190</v>
      </c>
      <c r="H174" s="177">
        <v>24</v>
      </c>
      <c r="I174" s="178"/>
      <c r="J174" s="179">
        <f t="shared" si="40"/>
        <v>0</v>
      </c>
      <c r="K174" s="175" t="s">
        <v>1</v>
      </c>
      <c r="L174" s="36"/>
      <c r="M174" s="180" t="s">
        <v>1</v>
      </c>
      <c r="N174" s="181" t="s">
        <v>40</v>
      </c>
      <c r="O174" s="58"/>
      <c r="P174" s="182">
        <f t="shared" si="41"/>
        <v>0</v>
      </c>
      <c r="Q174" s="182">
        <v>0</v>
      </c>
      <c r="R174" s="182">
        <f t="shared" si="42"/>
        <v>0</v>
      </c>
      <c r="S174" s="182">
        <v>0</v>
      </c>
      <c r="T174" s="183">
        <f t="shared" si="43"/>
        <v>0</v>
      </c>
      <c r="AR174" s="15" t="s">
        <v>119</v>
      </c>
      <c r="AT174" s="15" t="s">
        <v>115</v>
      </c>
      <c r="AU174" s="15" t="s">
        <v>79</v>
      </c>
      <c r="AY174" s="15" t="s">
        <v>112</v>
      </c>
      <c r="BE174" s="184">
        <f t="shared" si="44"/>
        <v>0</v>
      </c>
      <c r="BF174" s="184">
        <f t="shared" si="45"/>
        <v>0</v>
      </c>
      <c r="BG174" s="184">
        <f t="shared" si="46"/>
        <v>0</v>
      </c>
      <c r="BH174" s="184">
        <f t="shared" si="47"/>
        <v>0</v>
      </c>
      <c r="BI174" s="184">
        <f t="shared" si="48"/>
        <v>0</v>
      </c>
      <c r="BJ174" s="15" t="s">
        <v>77</v>
      </c>
      <c r="BK174" s="184">
        <f t="shared" si="49"/>
        <v>0</v>
      </c>
      <c r="BL174" s="15" t="s">
        <v>119</v>
      </c>
      <c r="BM174" s="15" t="s">
        <v>462</v>
      </c>
    </row>
    <row r="175" spans="2:65" s="1" customFormat="1" ht="16.5" customHeight="1">
      <c r="B175" s="32"/>
      <c r="C175" s="173" t="s">
        <v>463</v>
      </c>
      <c r="D175" s="173" t="s">
        <v>115</v>
      </c>
      <c r="E175" s="174" t="s">
        <v>464</v>
      </c>
      <c r="F175" s="175" t="s">
        <v>465</v>
      </c>
      <c r="G175" s="176" t="s">
        <v>190</v>
      </c>
      <c r="H175" s="177">
        <v>120</v>
      </c>
      <c r="I175" s="178"/>
      <c r="J175" s="179">
        <f t="shared" si="40"/>
        <v>0</v>
      </c>
      <c r="K175" s="175" t="s">
        <v>1</v>
      </c>
      <c r="L175" s="36"/>
      <c r="M175" s="180" t="s">
        <v>1</v>
      </c>
      <c r="N175" s="181" t="s">
        <v>40</v>
      </c>
      <c r="O175" s="58"/>
      <c r="P175" s="182">
        <f t="shared" si="41"/>
        <v>0</v>
      </c>
      <c r="Q175" s="182">
        <v>0</v>
      </c>
      <c r="R175" s="182">
        <f t="shared" si="42"/>
        <v>0</v>
      </c>
      <c r="S175" s="182">
        <v>0</v>
      </c>
      <c r="T175" s="183">
        <f t="shared" si="43"/>
        <v>0</v>
      </c>
      <c r="AR175" s="15" t="s">
        <v>119</v>
      </c>
      <c r="AT175" s="15" t="s">
        <v>115</v>
      </c>
      <c r="AU175" s="15" t="s">
        <v>79</v>
      </c>
      <c r="AY175" s="15" t="s">
        <v>112</v>
      </c>
      <c r="BE175" s="184">
        <f t="shared" si="44"/>
        <v>0</v>
      </c>
      <c r="BF175" s="184">
        <f t="shared" si="45"/>
        <v>0</v>
      </c>
      <c r="BG175" s="184">
        <f t="shared" si="46"/>
        <v>0</v>
      </c>
      <c r="BH175" s="184">
        <f t="shared" si="47"/>
        <v>0</v>
      </c>
      <c r="BI175" s="184">
        <f t="shared" si="48"/>
        <v>0</v>
      </c>
      <c r="BJ175" s="15" t="s">
        <v>77</v>
      </c>
      <c r="BK175" s="184">
        <f t="shared" si="49"/>
        <v>0</v>
      </c>
      <c r="BL175" s="15" t="s">
        <v>119</v>
      </c>
      <c r="BM175" s="15" t="s">
        <v>466</v>
      </c>
    </row>
    <row r="176" spans="2:65" s="1" customFormat="1" ht="16.5" customHeight="1">
      <c r="B176" s="32"/>
      <c r="C176" s="173" t="s">
        <v>467</v>
      </c>
      <c r="D176" s="173" t="s">
        <v>115</v>
      </c>
      <c r="E176" s="174" t="s">
        <v>468</v>
      </c>
      <c r="F176" s="175" t="s">
        <v>469</v>
      </c>
      <c r="G176" s="176" t="s">
        <v>129</v>
      </c>
      <c r="H176" s="177">
        <v>0.23200000000000001</v>
      </c>
      <c r="I176" s="178"/>
      <c r="J176" s="179">
        <f t="shared" si="40"/>
        <v>0</v>
      </c>
      <c r="K176" s="175" t="s">
        <v>1</v>
      </c>
      <c r="L176" s="36"/>
      <c r="M176" s="180" t="s">
        <v>1</v>
      </c>
      <c r="N176" s="181" t="s">
        <v>40</v>
      </c>
      <c r="O176" s="58"/>
      <c r="P176" s="182">
        <f t="shared" si="41"/>
        <v>0</v>
      </c>
      <c r="Q176" s="182">
        <v>0.84758</v>
      </c>
      <c r="R176" s="182">
        <f t="shared" si="42"/>
        <v>0.19663856000000002</v>
      </c>
      <c r="S176" s="182">
        <v>0</v>
      </c>
      <c r="T176" s="183">
        <f t="shared" si="43"/>
        <v>0</v>
      </c>
      <c r="AR176" s="15" t="s">
        <v>119</v>
      </c>
      <c r="AT176" s="15" t="s">
        <v>115</v>
      </c>
      <c r="AU176" s="15" t="s">
        <v>79</v>
      </c>
      <c r="AY176" s="15" t="s">
        <v>112</v>
      </c>
      <c r="BE176" s="184">
        <f t="shared" si="44"/>
        <v>0</v>
      </c>
      <c r="BF176" s="184">
        <f t="shared" si="45"/>
        <v>0</v>
      </c>
      <c r="BG176" s="184">
        <f t="shared" si="46"/>
        <v>0</v>
      </c>
      <c r="BH176" s="184">
        <f t="shared" si="47"/>
        <v>0</v>
      </c>
      <c r="BI176" s="184">
        <f t="shared" si="48"/>
        <v>0</v>
      </c>
      <c r="BJ176" s="15" t="s">
        <v>77</v>
      </c>
      <c r="BK176" s="184">
        <f t="shared" si="49"/>
        <v>0</v>
      </c>
      <c r="BL176" s="15" t="s">
        <v>119</v>
      </c>
      <c r="BM176" s="15" t="s">
        <v>470</v>
      </c>
    </row>
    <row r="177" spans="2:65" s="1" customFormat="1" ht="16.5" customHeight="1">
      <c r="B177" s="32"/>
      <c r="C177" s="173" t="s">
        <v>471</v>
      </c>
      <c r="D177" s="173" t="s">
        <v>115</v>
      </c>
      <c r="E177" s="174" t="s">
        <v>472</v>
      </c>
      <c r="F177" s="175" t="s">
        <v>473</v>
      </c>
      <c r="G177" s="176" t="s">
        <v>123</v>
      </c>
      <c r="H177" s="177">
        <v>14.214</v>
      </c>
      <c r="I177" s="178"/>
      <c r="J177" s="179">
        <f t="shared" si="40"/>
        <v>0</v>
      </c>
      <c r="K177" s="175" t="s">
        <v>1</v>
      </c>
      <c r="L177" s="36"/>
      <c r="M177" s="180" t="s">
        <v>1</v>
      </c>
      <c r="N177" s="181" t="s">
        <v>40</v>
      </c>
      <c r="O177" s="58"/>
      <c r="P177" s="182">
        <f t="shared" si="41"/>
        <v>0</v>
      </c>
      <c r="Q177" s="182">
        <v>0</v>
      </c>
      <c r="R177" s="182">
        <f t="shared" si="42"/>
        <v>0</v>
      </c>
      <c r="S177" s="182">
        <v>0</v>
      </c>
      <c r="T177" s="183">
        <f t="shared" si="43"/>
        <v>0</v>
      </c>
      <c r="AR177" s="15" t="s">
        <v>119</v>
      </c>
      <c r="AT177" s="15" t="s">
        <v>115</v>
      </c>
      <c r="AU177" s="15" t="s">
        <v>79</v>
      </c>
      <c r="AY177" s="15" t="s">
        <v>112</v>
      </c>
      <c r="BE177" s="184">
        <f t="shared" si="44"/>
        <v>0</v>
      </c>
      <c r="BF177" s="184">
        <f t="shared" si="45"/>
        <v>0</v>
      </c>
      <c r="BG177" s="184">
        <f t="shared" si="46"/>
        <v>0</v>
      </c>
      <c r="BH177" s="184">
        <f t="shared" si="47"/>
        <v>0</v>
      </c>
      <c r="BI177" s="184">
        <f t="shared" si="48"/>
        <v>0</v>
      </c>
      <c r="BJ177" s="15" t="s">
        <v>77</v>
      </c>
      <c r="BK177" s="184">
        <f t="shared" si="49"/>
        <v>0</v>
      </c>
      <c r="BL177" s="15" t="s">
        <v>119</v>
      </c>
      <c r="BM177" s="15" t="s">
        <v>474</v>
      </c>
    </row>
    <row r="178" spans="2:65" s="1" customFormat="1" ht="16.5" customHeight="1">
      <c r="B178" s="32"/>
      <c r="C178" s="173" t="s">
        <v>475</v>
      </c>
      <c r="D178" s="173" t="s">
        <v>115</v>
      </c>
      <c r="E178" s="174" t="s">
        <v>476</v>
      </c>
      <c r="F178" s="175" t="s">
        <v>477</v>
      </c>
      <c r="G178" s="176" t="s">
        <v>190</v>
      </c>
      <c r="H178" s="177">
        <v>65.540000000000006</v>
      </c>
      <c r="I178" s="178"/>
      <c r="J178" s="179">
        <f t="shared" si="40"/>
        <v>0</v>
      </c>
      <c r="K178" s="175" t="s">
        <v>1</v>
      </c>
      <c r="L178" s="36"/>
      <c r="M178" s="180" t="s">
        <v>1</v>
      </c>
      <c r="N178" s="181" t="s">
        <v>40</v>
      </c>
      <c r="O178" s="58"/>
      <c r="P178" s="182">
        <f t="shared" si="41"/>
        <v>0</v>
      </c>
      <c r="Q178" s="182">
        <v>0.15679999999999999</v>
      </c>
      <c r="R178" s="182">
        <f t="shared" si="42"/>
        <v>10.276672000000001</v>
      </c>
      <c r="S178" s="182">
        <v>0</v>
      </c>
      <c r="T178" s="183">
        <f t="shared" si="43"/>
        <v>0</v>
      </c>
      <c r="AR178" s="15" t="s">
        <v>119</v>
      </c>
      <c r="AT178" s="15" t="s">
        <v>115</v>
      </c>
      <c r="AU178" s="15" t="s">
        <v>79</v>
      </c>
      <c r="AY178" s="15" t="s">
        <v>112</v>
      </c>
      <c r="BE178" s="184">
        <f t="shared" si="44"/>
        <v>0</v>
      </c>
      <c r="BF178" s="184">
        <f t="shared" si="45"/>
        <v>0</v>
      </c>
      <c r="BG178" s="184">
        <f t="shared" si="46"/>
        <v>0</v>
      </c>
      <c r="BH178" s="184">
        <f t="shared" si="47"/>
        <v>0</v>
      </c>
      <c r="BI178" s="184">
        <f t="shared" si="48"/>
        <v>0</v>
      </c>
      <c r="BJ178" s="15" t="s">
        <v>77</v>
      </c>
      <c r="BK178" s="184">
        <f t="shared" si="49"/>
        <v>0</v>
      </c>
      <c r="BL178" s="15" t="s">
        <v>119</v>
      </c>
      <c r="BM178" s="15" t="s">
        <v>478</v>
      </c>
    </row>
    <row r="179" spans="2:65" s="1" customFormat="1" ht="16.5" customHeight="1">
      <c r="B179" s="32"/>
      <c r="C179" s="173" t="s">
        <v>479</v>
      </c>
      <c r="D179" s="173" t="s">
        <v>115</v>
      </c>
      <c r="E179" s="174" t="s">
        <v>480</v>
      </c>
      <c r="F179" s="175" t="s">
        <v>481</v>
      </c>
      <c r="G179" s="176" t="s">
        <v>123</v>
      </c>
      <c r="H179" s="177">
        <v>31.5</v>
      </c>
      <c r="I179" s="178"/>
      <c r="J179" s="179">
        <f t="shared" si="40"/>
        <v>0</v>
      </c>
      <c r="K179" s="175" t="s">
        <v>1</v>
      </c>
      <c r="L179" s="36"/>
      <c r="M179" s="180" t="s">
        <v>1</v>
      </c>
      <c r="N179" s="181" t="s">
        <v>40</v>
      </c>
      <c r="O179" s="58"/>
      <c r="P179" s="182">
        <f t="shared" si="41"/>
        <v>0</v>
      </c>
      <c r="Q179" s="182">
        <v>0</v>
      </c>
      <c r="R179" s="182">
        <f t="shared" si="42"/>
        <v>0</v>
      </c>
      <c r="S179" s="182">
        <v>0</v>
      </c>
      <c r="T179" s="183">
        <f t="shared" si="43"/>
        <v>0</v>
      </c>
      <c r="AR179" s="15" t="s">
        <v>119</v>
      </c>
      <c r="AT179" s="15" t="s">
        <v>115</v>
      </c>
      <c r="AU179" s="15" t="s">
        <v>79</v>
      </c>
      <c r="AY179" s="15" t="s">
        <v>112</v>
      </c>
      <c r="BE179" s="184">
        <f t="shared" si="44"/>
        <v>0</v>
      </c>
      <c r="BF179" s="184">
        <f t="shared" si="45"/>
        <v>0</v>
      </c>
      <c r="BG179" s="184">
        <f t="shared" si="46"/>
        <v>0</v>
      </c>
      <c r="BH179" s="184">
        <f t="shared" si="47"/>
        <v>0</v>
      </c>
      <c r="BI179" s="184">
        <f t="shared" si="48"/>
        <v>0</v>
      </c>
      <c r="BJ179" s="15" t="s">
        <v>77</v>
      </c>
      <c r="BK179" s="184">
        <f t="shared" si="49"/>
        <v>0</v>
      </c>
      <c r="BL179" s="15" t="s">
        <v>119</v>
      </c>
      <c r="BM179" s="15" t="s">
        <v>482</v>
      </c>
    </row>
    <row r="180" spans="2:65" s="1" customFormat="1" ht="11.25">
      <c r="B180" s="32"/>
      <c r="C180" s="33"/>
      <c r="D180" s="197" t="s">
        <v>390</v>
      </c>
      <c r="E180" s="33"/>
      <c r="F180" s="222" t="s">
        <v>481</v>
      </c>
      <c r="G180" s="33"/>
      <c r="H180" s="33"/>
      <c r="I180" s="101"/>
      <c r="J180" s="33"/>
      <c r="K180" s="33"/>
      <c r="L180" s="36"/>
      <c r="M180" s="223"/>
      <c r="N180" s="58"/>
      <c r="O180" s="58"/>
      <c r="P180" s="58"/>
      <c r="Q180" s="58"/>
      <c r="R180" s="58"/>
      <c r="S180" s="58"/>
      <c r="T180" s="59"/>
      <c r="AT180" s="15" t="s">
        <v>390</v>
      </c>
      <c r="AU180" s="15" t="s">
        <v>79</v>
      </c>
    </row>
    <row r="181" spans="2:65" s="1" customFormat="1" ht="16.5" customHeight="1">
      <c r="B181" s="32"/>
      <c r="C181" s="173" t="s">
        <v>483</v>
      </c>
      <c r="D181" s="173" t="s">
        <v>115</v>
      </c>
      <c r="E181" s="174" t="s">
        <v>484</v>
      </c>
      <c r="F181" s="175" t="s">
        <v>485</v>
      </c>
      <c r="G181" s="176" t="s">
        <v>123</v>
      </c>
      <c r="H181" s="177">
        <v>31.481999999999999</v>
      </c>
      <c r="I181" s="178"/>
      <c r="J181" s="179">
        <f>ROUND(I181*H181,2)</f>
        <v>0</v>
      </c>
      <c r="K181" s="175" t="s">
        <v>1</v>
      </c>
      <c r="L181" s="36"/>
      <c r="M181" s="180" t="s">
        <v>1</v>
      </c>
      <c r="N181" s="181" t="s">
        <v>40</v>
      </c>
      <c r="O181" s="58"/>
      <c r="P181" s="182">
        <f>O181*H181</f>
        <v>0</v>
      </c>
      <c r="Q181" s="182">
        <v>2.4500000000000002</v>
      </c>
      <c r="R181" s="182">
        <f>Q181*H181</f>
        <v>77.130899999999997</v>
      </c>
      <c r="S181" s="182">
        <v>0</v>
      </c>
      <c r="T181" s="183">
        <f>S181*H181</f>
        <v>0</v>
      </c>
      <c r="AR181" s="15" t="s">
        <v>119</v>
      </c>
      <c r="AT181" s="15" t="s">
        <v>115</v>
      </c>
      <c r="AU181" s="15" t="s">
        <v>79</v>
      </c>
      <c r="AY181" s="15" t="s">
        <v>112</v>
      </c>
      <c r="BE181" s="184">
        <f>IF(N181="základní",J181,0)</f>
        <v>0</v>
      </c>
      <c r="BF181" s="184">
        <f>IF(N181="snížená",J181,0)</f>
        <v>0</v>
      </c>
      <c r="BG181" s="184">
        <f>IF(N181="zákl. přenesená",J181,0)</f>
        <v>0</v>
      </c>
      <c r="BH181" s="184">
        <f>IF(N181="sníž. přenesená",J181,0)</f>
        <v>0</v>
      </c>
      <c r="BI181" s="184">
        <f>IF(N181="nulová",J181,0)</f>
        <v>0</v>
      </c>
      <c r="BJ181" s="15" t="s">
        <v>77</v>
      </c>
      <c r="BK181" s="184">
        <f>ROUND(I181*H181,2)</f>
        <v>0</v>
      </c>
      <c r="BL181" s="15" t="s">
        <v>119</v>
      </c>
      <c r="BM181" s="15" t="s">
        <v>486</v>
      </c>
    </row>
    <row r="182" spans="2:65" s="1" customFormat="1" ht="16.5" customHeight="1">
      <c r="B182" s="32"/>
      <c r="C182" s="173" t="s">
        <v>487</v>
      </c>
      <c r="D182" s="173" t="s">
        <v>115</v>
      </c>
      <c r="E182" s="174" t="s">
        <v>488</v>
      </c>
      <c r="F182" s="175" t="s">
        <v>489</v>
      </c>
      <c r="G182" s="176" t="s">
        <v>123</v>
      </c>
      <c r="H182" s="177">
        <v>2.4</v>
      </c>
      <c r="I182" s="178"/>
      <c r="J182" s="179">
        <f>ROUND(I182*H182,2)</f>
        <v>0</v>
      </c>
      <c r="K182" s="175" t="s">
        <v>1</v>
      </c>
      <c r="L182" s="36"/>
      <c r="M182" s="180" t="s">
        <v>1</v>
      </c>
      <c r="N182" s="181" t="s">
        <v>40</v>
      </c>
      <c r="O182" s="58"/>
      <c r="P182" s="182">
        <f>O182*H182</f>
        <v>0</v>
      </c>
      <c r="Q182" s="182">
        <v>0</v>
      </c>
      <c r="R182" s="182">
        <f>Q182*H182</f>
        <v>0</v>
      </c>
      <c r="S182" s="182">
        <v>0</v>
      </c>
      <c r="T182" s="183">
        <f>S182*H182</f>
        <v>0</v>
      </c>
      <c r="AR182" s="15" t="s">
        <v>119</v>
      </c>
      <c r="AT182" s="15" t="s">
        <v>115</v>
      </c>
      <c r="AU182" s="15" t="s">
        <v>79</v>
      </c>
      <c r="AY182" s="15" t="s">
        <v>112</v>
      </c>
      <c r="BE182" s="184">
        <f>IF(N182="základní",J182,0)</f>
        <v>0</v>
      </c>
      <c r="BF182" s="184">
        <f>IF(N182="snížená",J182,0)</f>
        <v>0</v>
      </c>
      <c r="BG182" s="184">
        <f>IF(N182="zákl. přenesená",J182,0)</f>
        <v>0</v>
      </c>
      <c r="BH182" s="184">
        <f>IF(N182="sníž. přenesená",J182,0)</f>
        <v>0</v>
      </c>
      <c r="BI182" s="184">
        <f>IF(N182="nulová",J182,0)</f>
        <v>0</v>
      </c>
      <c r="BJ182" s="15" t="s">
        <v>77</v>
      </c>
      <c r="BK182" s="184">
        <f>ROUND(I182*H182,2)</f>
        <v>0</v>
      </c>
      <c r="BL182" s="15" t="s">
        <v>119</v>
      </c>
      <c r="BM182" s="15" t="s">
        <v>490</v>
      </c>
    </row>
    <row r="183" spans="2:65" s="1" customFormat="1" ht="16.5" customHeight="1">
      <c r="B183" s="32"/>
      <c r="C183" s="173" t="s">
        <v>491</v>
      </c>
      <c r="D183" s="173" t="s">
        <v>115</v>
      </c>
      <c r="E183" s="174" t="s">
        <v>492</v>
      </c>
      <c r="F183" s="175" t="s">
        <v>493</v>
      </c>
      <c r="G183" s="176" t="s">
        <v>123</v>
      </c>
      <c r="H183" s="177">
        <v>1.92</v>
      </c>
      <c r="I183" s="178"/>
      <c r="J183" s="179">
        <f>ROUND(I183*H183,2)</f>
        <v>0</v>
      </c>
      <c r="K183" s="175" t="s">
        <v>1</v>
      </c>
      <c r="L183" s="36"/>
      <c r="M183" s="180" t="s">
        <v>1</v>
      </c>
      <c r="N183" s="181" t="s">
        <v>40</v>
      </c>
      <c r="O183" s="58"/>
      <c r="P183" s="182">
        <f>O183*H183</f>
        <v>0</v>
      </c>
      <c r="Q183" s="182">
        <v>0</v>
      </c>
      <c r="R183" s="182">
        <f>Q183*H183</f>
        <v>0</v>
      </c>
      <c r="S183" s="182">
        <v>0</v>
      </c>
      <c r="T183" s="183">
        <f>S183*H183</f>
        <v>0</v>
      </c>
      <c r="AR183" s="15" t="s">
        <v>119</v>
      </c>
      <c r="AT183" s="15" t="s">
        <v>115</v>
      </c>
      <c r="AU183" s="15" t="s">
        <v>79</v>
      </c>
      <c r="AY183" s="15" t="s">
        <v>112</v>
      </c>
      <c r="BE183" s="184">
        <f>IF(N183="základní",J183,0)</f>
        <v>0</v>
      </c>
      <c r="BF183" s="184">
        <f>IF(N183="snížená",J183,0)</f>
        <v>0</v>
      </c>
      <c r="BG183" s="184">
        <f>IF(N183="zákl. přenesená",J183,0)</f>
        <v>0</v>
      </c>
      <c r="BH183" s="184">
        <f>IF(N183="sníž. přenesená",J183,0)</f>
        <v>0</v>
      </c>
      <c r="BI183" s="184">
        <f>IF(N183="nulová",J183,0)</f>
        <v>0</v>
      </c>
      <c r="BJ183" s="15" t="s">
        <v>77</v>
      </c>
      <c r="BK183" s="184">
        <f>ROUND(I183*H183,2)</f>
        <v>0</v>
      </c>
      <c r="BL183" s="15" t="s">
        <v>119</v>
      </c>
      <c r="BM183" s="15" t="s">
        <v>494</v>
      </c>
    </row>
    <row r="184" spans="2:65" s="1" customFormat="1" ht="16.5" customHeight="1">
      <c r="B184" s="32"/>
      <c r="C184" s="173" t="s">
        <v>495</v>
      </c>
      <c r="D184" s="173" t="s">
        <v>115</v>
      </c>
      <c r="E184" s="174" t="s">
        <v>496</v>
      </c>
      <c r="F184" s="175" t="s">
        <v>497</v>
      </c>
      <c r="G184" s="176" t="s">
        <v>190</v>
      </c>
      <c r="H184" s="177">
        <v>102.58</v>
      </c>
      <c r="I184" s="178"/>
      <c r="J184" s="179">
        <f>ROUND(I184*H184,2)</f>
        <v>0</v>
      </c>
      <c r="K184" s="175" t="s">
        <v>1</v>
      </c>
      <c r="L184" s="36"/>
      <c r="M184" s="180" t="s">
        <v>1</v>
      </c>
      <c r="N184" s="181" t="s">
        <v>40</v>
      </c>
      <c r="O184" s="58"/>
      <c r="P184" s="182">
        <f>O184*H184</f>
        <v>0</v>
      </c>
      <c r="Q184" s="182">
        <v>0.82326999999999995</v>
      </c>
      <c r="R184" s="182">
        <f>Q184*H184</f>
        <v>84.451036599999995</v>
      </c>
      <c r="S184" s="182">
        <v>0</v>
      </c>
      <c r="T184" s="183">
        <f>S184*H184</f>
        <v>0</v>
      </c>
      <c r="AR184" s="15" t="s">
        <v>119</v>
      </c>
      <c r="AT184" s="15" t="s">
        <v>115</v>
      </c>
      <c r="AU184" s="15" t="s">
        <v>79</v>
      </c>
      <c r="AY184" s="15" t="s">
        <v>112</v>
      </c>
      <c r="BE184" s="184">
        <f>IF(N184="základní",J184,0)</f>
        <v>0</v>
      </c>
      <c r="BF184" s="184">
        <f>IF(N184="snížená",J184,0)</f>
        <v>0</v>
      </c>
      <c r="BG184" s="184">
        <f>IF(N184="zákl. přenesená",J184,0)</f>
        <v>0</v>
      </c>
      <c r="BH184" s="184">
        <f>IF(N184="sníž. přenesená",J184,0)</f>
        <v>0</v>
      </c>
      <c r="BI184" s="184">
        <f>IF(N184="nulová",J184,0)</f>
        <v>0</v>
      </c>
      <c r="BJ184" s="15" t="s">
        <v>77</v>
      </c>
      <c r="BK184" s="184">
        <f>ROUND(I184*H184,2)</f>
        <v>0</v>
      </c>
      <c r="BL184" s="15" t="s">
        <v>119</v>
      </c>
      <c r="BM184" s="15" t="s">
        <v>498</v>
      </c>
    </row>
    <row r="185" spans="2:65" s="10" customFormat="1" ht="22.9" customHeight="1">
      <c r="B185" s="157"/>
      <c r="C185" s="158"/>
      <c r="D185" s="159" t="s">
        <v>68</v>
      </c>
      <c r="E185" s="171" t="s">
        <v>113</v>
      </c>
      <c r="F185" s="171" t="s">
        <v>499</v>
      </c>
      <c r="G185" s="158"/>
      <c r="H185" s="158"/>
      <c r="I185" s="161"/>
      <c r="J185" s="172">
        <f>BK185</f>
        <v>0</v>
      </c>
      <c r="K185" s="158"/>
      <c r="L185" s="163"/>
      <c r="M185" s="164"/>
      <c r="N185" s="165"/>
      <c r="O185" s="165"/>
      <c r="P185" s="166">
        <f>SUM(P186:P189)</f>
        <v>0</v>
      </c>
      <c r="Q185" s="165"/>
      <c r="R185" s="166">
        <f>SUM(R186:R189)</f>
        <v>14.132</v>
      </c>
      <c r="S185" s="165"/>
      <c r="T185" s="167">
        <f>SUM(T186:T189)</f>
        <v>0</v>
      </c>
      <c r="AR185" s="168" t="s">
        <v>77</v>
      </c>
      <c r="AT185" s="169" t="s">
        <v>68</v>
      </c>
      <c r="AU185" s="169" t="s">
        <v>77</v>
      </c>
      <c r="AY185" s="168" t="s">
        <v>112</v>
      </c>
      <c r="BK185" s="170">
        <f>SUM(BK186:BK189)</f>
        <v>0</v>
      </c>
    </row>
    <row r="186" spans="2:65" s="1" customFormat="1" ht="16.5" customHeight="1">
      <c r="B186" s="32"/>
      <c r="C186" s="173" t="s">
        <v>500</v>
      </c>
      <c r="D186" s="173" t="s">
        <v>115</v>
      </c>
      <c r="E186" s="174" t="s">
        <v>501</v>
      </c>
      <c r="F186" s="175" t="s">
        <v>502</v>
      </c>
      <c r="G186" s="176" t="s">
        <v>190</v>
      </c>
      <c r="H186" s="177">
        <v>20</v>
      </c>
      <c r="I186" s="178"/>
      <c r="J186" s="179">
        <f>ROUND(I186*H186,2)</f>
        <v>0</v>
      </c>
      <c r="K186" s="175" t="s">
        <v>1</v>
      </c>
      <c r="L186" s="36"/>
      <c r="M186" s="180" t="s">
        <v>1</v>
      </c>
      <c r="N186" s="181" t="s">
        <v>40</v>
      </c>
      <c r="O186" s="58"/>
      <c r="P186" s="182">
        <f>O186*H186</f>
        <v>0</v>
      </c>
      <c r="Q186" s="182">
        <v>0</v>
      </c>
      <c r="R186" s="182">
        <f>Q186*H186</f>
        <v>0</v>
      </c>
      <c r="S186" s="182">
        <v>0</v>
      </c>
      <c r="T186" s="183">
        <f>S186*H186</f>
        <v>0</v>
      </c>
      <c r="AR186" s="15" t="s">
        <v>119</v>
      </c>
      <c r="AT186" s="15" t="s">
        <v>115</v>
      </c>
      <c r="AU186" s="15" t="s">
        <v>79</v>
      </c>
      <c r="AY186" s="15" t="s">
        <v>112</v>
      </c>
      <c r="BE186" s="184">
        <f>IF(N186="základní",J186,0)</f>
        <v>0</v>
      </c>
      <c r="BF186" s="184">
        <f>IF(N186="snížená",J186,0)</f>
        <v>0</v>
      </c>
      <c r="BG186" s="184">
        <f>IF(N186="zákl. přenesená",J186,0)</f>
        <v>0</v>
      </c>
      <c r="BH186" s="184">
        <f>IF(N186="sníž. přenesená",J186,0)</f>
        <v>0</v>
      </c>
      <c r="BI186" s="184">
        <f>IF(N186="nulová",J186,0)</f>
        <v>0</v>
      </c>
      <c r="BJ186" s="15" t="s">
        <v>77</v>
      </c>
      <c r="BK186" s="184">
        <f>ROUND(I186*H186,2)</f>
        <v>0</v>
      </c>
      <c r="BL186" s="15" t="s">
        <v>119</v>
      </c>
      <c r="BM186" s="15" t="s">
        <v>503</v>
      </c>
    </row>
    <row r="187" spans="2:65" s="1" customFormat="1" ht="16.5" customHeight="1">
      <c r="B187" s="32"/>
      <c r="C187" s="173" t="s">
        <v>504</v>
      </c>
      <c r="D187" s="173" t="s">
        <v>115</v>
      </c>
      <c r="E187" s="174" t="s">
        <v>505</v>
      </c>
      <c r="F187" s="175" t="s">
        <v>506</v>
      </c>
      <c r="G187" s="176" t="s">
        <v>190</v>
      </c>
      <c r="H187" s="177">
        <v>20</v>
      </c>
      <c r="I187" s="178"/>
      <c r="J187" s="179">
        <f>ROUND(I187*H187,2)</f>
        <v>0</v>
      </c>
      <c r="K187" s="175" t="s">
        <v>1</v>
      </c>
      <c r="L187" s="36"/>
      <c r="M187" s="180" t="s">
        <v>1</v>
      </c>
      <c r="N187" s="181" t="s">
        <v>40</v>
      </c>
      <c r="O187" s="58"/>
      <c r="P187" s="182">
        <f>O187*H187</f>
        <v>0</v>
      </c>
      <c r="Q187" s="182">
        <v>0</v>
      </c>
      <c r="R187" s="182">
        <f>Q187*H187</f>
        <v>0</v>
      </c>
      <c r="S187" s="182">
        <v>0</v>
      </c>
      <c r="T187" s="183">
        <f>S187*H187</f>
        <v>0</v>
      </c>
      <c r="AR187" s="15" t="s">
        <v>119</v>
      </c>
      <c r="AT187" s="15" t="s">
        <v>115</v>
      </c>
      <c r="AU187" s="15" t="s">
        <v>79</v>
      </c>
      <c r="AY187" s="15" t="s">
        <v>112</v>
      </c>
      <c r="BE187" s="184">
        <f>IF(N187="základní",J187,0)</f>
        <v>0</v>
      </c>
      <c r="BF187" s="184">
        <f>IF(N187="snížená",J187,0)</f>
        <v>0</v>
      </c>
      <c r="BG187" s="184">
        <f>IF(N187="zákl. přenesená",J187,0)</f>
        <v>0</v>
      </c>
      <c r="BH187" s="184">
        <f>IF(N187="sníž. přenesená",J187,0)</f>
        <v>0</v>
      </c>
      <c r="BI187" s="184">
        <f>IF(N187="nulová",J187,0)</f>
        <v>0</v>
      </c>
      <c r="BJ187" s="15" t="s">
        <v>77</v>
      </c>
      <c r="BK187" s="184">
        <f>ROUND(I187*H187,2)</f>
        <v>0</v>
      </c>
      <c r="BL187" s="15" t="s">
        <v>119</v>
      </c>
      <c r="BM187" s="15" t="s">
        <v>507</v>
      </c>
    </row>
    <row r="188" spans="2:65" s="1" customFormat="1" ht="16.5" customHeight="1">
      <c r="B188" s="32"/>
      <c r="C188" s="173" t="s">
        <v>508</v>
      </c>
      <c r="D188" s="173" t="s">
        <v>115</v>
      </c>
      <c r="E188" s="174" t="s">
        <v>509</v>
      </c>
      <c r="F188" s="175" t="s">
        <v>510</v>
      </c>
      <c r="G188" s="176" t="s">
        <v>190</v>
      </c>
      <c r="H188" s="177">
        <v>24</v>
      </c>
      <c r="I188" s="178"/>
      <c r="J188" s="179">
        <f>ROUND(I188*H188,2)</f>
        <v>0</v>
      </c>
      <c r="K188" s="175" t="s">
        <v>1</v>
      </c>
      <c r="L188" s="36"/>
      <c r="M188" s="180" t="s">
        <v>1</v>
      </c>
      <c r="N188" s="181" t="s">
        <v>40</v>
      </c>
      <c r="O188" s="58"/>
      <c r="P188" s="182">
        <f>O188*H188</f>
        <v>0</v>
      </c>
      <c r="Q188" s="182">
        <v>8.3500000000000005E-2</v>
      </c>
      <c r="R188" s="182">
        <f>Q188*H188</f>
        <v>2.004</v>
      </c>
      <c r="S188" s="182">
        <v>0</v>
      </c>
      <c r="T188" s="183">
        <f>S188*H188</f>
        <v>0</v>
      </c>
      <c r="AR188" s="15" t="s">
        <v>119</v>
      </c>
      <c r="AT188" s="15" t="s">
        <v>115</v>
      </c>
      <c r="AU188" s="15" t="s">
        <v>79</v>
      </c>
      <c r="AY188" s="15" t="s">
        <v>112</v>
      </c>
      <c r="BE188" s="184">
        <f>IF(N188="základní",J188,0)</f>
        <v>0</v>
      </c>
      <c r="BF188" s="184">
        <f>IF(N188="snížená",J188,0)</f>
        <v>0</v>
      </c>
      <c r="BG188" s="184">
        <f>IF(N188="zákl. přenesená",J188,0)</f>
        <v>0</v>
      </c>
      <c r="BH188" s="184">
        <f>IF(N188="sníž. přenesená",J188,0)</f>
        <v>0</v>
      </c>
      <c r="BI188" s="184">
        <f>IF(N188="nulová",J188,0)</f>
        <v>0</v>
      </c>
      <c r="BJ188" s="15" t="s">
        <v>77</v>
      </c>
      <c r="BK188" s="184">
        <f>ROUND(I188*H188,2)</f>
        <v>0</v>
      </c>
      <c r="BL188" s="15" t="s">
        <v>119</v>
      </c>
      <c r="BM188" s="15" t="s">
        <v>511</v>
      </c>
    </row>
    <row r="189" spans="2:65" s="1" customFormat="1" ht="16.5" customHeight="1">
      <c r="B189" s="32"/>
      <c r="C189" s="185" t="s">
        <v>512</v>
      </c>
      <c r="D189" s="185" t="s">
        <v>126</v>
      </c>
      <c r="E189" s="186" t="s">
        <v>513</v>
      </c>
      <c r="F189" s="187" t="s">
        <v>514</v>
      </c>
      <c r="G189" s="188" t="s">
        <v>148</v>
      </c>
      <c r="H189" s="189">
        <v>8</v>
      </c>
      <c r="I189" s="190"/>
      <c r="J189" s="191">
        <f>ROUND(I189*H189,2)</f>
        <v>0</v>
      </c>
      <c r="K189" s="187" t="s">
        <v>1</v>
      </c>
      <c r="L189" s="192"/>
      <c r="M189" s="193" t="s">
        <v>1</v>
      </c>
      <c r="N189" s="194" t="s">
        <v>40</v>
      </c>
      <c r="O189" s="58"/>
      <c r="P189" s="182">
        <f>O189*H189</f>
        <v>0</v>
      </c>
      <c r="Q189" s="182">
        <v>1.516</v>
      </c>
      <c r="R189" s="182">
        <f>Q189*H189</f>
        <v>12.128</v>
      </c>
      <c r="S189" s="182">
        <v>0</v>
      </c>
      <c r="T189" s="183">
        <f>S189*H189</f>
        <v>0</v>
      </c>
      <c r="AR189" s="15" t="s">
        <v>130</v>
      </c>
      <c r="AT189" s="15" t="s">
        <v>126</v>
      </c>
      <c r="AU189" s="15" t="s">
        <v>79</v>
      </c>
      <c r="AY189" s="15" t="s">
        <v>112</v>
      </c>
      <c r="BE189" s="184">
        <f>IF(N189="základní",J189,0)</f>
        <v>0</v>
      </c>
      <c r="BF189" s="184">
        <f>IF(N189="snížená",J189,0)</f>
        <v>0</v>
      </c>
      <c r="BG189" s="184">
        <f>IF(N189="zákl. přenesená",J189,0)</f>
        <v>0</v>
      </c>
      <c r="BH189" s="184">
        <f>IF(N189="sníž. přenesená",J189,0)</f>
        <v>0</v>
      </c>
      <c r="BI189" s="184">
        <f>IF(N189="nulová",J189,0)</f>
        <v>0</v>
      </c>
      <c r="BJ189" s="15" t="s">
        <v>77</v>
      </c>
      <c r="BK189" s="184">
        <f>ROUND(I189*H189,2)</f>
        <v>0</v>
      </c>
      <c r="BL189" s="15" t="s">
        <v>119</v>
      </c>
      <c r="BM189" s="15" t="s">
        <v>515</v>
      </c>
    </row>
    <row r="190" spans="2:65" s="10" customFormat="1" ht="22.9" customHeight="1">
      <c r="B190" s="157"/>
      <c r="C190" s="158"/>
      <c r="D190" s="159" t="s">
        <v>68</v>
      </c>
      <c r="E190" s="171" t="s">
        <v>150</v>
      </c>
      <c r="F190" s="171" t="s">
        <v>516</v>
      </c>
      <c r="G190" s="158"/>
      <c r="H190" s="158"/>
      <c r="I190" s="161"/>
      <c r="J190" s="172">
        <f>BK190</f>
        <v>0</v>
      </c>
      <c r="K190" s="158"/>
      <c r="L190" s="163"/>
      <c r="M190" s="164"/>
      <c r="N190" s="165"/>
      <c r="O190" s="165"/>
      <c r="P190" s="166">
        <f>SUM(P191:P262)</f>
        <v>0</v>
      </c>
      <c r="Q190" s="165"/>
      <c r="R190" s="166">
        <f>SUM(R191:R262)</f>
        <v>19.546556800000001</v>
      </c>
      <c r="S190" s="165"/>
      <c r="T190" s="167">
        <f>SUM(T191:T262)</f>
        <v>26.668533600000004</v>
      </c>
      <c r="AR190" s="168" t="s">
        <v>77</v>
      </c>
      <c r="AT190" s="169" t="s">
        <v>68</v>
      </c>
      <c r="AU190" s="169" t="s">
        <v>77</v>
      </c>
      <c r="AY190" s="168" t="s">
        <v>112</v>
      </c>
      <c r="BK190" s="170">
        <f>SUM(BK191:BK262)</f>
        <v>0</v>
      </c>
    </row>
    <row r="191" spans="2:65" s="1" customFormat="1" ht="16.5" customHeight="1">
      <c r="B191" s="32"/>
      <c r="C191" s="173" t="s">
        <v>517</v>
      </c>
      <c r="D191" s="173" t="s">
        <v>115</v>
      </c>
      <c r="E191" s="174" t="s">
        <v>518</v>
      </c>
      <c r="F191" s="175" t="s">
        <v>519</v>
      </c>
      <c r="G191" s="176" t="s">
        <v>338</v>
      </c>
      <c r="H191" s="177">
        <v>1212.68</v>
      </c>
      <c r="I191" s="178"/>
      <c r="J191" s="179">
        <f>ROUND(I191*H191,2)</f>
        <v>0</v>
      </c>
      <c r="K191" s="175" t="s">
        <v>388</v>
      </c>
      <c r="L191" s="36"/>
      <c r="M191" s="180" t="s">
        <v>1</v>
      </c>
      <c r="N191" s="181" t="s">
        <v>40</v>
      </c>
      <c r="O191" s="58"/>
      <c r="P191" s="182">
        <f>O191*H191</f>
        <v>0</v>
      </c>
      <c r="Q191" s="182">
        <v>1.3999999999999999E-4</v>
      </c>
      <c r="R191" s="182">
        <f>Q191*H191</f>
        <v>0.16977519999999999</v>
      </c>
      <c r="S191" s="182">
        <v>0</v>
      </c>
      <c r="T191" s="183">
        <f>S191*H191</f>
        <v>0</v>
      </c>
      <c r="AR191" s="15" t="s">
        <v>183</v>
      </c>
      <c r="AT191" s="15" t="s">
        <v>115</v>
      </c>
      <c r="AU191" s="15" t="s">
        <v>79</v>
      </c>
      <c r="AY191" s="15" t="s">
        <v>112</v>
      </c>
      <c r="BE191" s="184">
        <f>IF(N191="základní",J191,0)</f>
        <v>0</v>
      </c>
      <c r="BF191" s="184">
        <f>IF(N191="snížená",J191,0)</f>
        <v>0</v>
      </c>
      <c r="BG191" s="184">
        <f>IF(N191="zákl. přenesená",J191,0)</f>
        <v>0</v>
      </c>
      <c r="BH191" s="184">
        <f>IF(N191="sníž. přenesená",J191,0)</f>
        <v>0</v>
      </c>
      <c r="BI191" s="184">
        <f>IF(N191="nulová",J191,0)</f>
        <v>0</v>
      </c>
      <c r="BJ191" s="15" t="s">
        <v>77</v>
      </c>
      <c r="BK191" s="184">
        <f>ROUND(I191*H191,2)</f>
        <v>0</v>
      </c>
      <c r="BL191" s="15" t="s">
        <v>183</v>
      </c>
      <c r="BM191" s="15" t="s">
        <v>520</v>
      </c>
    </row>
    <row r="192" spans="2:65" s="1" customFormat="1" ht="11.25">
      <c r="B192" s="32"/>
      <c r="C192" s="33"/>
      <c r="D192" s="197" t="s">
        <v>390</v>
      </c>
      <c r="E192" s="33"/>
      <c r="F192" s="222" t="s">
        <v>521</v>
      </c>
      <c r="G192" s="33"/>
      <c r="H192" s="33"/>
      <c r="I192" s="101"/>
      <c r="J192" s="33"/>
      <c r="K192" s="33"/>
      <c r="L192" s="36"/>
      <c r="M192" s="223"/>
      <c r="N192" s="58"/>
      <c r="O192" s="58"/>
      <c r="P192" s="58"/>
      <c r="Q192" s="58"/>
      <c r="R192" s="58"/>
      <c r="S192" s="58"/>
      <c r="T192" s="59"/>
      <c r="AT192" s="15" t="s">
        <v>390</v>
      </c>
      <c r="AU192" s="15" t="s">
        <v>79</v>
      </c>
    </row>
    <row r="193" spans="2:65" s="12" customFormat="1" ht="11.25">
      <c r="B193" s="206"/>
      <c r="C193" s="207"/>
      <c r="D193" s="197" t="s">
        <v>170</v>
      </c>
      <c r="E193" s="208" t="s">
        <v>1</v>
      </c>
      <c r="F193" s="209" t="s">
        <v>522</v>
      </c>
      <c r="G193" s="207"/>
      <c r="H193" s="210">
        <v>1212.68</v>
      </c>
      <c r="I193" s="211"/>
      <c r="J193" s="207"/>
      <c r="K193" s="207"/>
      <c r="L193" s="212"/>
      <c r="M193" s="213"/>
      <c r="N193" s="214"/>
      <c r="O193" s="214"/>
      <c r="P193" s="214"/>
      <c r="Q193" s="214"/>
      <c r="R193" s="214"/>
      <c r="S193" s="214"/>
      <c r="T193" s="215"/>
      <c r="AT193" s="216" t="s">
        <v>170</v>
      </c>
      <c r="AU193" s="216" t="s">
        <v>79</v>
      </c>
      <c r="AV193" s="12" t="s">
        <v>79</v>
      </c>
      <c r="AW193" s="12" t="s">
        <v>31</v>
      </c>
      <c r="AX193" s="12" t="s">
        <v>77</v>
      </c>
      <c r="AY193" s="216" t="s">
        <v>112</v>
      </c>
    </row>
    <row r="194" spans="2:65" s="1" customFormat="1" ht="16.5" customHeight="1">
      <c r="B194" s="32"/>
      <c r="C194" s="173" t="s">
        <v>523</v>
      </c>
      <c r="D194" s="173" t="s">
        <v>115</v>
      </c>
      <c r="E194" s="174" t="s">
        <v>524</v>
      </c>
      <c r="F194" s="175" t="s">
        <v>525</v>
      </c>
      <c r="G194" s="176" t="s">
        <v>190</v>
      </c>
      <c r="H194" s="177">
        <v>39.020000000000003</v>
      </c>
      <c r="I194" s="178"/>
      <c r="J194" s="179">
        <f>ROUND(I194*H194,2)</f>
        <v>0</v>
      </c>
      <c r="K194" s="175" t="s">
        <v>526</v>
      </c>
      <c r="L194" s="36"/>
      <c r="M194" s="180" t="s">
        <v>1</v>
      </c>
      <c r="N194" s="181" t="s">
        <v>40</v>
      </c>
      <c r="O194" s="58"/>
      <c r="P194" s="182">
        <f>O194*H194</f>
        <v>0</v>
      </c>
      <c r="Q194" s="182">
        <v>1.7000000000000001E-4</v>
      </c>
      <c r="R194" s="182">
        <f>Q194*H194</f>
        <v>6.6334000000000011E-3</v>
      </c>
      <c r="S194" s="182">
        <v>0</v>
      </c>
      <c r="T194" s="183">
        <f>S194*H194</f>
        <v>0</v>
      </c>
      <c r="AR194" s="15" t="s">
        <v>183</v>
      </c>
      <c r="AT194" s="15" t="s">
        <v>115</v>
      </c>
      <c r="AU194" s="15" t="s">
        <v>79</v>
      </c>
      <c r="AY194" s="15" t="s">
        <v>112</v>
      </c>
      <c r="BE194" s="184">
        <f>IF(N194="základní",J194,0)</f>
        <v>0</v>
      </c>
      <c r="BF194" s="184">
        <f>IF(N194="snížená",J194,0)</f>
        <v>0</v>
      </c>
      <c r="BG194" s="184">
        <f>IF(N194="zákl. přenesená",J194,0)</f>
        <v>0</v>
      </c>
      <c r="BH194" s="184">
        <f>IF(N194="sníž. přenesená",J194,0)</f>
        <v>0</v>
      </c>
      <c r="BI194" s="184">
        <f>IF(N194="nulová",J194,0)</f>
        <v>0</v>
      </c>
      <c r="BJ194" s="15" t="s">
        <v>77</v>
      </c>
      <c r="BK194" s="184">
        <f>ROUND(I194*H194,2)</f>
        <v>0</v>
      </c>
      <c r="BL194" s="15" t="s">
        <v>183</v>
      </c>
      <c r="BM194" s="15" t="s">
        <v>527</v>
      </c>
    </row>
    <row r="195" spans="2:65" s="1" customFormat="1" ht="11.25">
      <c r="B195" s="32"/>
      <c r="C195" s="33"/>
      <c r="D195" s="197" t="s">
        <v>390</v>
      </c>
      <c r="E195" s="33"/>
      <c r="F195" s="222" t="s">
        <v>528</v>
      </c>
      <c r="G195" s="33"/>
      <c r="H195" s="33"/>
      <c r="I195" s="101"/>
      <c r="J195" s="33"/>
      <c r="K195" s="33"/>
      <c r="L195" s="36"/>
      <c r="M195" s="223"/>
      <c r="N195" s="58"/>
      <c r="O195" s="58"/>
      <c r="P195" s="58"/>
      <c r="Q195" s="58"/>
      <c r="R195" s="58"/>
      <c r="S195" s="58"/>
      <c r="T195" s="59"/>
      <c r="AT195" s="15" t="s">
        <v>390</v>
      </c>
      <c r="AU195" s="15" t="s">
        <v>79</v>
      </c>
    </row>
    <row r="196" spans="2:65" s="12" customFormat="1" ht="11.25">
      <c r="B196" s="206"/>
      <c r="C196" s="207"/>
      <c r="D196" s="197" t="s">
        <v>170</v>
      </c>
      <c r="E196" s="208" t="s">
        <v>1</v>
      </c>
      <c r="F196" s="209" t="s">
        <v>529</v>
      </c>
      <c r="G196" s="207"/>
      <c r="H196" s="210">
        <v>39.020000000000003</v>
      </c>
      <c r="I196" s="211"/>
      <c r="J196" s="207"/>
      <c r="K196" s="207"/>
      <c r="L196" s="212"/>
      <c r="M196" s="213"/>
      <c r="N196" s="214"/>
      <c r="O196" s="214"/>
      <c r="P196" s="214"/>
      <c r="Q196" s="214"/>
      <c r="R196" s="214"/>
      <c r="S196" s="214"/>
      <c r="T196" s="215"/>
      <c r="AT196" s="216" t="s">
        <v>170</v>
      </c>
      <c r="AU196" s="216" t="s">
        <v>79</v>
      </c>
      <c r="AV196" s="12" t="s">
        <v>79</v>
      </c>
      <c r="AW196" s="12" t="s">
        <v>31</v>
      </c>
      <c r="AX196" s="12" t="s">
        <v>77</v>
      </c>
      <c r="AY196" s="216" t="s">
        <v>112</v>
      </c>
    </row>
    <row r="197" spans="2:65" s="1" customFormat="1" ht="16.5" customHeight="1">
      <c r="B197" s="32"/>
      <c r="C197" s="173" t="s">
        <v>530</v>
      </c>
      <c r="D197" s="173" t="s">
        <v>115</v>
      </c>
      <c r="E197" s="174" t="s">
        <v>531</v>
      </c>
      <c r="F197" s="175" t="s">
        <v>532</v>
      </c>
      <c r="G197" s="176" t="s">
        <v>190</v>
      </c>
      <c r="H197" s="177">
        <v>39.06</v>
      </c>
      <c r="I197" s="178"/>
      <c r="J197" s="179">
        <f>ROUND(I197*H197,2)</f>
        <v>0</v>
      </c>
      <c r="K197" s="175" t="s">
        <v>526</v>
      </c>
      <c r="L197" s="36"/>
      <c r="M197" s="180" t="s">
        <v>1</v>
      </c>
      <c r="N197" s="181" t="s">
        <v>40</v>
      </c>
      <c r="O197" s="58"/>
      <c r="P197" s="182">
        <f>O197*H197</f>
        <v>0</v>
      </c>
      <c r="Q197" s="182">
        <v>1.2E-4</v>
      </c>
      <c r="R197" s="182">
        <f>Q197*H197</f>
        <v>4.6872000000000007E-3</v>
      </c>
      <c r="S197" s="182">
        <v>0</v>
      </c>
      <c r="T197" s="183">
        <f>S197*H197</f>
        <v>0</v>
      </c>
      <c r="AR197" s="15" t="s">
        <v>183</v>
      </c>
      <c r="AT197" s="15" t="s">
        <v>115</v>
      </c>
      <c r="AU197" s="15" t="s">
        <v>79</v>
      </c>
      <c r="AY197" s="15" t="s">
        <v>112</v>
      </c>
      <c r="BE197" s="184">
        <f>IF(N197="základní",J197,0)</f>
        <v>0</v>
      </c>
      <c r="BF197" s="184">
        <f>IF(N197="snížená",J197,0)</f>
        <v>0</v>
      </c>
      <c r="BG197" s="184">
        <f>IF(N197="zákl. přenesená",J197,0)</f>
        <v>0</v>
      </c>
      <c r="BH197" s="184">
        <f>IF(N197="sníž. přenesená",J197,0)</f>
        <v>0</v>
      </c>
      <c r="BI197" s="184">
        <f>IF(N197="nulová",J197,0)</f>
        <v>0</v>
      </c>
      <c r="BJ197" s="15" t="s">
        <v>77</v>
      </c>
      <c r="BK197" s="184">
        <f>ROUND(I197*H197,2)</f>
        <v>0</v>
      </c>
      <c r="BL197" s="15" t="s">
        <v>183</v>
      </c>
      <c r="BM197" s="15" t="s">
        <v>533</v>
      </c>
    </row>
    <row r="198" spans="2:65" s="1" customFormat="1" ht="11.25">
      <c r="B198" s="32"/>
      <c r="C198" s="33"/>
      <c r="D198" s="197" t="s">
        <v>390</v>
      </c>
      <c r="E198" s="33"/>
      <c r="F198" s="222" t="s">
        <v>534</v>
      </c>
      <c r="G198" s="33"/>
      <c r="H198" s="33"/>
      <c r="I198" s="101"/>
      <c r="J198" s="33"/>
      <c r="K198" s="33"/>
      <c r="L198" s="36"/>
      <c r="M198" s="223"/>
      <c r="N198" s="58"/>
      <c r="O198" s="58"/>
      <c r="P198" s="58"/>
      <c r="Q198" s="58"/>
      <c r="R198" s="58"/>
      <c r="S198" s="58"/>
      <c r="T198" s="59"/>
      <c r="AT198" s="15" t="s">
        <v>390</v>
      </c>
      <c r="AU198" s="15" t="s">
        <v>79</v>
      </c>
    </row>
    <row r="199" spans="2:65" s="12" customFormat="1" ht="11.25">
      <c r="B199" s="206"/>
      <c r="C199" s="207"/>
      <c r="D199" s="197" t="s">
        <v>170</v>
      </c>
      <c r="E199" s="208" t="s">
        <v>1</v>
      </c>
      <c r="F199" s="209" t="s">
        <v>535</v>
      </c>
      <c r="G199" s="207"/>
      <c r="H199" s="210">
        <v>39.06</v>
      </c>
      <c r="I199" s="211"/>
      <c r="J199" s="207"/>
      <c r="K199" s="207"/>
      <c r="L199" s="212"/>
      <c r="M199" s="213"/>
      <c r="N199" s="214"/>
      <c r="O199" s="214"/>
      <c r="P199" s="214"/>
      <c r="Q199" s="214"/>
      <c r="R199" s="214"/>
      <c r="S199" s="214"/>
      <c r="T199" s="215"/>
      <c r="AT199" s="216" t="s">
        <v>170</v>
      </c>
      <c r="AU199" s="216" t="s">
        <v>79</v>
      </c>
      <c r="AV199" s="12" t="s">
        <v>79</v>
      </c>
      <c r="AW199" s="12" t="s">
        <v>31</v>
      </c>
      <c r="AX199" s="12" t="s">
        <v>77</v>
      </c>
      <c r="AY199" s="216" t="s">
        <v>112</v>
      </c>
    </row>
    <row r="200" spans="2:65" s="1" customFormat="1" ht="16.5" customHeight="1">
      <c r="B200" s="32"/>
      <c r="C200" s="173" t="s">
        <v>536</v>
      </c>
      <c r="D200" s="173" t="s">
        <v>115</v>
      </c>
      <c r="E200" s="174" t="s">
        <v>537</v>
      </c>
      <c r="F200" s="175" t="s">
        <v>538</v>
      </c>
      <c r="G200" s="176" t="s">
        <v>181</v>
      </c>
      <c r="H200" s="177">
        <v>35.119999999999997</v>
      </c>
      <c r="I200" s="178"/>
      <c r="J200" s="179">
        <f>ROUND(I200*H200,2)</f>
        <v>0</v>
      </c>
      <c r="K200" s="175" t="s">
        <v>1</v>
      </c>
      <c r="L200" s="36"/>
      <c r="M200" s="180" t="s">
        <v>1</v>
      </c>
      <c r="N200" s="181" t="s">
        <v>40</v>
      </c>
      <c r="O200" s="58"/>
      <c r="P200" s="182">
        <f>O200*H200</f>
        <v>0</v>
      </c>
      <c r="Q200" s="182">
        <v>1.17E-3</v>
      </c>
      <c r="R200" s="182">
        <f>Q200*H200</f>
        <v>4.1090399999999999E-2</v>
      </c>
      <c r="S200" s="182">
        <v>0</v>
      </c>
      <c r="T200" s="183">
        <f>S200*H200</f>
        <v>0</v>
      </c>
      <c r="AR200" s="15" t="s">
        <v>119</v>
      </c>
      <c r="AT200" s="15" t="s">
        <v>115</v>
      </c>
      <c r="AU200" s="15" t="s">
        <v>79</v>
      </c>
      <c r="AY200" s="15" t="s">
        <v>112</v>
      </c>
      <c r="BE200" s="184">
        <f>IF(N200="základní",J200,0)</f>
        <v>0</v>
      </c>
      <c r="BF200" s="184">
        <f>IF(N200="snížená",J200,0)</f>
        <v>0</v>
      </c>
      <c r="BG200" s="184">
        <f>IF(N200="zákl. přenesená",J200,0)</f>
        <v>0</v>
      </c>
      <c r="BH200" s="184">
        <f>IF(N200="sníž. přenesená",J200,0)</f>
        <v>0</v>
      </c>
      <c r="BI200" s="184">
        <f>IF(N200="nulová",J200,0)</f>
        <v>0</v>
      </c>
      <c r="BJ200" s="15" t="s">
        <v>77</v>
      </c>
      <c r="BK200" s="184">
        <f>ROUND(I200*H200,2)</f>
        <v>0</v>
      </c>
      <c r="BL200" s="15" t="s">
        <v>119</v>
      </c>
      <c r="BM200" s="15" t="s">
        <v>539</v>
      </c>
    </row>
    <row r="201" spans="2:65" s="1" customFormat="1" ht="16.5" customHeight="1">
      <c r="B201" s="32"/>
      <c r="C201" s="173" t="s">
        <v>540</v>
      </c>
      <c r="D201" s="173" t="s">
        <v>115</v>
      </c>
      <c r="E201" s="174" t="s">
        <v>541</v>
      </c>
      <c r="F201" s="175" t="s">
        <v>542</v>
      </c>
      <c r="G201" s="176" t="s">
        <v>181</v>
      </c>
      <c r="H201" s="177">
        <v>35.119999999999997</v>
      </c>
      <c r="I201" s="178"/>
      <c r="J201" s="179">
        <f>ROUND(I201*H201,2)</f>
        <v>0</v>
      </c>
      <c r="K201" s="175" t="s">
        <v>1</v>
      </c>
      <c r="L201" s="36"/>
      <c r="M201" s="180" t="s">
        <v>1</v>
      </c>
      <c r="N201" s="181" t="s">
        <v>40</v>
      </c>
      <c r="O201" s="58"/>
      <c r="P201" s="182">
        <f>O201*H201</f>
        <v>0</v>
      </c>
      <c r="Q201" s="182">
        <v>6.6E-4</v>
      </c>
      <c r="R201" s="182">
        <f>Q201*H201</f>
        <v>2.3179199999999997E-2</v>
      </c>
      <c r="S201" s="182">
        <v>0</v>
      </c>
      <c r="T201" s="183">
        <f>S201*H201</f>
        <v>0</v>
      </c>
      <c r="AR201" s="15" t="s">
        <v>119</v>
      </c>
      <c r="AT201" s="15" t="s">
        <v>115</v>
      </c>
      <c r="AU201" s="15" t="s">
        <v>79</v>
      </c>
      <c r="AY201" s="15" t="s">
        <v>112</v>
      </c>
      <c r="BE201" s="184">
        <f>IF(N201="základní",J201,0)</f>
        <v>0</v>
      </c>
      <c r="BF201" s="184">
        <f>IF(N201="snížená",J201,0)</f>
        <v>0</v>
      </c>
      <c r="BG201" s="184">
        <f>IF(N201="zákl. přenesená",J201,0)</f>
        <v>0</v>
      </c>
      <c r="BH201" s="184">
        <f>IF(N201="sníž. přenesená",J201,0)</f>
        <v>0</v>
      </c>
      <c r="BI201" s="184">
        <f>IF(N201="nulová",J201,0)</f>
        <v>0</v>
      </c>
      <c r="BJ201" s="15" t="s">
        <v>77</v>
      </c>
      <c r="BK201" s="184">
        <f>ROUND(I201*H201,2)</f>
        <v>0</v>
      </c>
      <c r="BL201" s="15" t="s">
        <v>119</v>
      </c>
      <c r="BM201" s="15" t="s">
        <v>543</v>
      </c>
    </row>
    <row r="202" spans="2:65" s="1" customFormat="1" ht="16.5" customHeight="1">
      <c r="B202" s="32"/>
      <c r="C202" s="185" t="s">
        <v>544</v>
      </c>
      <c r="D202" s="185" t="s">
        <v>126</v>
      </c>
      <c r="E202" s="186" t="s">
        <v>545</v>
      </c>
      <c r="F202" s="187" t="s">
        <v>546</v>
      </c>
      <c r="G202" s="188" t="s">
        <v>129</v>
      </c>
      <c r="H202" s="189">
        <v>0.70599999999999996</v>
      </c>
      <c r="I202" s="190"/>
      <c r="J202" s="191">
        <f>ROUND(I202*H202,2)</f>
        <v>0</v>
      </c>
      <c r="K202" s="187" t="s">
        <v>547</v>
      </c>
      <c r="L202" s="192"/>
      <c r="M202" s="193" t="s">
        <v>1</v>
      </c>
      <c r="N202" s="194" t="s">
        <v>40</v>
      </c>
      <c r="O202" s="58"/>
      <c r="P202" s="182">
        <f>O202*H202</f>
        <v>0</v>
      </c>
      <c r="Q202" s="182">
        <v>1</v>
      </c>
      <c r="R202" s="182">
        <f>Q202*H202</f>
        <v>0.70599999999999996</v>
      </c>
      <c r="S202" s="182">
        <v>0</v>
      </c>
      <c r="T202" s="183">
        <f>S202*H202</f>
        <v>0</v>
      </c>
      <c r="AR202" s="15" t="s">
        <v>130</v>
      </c>
      <c r="AT202" s="15" t="s">
        <v>126</v>
      </c>
      <c r="AU202" s="15" t="s">
        <v>79</v>
      </c>
      <c r="AY202" s="15" t="s">
        <v>112</v>
      </c>
      <c r="BE202" s="184">
        <f>IF(N202="základní",J202,0)</f>
        <v>0</v>
      </c>
      <c r="BF202" s="184">
        <f>IF(N202="snížená",J202,0)</f>
        <v>0</v>
      </c>
      <c r="BG202" s="184">
        <f>IF(N202="zákl. přenesená",J202,0)</f>
        <v>0</v>
      </c>
      <c r="BH202" s="184">
        <f>IF(N202="sníž. přenesená",J202,0)</f>
        <v>0</v>
      </c>
      <c r="BI202" s="184">
        <f>IF(N202="nulová",J202,0)</f>
        <v>0</v>
      </c>
      <c r="BJ202" s="15" t="s">
        <v>77</v>
      </c>
      <c r="BK202" s="184">
        <f>ROUND(I202*H202,2)</f>
        <v>0</v>
      </c>
      <c r="BL202" s="15" t="s">
        <v>119</v>
      </c>
      <c r="BM202" s="15" t="s">
        <v>548</v>
      </c>
    </row>
    <row r="203" spans="2:65" s="1" customFormat="1" ht="11.25">
      <c r="B203" s="32"/>
      <c r="C203" s="33"/>
      <c r="D203" s="197" t="s">
        <v>390</v>
      </c>
      <c r="E203" s="33"/>
      <c r="F203" s="222" t="s">
        <v>546</v>
      </c>
      <c r="G203" s="33"/>
      <c r="H203" s="33"/>
      <c r="I203" s="101"/>
      <c r="J203" s="33"/>
      <c r="K203" s="33"/>
      <c r="L203" s="36"/>
      <c r="M203" s="223"/>
      <c r="N203" s="58"/>
      <c r="O203" s="58"/>
      <c r="P203" s="58"/>
      <c r="Q203" s="58"/>
      <c r="R203" s="58"/>
      <c r="S203" s="58"/>
      <c r="T203" s="59"/>
      <c r="AT203" s="15" t="s">
        <v>390</v>
      </c>
      <c r="AU203" s="15" t="s">
        <v>79</v>
      </c>
    </row>
    <row r="204" spans="2:65" s="12" customFormat="1" ht="11.25">
      <c r="B204" s="206"/>
      <c r="C204" s="207"/>
      <c r="D204" s="197" t="s">
        <v>170</v>
      </c>
      <c r="E204" s="208" t="s">
        <v>1</v>
      </c>
      <c r="F204" s="209" t="s">
        <v>549</v>
      </c>
      <c r="G204" s="207"/>
      <c r="H204" s="210">
        <v>0.70599999999999996</v>
      </c>
      <c r="I204" s="211"/>
      <c r="J204" s="207"/>
      <c r="K204" s="207"/>
      <c r="L204" s="212"/>
      <c r="M204" s="213"/>
      <c r="N204" s="214"/>
      <c r="O204" s="214"/>
      <c r="P204" s="214"/>
      <c r="Q204" s="214"/>
      <c r="R204" s="214"/>
      <c r="S204" s="214"/>
      <c r="T204" s="215"/>
      <c r="AT204" s="216" t="s">
        <v>170</v>
      </c>
      <c r="AU204" s="216" t="s">
        <v>79</v>
      </c>
      <c r="AV204" s="12" t="s">
        <v>79</v>
      </c>
      <c r="AW204" s="12" t="s">
        <v>31</v>
      </c>
      <c r="AX204" s="12" t="s">
        <v>77</v>
      </c>
      <c r="AY204" s="216" t="s">
        <v>112</v>
      </c>
    </row>
    <row r="205" spans="2:65" s="1" customFormat="1" ht="16.5" customHeight="1">
      <c r="B205" s="32"/>
      <c r="C205" s="185" t="s">
        <v>550</v>
      </c>
      <c r="D205" s="185" t="s">
        <v>126</v>
      </c>
      <c r="E205" s="186" t="s">
        <v>551</v>
      </c>
      <c r="F205" s="187" t="s">
        <v>552</v>
      </c>
      <c r="G205" s="188" t="s">
        <v>129</v>
      </c>
      <c r="H205" s="189">
        <v>0.34200000000000003</v>
      </c>
      <c r="I205" s="190"/>
      <c r="J205" s="191">
        <f>ROUND(I205*H205,2)</f>
        <v>0</v>
      </c>
      <c r="K205" s="187" t="s">
        <v>547</v>
      </c>
      <c r="L205" s="192"/>
      <c r="M205" s="193" t="s">
        <v>1</v>
      </c>
      <c r="N205" s="194" t="s">
        <v>40</v>
      </c>
      <c r="O205" s="58"/>
      <c r="P205" s="182">
        <f>O205*H205</f>
        <v>0</v>
      </c>
      <c r="Q205" s="182">
        <v>1</v>
      </c>
      <c r="R205" s="182">
        <f>Q205*H205</f>
        <v>0.34200000000000003</v>
      </c>
      <c r="S205" s="182">
        <v>0</v>
      </c>
      <c r="T205" s="183">
        <f>S205*H205</f>
        <v>0</v>
      </c>
      <c r="AR205" s="15" t="s">
        <v>130</v>
      </c>
      <c r="AT205" s="15" t="s">
        <v>126</v>
      </c>
      <c r="AU205" s="15" t="s">
        <v>79</v>
      </c>
      <c r="AY205" s="15" t="s">
        <v>112</v>
      </c>
      <c r="BE205" s="184">
        <f>IF(N205="základní",J205,0)</f>
        <v>0</v>
      </c>
      <c r="BF205" s="184">
        <f>IF(N205="snížená",J205,0)</f>
        <v>0</v>
      </c>
      <c r="BG205" s="184">
        <f>IF(N205="zákl. přenesená",J205,0)</f>
        <v>0</v>
      </c>
      <c r="BH205" s="184">
        <f>IF(N205="sníž. přenesená",J205,0)</f>
        <v>0</v>
      </c>
      <c r="BI205" s="184">
        <f>IF(N205="nulová",J205,0)</f>
        <v>0</v>
      </c>
      <c r="BJ205" s="15" t="s">
        <v>77</v>
      </c>
      <c r="BK205" s="184">
        <f>ROUND(I205*H205,2)</f>
        <v>0</v>
      </c>
      <c r="BL205" s="15" t="s">
        <v>119</v>
      </c>
      <c r="BM205" s="15" t="s">
        <v>553</v>
      </c>
    </row>
    <row r="206" spans="2:65" s="1" customFormat="1" ht="11.25">
      <c r="B206" s="32"/>
      <c r="C206" s="33"/>
      <c r="D206" s="197" t="s">
        <v>390</v>
      </c>
      <c r="E206" s="33"/>
      <c r="F206" s="222" t="s">
        <v>552</v>
      </c>
      <c r="G206" s="33"/>
      <c r="H206" s="33"/>
      <c r="I206" s="101"/>
      <c r="J206" s="33"/>
      <c r="K206" s="33"/>
      <c r="L206" s="36"/>
      <c r="M206" s="223"/>
      <c r="N206" s="58"/>
      <c r="O206" s="58"/>
      <c r="P206" s="58"/>
      <c r="Q206" s="58"/>
      <c r="R206" s="58"/>
      <c r="S206" s="58"/>
      <c r="T206" s="59"/>
      <c r="AT206" s="15" t="s">
        <v>390</v>
      </c>
      <c r="AU206" s="15" t="s">
        <v>79</v>
      </c>
    </row>
    <row r="207" spans="2:65" s="11" customFormat="1" ht="11.25">
      <c r="B207" s="195"/>
      <c r="C207" s="196"/>
      <c r="D207" s="197" t="s">
        <v>170</v>
      </c>
      <c r="E207" s="198" t="s">
        <v>1</v>
      </c>
      <c r="F207" s="199" t="s">
        <v>554</v>
      </c>
      <c r="G207" s="196"/>
      <c r="H207" s="198" t="s">
        <v>1</v>
      </c>
      <c r="I207" s="200"/>
      <c r="J207" s="196"/>
      <c r="K207" s="196"/>
      <c r="L207" s="201"/>
      <c r="M207" s="202"/>
      <c r="N207" s="203"/>
      <c r="O207" s="203"/>
      <c r="P207" s="203"/>
      <c r="Q207" s="203"/>
      <c r="R207" s="203"/>
      <c r="S207" s="203"/>
      <c r="T207" s="204"/>
      <c r="AT207" s="205" t="s">
        <v>170</v>
      </c>
      <c r="AU207" s="205" t="s">
        <v>79</v>
      </c>
      <c r="AV207" s="11" t="s">
        <v>77</v>
      </c>
      <c r="AW207" s="11" t="s">
        <v>31</v>
      </c>
      <c r="AX207" s="11" t="s">
        <v>69</v>
      </c>
      <c r="AY207" s="205" t="s">
        <v>112</v>
      </c>
    </row>
    <row r="208" spans="2:65" s="12" customFormat="1" ht="11.25">
      <c r="B208" s="206"/>
      <c r="C208" s="207"/>
      <c r="D208" s="197" t="s">
        <v>170</v>
      </c>
      <c r="E208" s="208" t="s">
        <v>1</v>
      </c>
      <c r="F208" s="209" t="s">
        <v>555</v>
      </c>
      <c r="G208" s="207"/>
      <c r="H208" s="210">
        <v>0.34200000000000003</v>
      </c>
      <c r="I208" s="211"/>
      <c r="J208" s="207"/>
      <c r="K208" s="207"/>
      <c r="L208" s="212"/>
      <c r="M208" s="213"/>
      <c r="N208" s="214"/>
      <c r="O208" s="214"/>
      <c r="P208" s="214"/>
      <c r="Q208" s="214"/>
      <c r="R208" s="214"/>
      <c r="S208" s="214"/>
      <c r="T208" s="215"/>
      <c r="AT208" s="216" t="s">
        <v>170</v>
      </c>
      <c r="AU208" s="216" t="s">
        <v>79</v>
      </c>
      <c r="AV208" s="12" t="s">
        <v>79</v>
      </c>
      <c r="AW208" s="12" t="s">
        <v>31</v>
      </c>
      <c r="AX208" s="12" t="s">
        <v>77</v>
      </c>
      <c r="AY208" s="216" t="s">
        <v>112</v>
      </c>
    </row>
    <row r="209" spans="2:65" s="1" customFormat="1" ht="16.5" customHeight="1">
      <c r="B209" s="32"/>
      <c r="C209" s="173" t="s">
        <v>556</v>
      </c>
      <c r="D209" s="173" t="s">
        <v>115</v>
      </c>
      <c r="E209" s="174" t="s">
        <v>557</v>
      </c>
      <c r="F209" s="175" t="s">
        <v>558</v>
      </c>
      <c r="G209" s="176" t="s">
        <v>190</v>
      </c>
      <c r="H209" s="177">
        <v>108.9</v>
      </c>
      <c r="I209" s="178"/>
      <c r="J209" s="179">
        <f>ROUND(I209*H209,2)</f>
        <v>0</v>
      </c>
      <c r="K209" s="175" t="s">
        <v>1</v>
      </c>
      <c r="L209" s="36"/>
      <c r="M209" s="180" t="s">
        <v>1</v>
      </c>
      <c r="N209" s="181" t="s">
        <v>40</v>
      </c>
      <c r="O209" s="58"/>
      <c r="P209" s="182">
        <f>O209*H209</f>
        <v>0</v>
      </c>
      <c r="Q209" s="182">
        <v>1.0200000000000001E-3</v>
      </c>
      <c r="R209" s="182">
        <f>Q209*H209</f>
        <v>0.11107800000000001</v>
      </c>
      <c r="S209" s="182">
        <v>0</v>
      </c>
      <c r="T209" s="183">
        <f>S209*H209</f>
        <v>0</v>
      </c>
      <c r="AR209" s="15" t="s">
        <v>119</v>
      </c>
      <c r="AT209" s="15" t="s">
        <v>115</v>
      </c>
      <c r="AU209" s="15" t="s">
        <v>79</v>
      </c>
      <c r="AY209" s="15" t="s">
        <v>112</v>
      </c>
      <c r="BE209" s="184">
        <f>IF(N209="základní",J209,0)</f>
        <v>0</v>
      </c>
      <c r="BF209" s="184">
        <f>IF(N209="snížená",J209,0)</f>
        <v>0</v>
      </c>
      <c r="BG209" s="184">
        <f>IF(N209="zákl. přenesená",J209,0)</f>
        <v>0</v>
      </c>
      <c r="BH209" s="184">
        <f>IF(N209="sníž. přenesená",J209,0)</f>
        <v>0</v>
      </c>
      <c r="BI209" s="184">
        <f>IF(N209="nulová",J209,0)</f>
        <v>0</v>
      </c>
      <c r="BJ209" s="15" t="s">
        <v>77</v>
      </c>
      <c r="BK209" s="184">
        <f>ROUND(I209*H209,2)</f>
        <v>0</v>
      </c>
      <c r="BL209" s="15" t="s">
        <v>119</v>
      </c>
      <c r="BM209" s="15" t="s">
        <v>559</v>
      </c>
    </row>
    <row r="210" spans="2:65" s="1" customFormat="1" ht="16.5" customHeight="1">
      <c r="B210" s="32"/>
      <c r="C210" s="173" t="s">
        <v>560</v>
      </c>
      <c r="D210" s="173" t="s">
        <v>115</v>
      </c>
      <c r="E210" s="174" t="s">
        <v>561</v>
      </c>
      <c r="F210" s="175" t="s">
        <v>562</v>
      </c>
      <c r="G210" s="176" t="s">
        <v>190</v>
      </c>
      <c r="H210" s="177">
        <v>0.4</v>
      </c>
      <c r="I210" s="178"/>
      <c r="J210" s="179">
        <f>ROUND(I210*H210,2)</f>
        <v>0</v>
      </c>
      <c r="K210" s="175" t="s">
        <v>1</v>
      </c>
      <c r="L210" s="36"/>
      <c r="M210" s="180" t="s">
        <v>1</v>
      </c>
      <c r="N210" s="181" t="s">
        <v>40</v>
      </c>
      <c r="O210" s="58"/>
      <c r="P210" s="182">
        <f>O210*H210</f>
        <v>0</v>
      </c>
      <c r="Q210" s="182">
        <v>6.3000000000000003E-4</v>
      </c>
      <c r="R210" s="182">
        <f>Q210*H210</f>
        <v>2.52E-4</v>
      </c>
      <c r="S210" s="182">
        <v>0</v>
      </c>
      <c r="T210" s="183">
        <f>S210*H210</f>
        <v>0</v>
      </c>
      <c r="AR210" s="15" t="s">
        <v>119</v>
      </c>
      <c r="AT210" s="15" t="s">
        <v>115</v>
      </c>
      <c r="AU210" s="15" t="s">
        <v>79</v>
      </c>
      <c r="AY210" s="15" t="s">
        <v>112</v>
      </c>
      <c r="BE210" s="184">
        <f>IF(N210="základní",J210,0)</f>
        <v>0</v>
      </c>
      <c r="BF210" s="184">
        <f>IF(N210="snížená",J210,0)</f>
        <v>0</v>
      </c>
      <c r="BG210" s="184">
        <f>IF(N210="zákl. přenesená",J210,0)</f>
        <v>0</v>
      </c>
      <c r="BH210" s="184">
        <f>IF(N210="sníž. přenesená",J210,0)</f>
        <v>0</v>
      </c>
      <c r="BI210" s="184">
        <f>IF(N210="nulová",J210,0)</f>
        <v>0</v>
      </c>
      <c r="BJ210" s="15" t="s">
        <v>77</v>
      </c>
      <c r="BK210" s="184">
        <f>ROUND(I210*H210,2)</f>
        <v>0</v>
      </c>
      <c r="BL210" s="15" t="s">
        <v>119</v>
      </c>
      <c r="BM210" s="15" t="s">
        <v>563</v>
      </c>
    </row>
    <row r="211" spans="2:65" s="1" customFormat="1" ht="16.5" customHeight="1">
      <c r="B211" s="32"/>
      <c r="C211" s="173" t="s">
        <v>564</v>
      </c>
      <c r="D211" s="173" t="s">
        <v>115</v>
      </c>
      <c r="E211" s="174" t="s">
        <v>565</v>
      </c>
      <c r="F211" s="175" t="s">
        <v>566</v>
      </c>
      <c r="G211" s="176" t="s">
        <v>190</v>
      </c>
      <c r="H211" s="177">
        <v>10</v>
      </c>
      <c r="I211" s="178"/>
      <c r="J211" s="179">
        <f>ROUND(I211*H211,2)</f>
        <v>0</v>
      </c>
      <c r="K211" s="175" t="s">
        <v>388</v>
      </c>
      <c r="L211" s="36"/>
      <c r="M211" s="180" t="s">
        <v>1</v>
      </c>
      <c r="N211" s="181" t="s">
        <v>40</v>
      </c>
      <c r="O211" s="58"/>
      <c r="P211" s="182">
        <f>O211*H211</f>
        <v>0</v>
      </c>
      <c r="Q211" s="182">
        <v>1.58E-3</v>
      </c>
      <c r="R211" s="182">
        <f>Q211*H211</f>
        <v>1.5800000000000002E-2</v>
      </c>
      <c r="S211" s="182">
        <v>0</v>
      </c>
      <c r="T211" s="183">
        <f>S211*H211</f>
        <v>0</v>
      </c>
      <c r="AR211" s="15" t="s">
        <v>119</v>
      </c>
      <c r="AT211" s="15" t="s">
        <v>115</v>
      </c>
      <c r="AU211" s="15" t="s">
        <v>79</v>
      </c>
      <c r="AY211" s="15" t="s">
        <v>112</v>
      </c>
      <c r="BE211" s="184">
        <f>IF(N211="základní",J211,0)</f>
        <v>0</v>
      </c>
      <c r="BF211" s="184">
        <f>IF(N211="snížená",J211,0)</f>
        <v>0</v>
      </c>
      <c r="BG211" s="184">
        <f>IF(N211="zákl. přenesená",J211,0)</f>
        <v>0</v>
      </c>
      <c r="BH211" s="184">
        <f>IF(N211="sníž. přenesená",J211,0)</f>
        <v>0</v>
      </c>
      <c r="BI211" s="184">
        <f>IF(N211="nulová",J211,0)</f>
        <v>0</v>
      </c>
      <c r="BJ211" s="15" t="s">
        <v>77</v>
      </c>
      <c r="BK211" s="184">
        <f>ROUND(I211*H211,2)</f>
        <v>0</v>
      </c>
      <c r="BL211" s="15" t="s">
        <v>119</v>
      </c>
      <c r="BM211" s="15" t="s">
        <v>567</v>
      </c>
    </row>
    <row r="212" spans="2:65" s="1" customFormat="1" ht="11.25">
      <c r="B212" s="32"/>
      <c r="C212" s="33"/>
      <c r="D212" s="197" t="s">
        <v>390</v>
      </c>
      <c r="E212" s="33"/>
      <c r="F212" s="222" t="s">
        <v>568</v>
      </c>
      <c r="G212" s="33"/>
      <c r="H212" s="33"/>
      <c r="I212" s="101"/>
      <c r="J212" s="33"/>
      <c r="K212" s="33"/>
      <c r="L212" s="36"/>
      <c r="M212" s="223"/>
      <c r="N212" s="58"/>
      <c r="O212" s="58"/>
      <c r="P212" s="58"/>
      <c r="Q212" s="58"/>
      <c r="R212" s="58"/>
      <c r="S212" s="58"/>
      <c r="T212" s="59"/>
      <c r="AT212" s="15" t="s">
        <v>390</v>
      </c>
      <c r="AU212" s="15" t="s">
        <v>79</v>
      </c>
    </row>
    <row r="213" spans="2:65" s="12" customFormat="1" ht="11.25">
      <c r="B213" s="206"/>
      <c r="C213" s="207"/>
      <c r="D213" s="197" t="s">
        <v>170</v>
      </c>
      <c r="E213" s="208" t="s">
        <v>1</v>
      </c>
      <c r="F213" s="209" t="s">
        <v>569</v>
      </c>
      <c r="G213" s="207"/>
      <c r="H213" s="210">
        <v>10</v>
      </c>
      <c r="I213" s="211"/>
      <c r="J213" s="207"/>
      <c r="K213" s="207"/>
      <c r="L213" s="212"/>
      <c r="M213" s="213"/>
      <c r="N213" s="214"/>
      <c r="O213" s="214"/>
      <c r="P213" s="214"/>
      <c r="Q213" s="214"/>
      <c r="R213" s="214"/>
      <c r="S213" s="214"/>
      <c r="T213" s="215"/>
      <c r="AT213" s="216" t="s">
        <v>170</v>
      </c>
      <c r="AU213" s="216" t="s">
        <v>79</v>
      </c>
      <c r="AV213" s="12" t="s">
        <v>79</v>
      </c>
      <c r="AW213" s="12" t="s">
        <v>31</v>
      </c>
      <c r="AX213" s="12" t="s">
        <v>77</v>
      </c>
      <c r="AY213" s="216" t="s">
        <v>112</v>
      </c>
    </row>
    <row r="214" spans="2:65" s="1" customFormat="1" ht="16.5" customHeight="1">
      <c r="B214" s="32"/>
      <c r="C214" s="173" t="s">
        <v>570</v>
      </c>
      <c r="D214" s="173" t="s">
        <v>115</v>
      </c>
      <c r="E214" s="174" t="s">
        <v>571</v>
      </c>
      <c r="F214" s="175" t="s">
        <v>572</v>
      </c>
      <c r="G214" s="176" t="s">
        <v>181</v>
      </c>
      <c r="H214" s="177">
        <v>5</v>
      </c>
      <c r="I214" s="178"/>
      <c r="J214" s="179">
        <f>ROUND(I214*H214,2)</f>
        <v>0</v>
      </c>
      <c r="K214" s="175" t="s">
        <v>1</v>
      </c>
      <c r="L214" s="36"/>
      <c r="M214" s="180" t="s">
        <v>1</v>
      </c>
      <c r="N214" s="181" t="s">
        <v>40</v>
      </c>
      <c r="O214" s="58"/>
      <c r="P214" s="182">
        <f>O214*H214</f>
        <v>0</v>
      </c>
      <c r="Q214" s="182">
        <v>1.7000000000000001E-4</v>
      </c>
      <c r="R214" s="182">
        <f>Q214*H214</f>
        <v>8.5000000000000006E-4</v>
      </c>
      <c r="S214" s="182">
        <v>0</v>
      </c>
      <c r="T214" s="183">
        <f>S214*H214</f>
        <v>0</v>
      </c>
      <c r="AR214" s="15" t="s">
        <v>119</v>
      </c>
      <c r="AT214" s="15" t="s">
        <v>115</v>
      </c>
      <c r="AU214" s="15" t="s">
        <v>79</v>
      </c>
      <c r="AY214" s="15" t="s">
        <v>112</v>
      </c>
      <c r="BE214" s="184">
        <f>IF(N214="základní",J214,0)</f>
        <v>0</v>
      </c>
      <c r="BF214" s="184">
        <f>IF(N214="snížená",J214,0)</f>
        <v>0</v>
      </c>
      <c r="BG214" s="184">
        <f>IF(N214="zákl. přenesená",J214,0)</f>
        <v>0</v>
      </c>
      <c r="BH214" s="184">
        <f>IF(N214="sníž. přenesená",J214,0)</f>
        <v>0</v>
      </c>
      <c r="BI214" s="184">
        <f>IF(N214="nulová",J214,0)</f>
        <v>0</v>
      </c>
      <c r="BJ214" s="15" t="s">
        <v>77</v>
      </c>
      <c r="BK214" s="184">
        <f>ROUND(I214*H214,2)</f>
        <v>0</v>
      </c>
      <c r="BL214" s="15" t="s">
        <v>119</v>
      </c>
      <c r="BM214" s="15" t="s">
        <v>573</v>
      </c>
    </row>
    <row r="215" spans="2:65" s="1" customFormat="1" ht="16.5" customHeight="1">
      <c r="B215" s="32"/>
      <c r="C215" s="173" t="s">
        <v>574</v>
      </c>
      <c r="D215" s="173" t="s">
        <v>115</v>
      </c>
      <c r="E215" s="174" t="s">
        <v>575</v>
      </c>
      <c r="F215" s="175" t="s">
        <v>576</v>
      </c>
      <c r="G215" s="176" t="s">
        <v>181</v>
      </c>
      <c r="H215" s="177">
        <v>35</v>
      </c>
      <c r="I215" s="178"/>
      <c r="J215" s="179">
        <f>ROUND(I215*H215,2)</f>
        <v>0</v>
      </c>
      <c r="K215" s="175" t="s">
        <v>1</v>
      </c>
      <c r="L215" s="36"/>
      <c r="M215" s="180" t="s">
        <v>1</v>
      </c>
      <c r="N215" s="181" t="s">
        <v>40</v>
      </c>
      <c r="O215" s="58"/>
      <c r="P215" s="182">
        <f>O215*H215</f>
        <v>0</v>
      </c>
      <c r="Q215" s="182">
        <v>0.26532</v>
      </c>
      <c r="R215" s="182">
        <f>Q215*H215</f>
        <v>9.2862000000000009</v>
      </c>
      <c r="S215" s="182">
        <v>0</v>
      </c>
      <c r="T215" s="183">
        <f>S215*H215</f>
        <v>0</v>
      </c>
      <c r="AR215" s="15" t="s">
        <v>119</v>
      </c>
      <c r="AT215" s="15" t="s">
        <v>115</v>
      </c>
      <c r="AU215" s="15" t="s">
        <v>79</v>
      </c>
      <c r="AY215" s="15" t="s">
        <v>112</v>
      </c>
      <c r="BE215" s="184">
        <f>IF(N215="základní",J215,0)</f>
        <v>0</v>
      </c>
      <c r="BF215" s="184">
        <f>IF(N215="snížená",J215,0)</f>
        <v>0</v>
      </c>
      <c r="BG215" s="184">
        <f>IF(N215="zákl. přenesená",J215,0)</f>
        <v>0</v>
      </c>
      <c r="BH215" s="184">
        <f>IF(N215="sníž. přenesená",J215,0)</f>
        <v>0</v>
      </c>
      <c r="BI215" s="184">
        <f>IF(N215="nulová",J215,0)</f>
        <v>0</v>
      </c>
      <c r="BJ215" s="15" t="s">
        <v>77</v>
      </c>
      <c r="BK215" s="184">
        <f>ROUND(I215*H215,2)</f>
        <v>0</v>
      </c>
      <c r="BL215" s="15" t="s">
        <v>119</v>
      </c>
      <c r="BM215" s="15" t="s">
        <v>577</v>
      </c>
    </row>
    <row r="216" spans="2:65" s="1" customFormat="1" ht="16.5" customHeight="1">
      <c r="B216" s="32"/>
      <c r="C216" s="173" t="s">
        <v>578</v>
      </c>
      <c r="D216" s="173" t="s">
        <v>115</v>
      </c>
      <c r="E216" s="174" t="s">
        <v>579</v>
      </c>
      <c r="F216" s="175" t="s">
        <v>580</v>
      </c>
      <c r="G216" s="176" t="s">
        <v>148</v>
      </c>
      <c r="H216" s="177">
        <v>2</v>
      </c>
      <c r="I216" s="178"/>
      <c r="J216" s="179">
        <f>ROUND(I216*H216,2)</f>
        <v>0</v>
      </c>
      <c r="K216" s="175" t="s">
        <v>1</v>
      </c>
      <c r="L216" s="36"/>
      <c r="M216" s="180" t="s">
        <v>1</v>
      </c>
      <c r="N216" s="181" t="s">
        <v>40</v>
      </c>
      <c r="O216" s="58"/>
      <c r="P216" s="182">
        <f>O216*H216</f>
        <v>0</v>
      </c>
      <c r="Q216" s="182">
        <v>7.2899999999999996E-3</v>
      </c>
      <c r="R216" s="182">
        <f>Q216*H216</f>
        <v>1.4579999999999999E-2</v>
      </c>
      <c r="S216" s="182">
        <v>0</v>
      </c>
      <c r="T216" s="183">
        <f>S216*H216</f>
        <v>0</v>
      </c>
      <c r="AR216" s="15" t="s">
        <v>119</v>
      </c>
      <c r="AT216" s="15" t="s">
        <v>115</v>
      </c>
      <c r="AU216" s="15" t="s">
        <v>79</v>
      </c>
      <c r="AY216" s="15" t="s">
        <v>112</v>
      </c>
      <c r="BE216" s="184">
        <f>IF(N216="základní",J216,0)</f>
        <v>0</v>
      </c>
      <c r="BF216" s="184">
        <f>IF(N216="snížená",J216,0)</f>
        <v>0</v>
      </c>
      <c r="BG216" s="184">
        <f>IF(N216="zákl. přenesená",J216,0)</f>
        <v>0</v>
      </c>
      <c r="BH216" s="184">
        <f>IF(N216="sníž. přenesená",J216,0)</f>
        <v>0</v>
      </c>
      <c r="BI216" s="184">
        <f>IF(N216="nulová",J216,0)</f>
        <v>0</v>
      </c>
      <c r="BJ216" s="15" t="s">
        <v>77</v>
      </c>
      <c r="BK216" s="184">
        <f>ROUND(I216*H216,2)</f>
        <v>0</v>
      </c>
      <c r="BL216" s="15" t="s">
        <v>119</v>
      </c>
      <c r="BM216" s="15" t="s">
        <v>581</v>
      </c>
    </row>
    <row r="217" spans="2:65" s="1" customFormat="1" ht="16.5" customHeight="1">
      <c r="B217" s="32"/>
      <c r="C217" s="173" t="s">
        <v>582</v>
      </c>
      <c r="D217" s="173" t="s">
        <v>115</v>
      </c>
      <c r="E217" s="174" t="s">
        <v>583</v>
      </c>
      <c r="F217" s="175" t="s">
        <v>584</v>
      </c>
      <c r="G217" s="176" t="s">
        <v>148</v>
      </c>
      <c r="H217" s="177">
        <v>26</v>
      </c>
      <c r="I217" s="178"/>
      <c r="J217" s="179">
        <f>ROUND(I217*H217,2)</f>
        <v>0</v>
      </c>
      <c r="K217" s="175" t="s">
        <v>547</v>
      </c>
      <c r="L217" s="36"/>
      <c r="M217" s="180" t="s">
        <v>1</v>
      </c>
      <c r="N217" s="181" t="s">
        <v>40</v>
      </c>
      <c r="O217" s="58"/>
      <c r="P217" s="182">
        <f>O217*H217</f>
        <v>0</v>
      </c>
      <c r="Q217" s="182">
        <v>0</v>
      </c>
      <c r="R217" s="182">
        <f>Q217*H217</f>
        <v>0</v>
      </c>
      <c r="S217" s="182">
        <v>0</v>
      </c>
      <c r="T217" s="183">
        <f>S217*H217</f>
        <v>0</v>
      </c>
      <c r="AR217" s="15" t="s">
        <v>119</v>
      </c>
      <c r="AT217" s="15" t="s">
        <v>115</v>
      </c>
      <c r="AU217" s="15" t="s">
        <v>79</v>
      </c>
      <c r="AY217" s="15" t="s">
        <v>112</v>
      </c>
      <c r="BE217" s="184">
        <f>IF(N217="základní",J217,0)</f>
        <v>0</v>
      </c>
      <c r="BF217" s="184">
        <f>IF(N217="snížená",J217,0)</f>
        <v>0</v>
      </c>
      <c r="BG217" s="184">
        <f>IF(N217="zákl. přenesená",J217,0)</f>
        <v>0</v>
      </c>
      <c r="BH217" s="184">
        <f>IF(N217="sníž. přenesená",J217,0)</f>
        <v>0</v>
      </c>
      <c r="BI217" s="184">
        <f>IF(N217="nulová",J217,0)</f>
        <v>0</v>
      </c>
      <c r="BJ217" s="15" t="s">
        <v>77</v>
      </c>
      <c r="BK217" s="184">
        <f>ROUND(I217*H217,2)</f>
        <v>0</v>
      </c>
      <c r="BL217" s="15" t="s">
        <v>119</v>
      </c>
      <c r="BM217" s="15" t="s">
        <v>585</v>
      </c>
    </row>
    <row r="218" spans="2:65" s="1" customFormat="1" ht="11.25">
      <c r="B218" s="32"/>
      <c r="C218" s="33"/>
      <c r="D218" s="197" t="s">
        <v>390</v>
      </c>
      <c r="E218" s="33"/>
      <c r="F218" s="222" t="s">
        <v>586</v>
      </c>
      <c r="G218" s="33"/>
      <c r="H218" s="33"/>
      <c r="I218" s="101"/>
      <c r="J218" s="33"/>
      <c r="K218" s="33"/>
      <c r="L218" s="36"/>
      <c r="M218" s="223"/>
      <c r="N218" s="58"/>
      <c r="O218" s="58"/>
      <c r="P218" s="58"/>
      <c r="Q218" s="58"/>
      <c r="R218" s="58"/>
      <c r="S218" s="58"/>
      <c r="T218" s="59"/>
      <c r="AT218" s="15" t="s">
        <v>390</v>
      </c>
      <c r="AU218" s="15" t="s">
        <v>79</v>
      </c>
    </row>
    <row r="219" spans="2:65" s="12" customFormat="1" ht="11.25">
      <c r="B219" s="206"/>
      <c r="C219" s="207"/>
      <c r="D219" s="197" t="s">
        <v>170</v>
      </c>
      <c r="E219" s="208" t="s">
        <v>1</v>
      </c>
      <c r="F219" s="209" t="s">
        <v>587</v>
      </c>
      <c r="G219" s="207"/>
      <c r="H219" s="210">
        <v>26</v>
      </c>
      <c r="I219" s="211"/>
      <c r="J219" s="207"/>
      <c r="K219" s="207"/>
      <c r="L219" s="212"/>
      <c r="M219" s="213"/>
      <c r="N219" s="214"/>
      <c r="O219" s="214"/>
      <c r="P219" s="214"/>
      <c r="Q219" s="214"/>
      <c r="R219" s="214"/>
      <c r="S219" s="214"/>
      <c r="T219" s="215"/>
      <c r="AT219" s="216" t="s">
        <v>170</v>
      </c>
      <c r="AU219" s="216" t="s">
        <v>79</v>
      </c>
      <c r="AV219" s="12" t="s">
        <v>79</v>
      </c>
      <c r="AW219" s="12" t="s">
        <v>31</v>
      </c>
      <c r="AX219" s="12" t="s">
        <v>77</v>
      </c>
      <c r="AY219" s="216" t="s">
        <v>112</v>
      </c>
    </row>
    <row r="220" spans="2:65" s="1" customFormat="1" ht="16.5" customHeight="1">
      <c r="B220" s="32"/>
      <c r="C220" s="185" t="s">
        <v>588</v>
      </c>
      <c r="D220" s="185" t="s">
        <v>126</v>
      </c>
      <c r="E220" s="186" t="s">
        <v>589</v>
      </c>
      <c r="F220" s="187" t="s">
        <v>590</v>
      </c>
      <c r="G220" s="188" t="s">
        <v>148</v>
      </c>
      <c r="H220" s="189">
        <v>26</v>
      </c>
      <c r="I220" s="190"/>
      <c r="J220" s="191">
        <f>ROUND(I220*H220,2)</f>
        <v>0</v>
      </c>
      <c r="K220" s="187" t="s">
        <v>1</v>
      </c>
      <c r="L220" s="192"/>
      <c r="M220" s="193" t="s">
        <v>1</v>
      </c>
      <c r="N220" s="194" t="s">
        <v>40</v>
      </c>
      <c r="O220" s="58"/>
      <c r="P220" s="182">
        <f>O220*H220</f>
        <v>0</v>
      </c>
      <c r="Q220" s="182">
        <v>0</v>
      </c>
      <c r="R220" s="182">
        <f>Q220*H220</f>
        <v>0</v>
      </c>
      <c r="S220" s="182">
        <v>0</v>
      </c>
      <c r="T220" s="183">
        <f>S220*H220</f>
        <v>0</v>
      </c>
      <c r="AR220" s="15" t="s">
        <v>130</v>
      </c>
      <c r="AT220" s="15" t="s">
        <v>126</v>
      </c>
      <c r="AU220" s="15" t="s">
        <v>79</v>
      </c>
      <c r="AY220" s="15" t="s">
        <v>112</v>
      </c>
      <c r="BE220" s="184">
        <f>IF(N220="základní",J220,0)</f>
        <v>0</v>
      </c>
      <c r="BF220" s="184">
        <f>IF(N220="snížená",J220,0)</f>
        <v>0</v>
      </c>
      <c r="BG220" s="184">
        <f>IF(N220="zákl. přenesená",J220,0)</f>
        <v>0</v>
      </c>
      <c r="BH220" s="184">
        <f>IF(N220="sníž. přenesená",J220,0)</f>
        <v>0</v>
      </c>
      <c r="BI220" s="184">
        <f>IF(N220="nulová",J220,0)</f>
        <v>0</v>
      </c>
      <c r="BJ220" s="15" t="s">
        <v>77</v>
      </c>
      <c r="BK220" s="184">
        <f>ROUND(I220*H220,2)</f>
        <v>0</v>
      </c>
      <c r="BL220" s="15" t="s">
        <v>119</v>
      </c>
      <c r="BM220" s="15" t="s">
        <v>591</v>
      </c>
    </row>
    <row r="221" spans="2:65" s="1" customFormat="1" ht="11.25">
      <c r="B221" s="32"/>
      <c r="C221" s="33"/>
      <c r="D221" s="197" t="s">
        <v>390</v>
      </c>
      <c r="E221" s="33"/>
      <c r="F221" s="222" t="s">
        <v>590</v>
      </c>
      <c r="G221" s="33"/>
      <c r="H221" s="33"/>
      <c r="I221" s="101"/>
      <c r="J221" s="33"/>
      <c r="K221" s="33"/>
      <c r="L221" s="36"/>
      <c r="M221" s="223"/>
      <c r="N221" s="58"/>
      <c r="O221" s="58"/>
      <c r="P221" s="58"/>
      <c r="Q221" s="58"/>
      <c r="R221" s="58"/>
      <c r="S221" s="58"/>
      <c r="T221" s="59"/>
      <c r="AT221" s="15" t="s">
        <v>390</v>
      </c>
      <c r="AU221" s="15" t="s">
        <v>79</v>
      </c>
    </row>
    <row r="222" spans="2:65" s="1" customFormat="1" ht="16.5" customHeight="1">
      <c r="B222" s="32"/>
      <c r="C222" s="185" t="s">
        <v>592</v>
      </c>
      <c r="D222" s="185" t="s">
        <v>126</v>
      </c>
      <c r="E222" s="186" t="s">
        <v>593</v>
      </c>
      <c r="F222" s="187" t="s">
        <v>594</v>
      </c>
      <c r="G222" s="188" t="s">
        <v>595</v>
      </c>
      <c r="H222" s="189">
        <v>3.12</v>
      </c>
      <c r="I222" s="190"/>
      <c r="J222" s="191">
        <f>ROUND(I222*H222,2)</f>
        <v>0</v>
      </c>
      <c r="K222" s="187" t="s">
        <v>547</v>
      </c>
      <c r="L222" s="192"/>
      <c r="M222" s="193" t="s">
        <v>1</v>
      </c>
      <c r="N222" s="194" t="s">
        <v>40</v>
      </c>
      <c r="O222" s="58"/>
      <c r="P222" s="182">
        <f>O222*H222</f>
        <v>0</v>
      </c>
      <c r="Q222" s="182">
        <v>3.3300000000000001E-3</v>
      </c>
      <c r="R222" s="182">
        <f>Q222*H222</f>
        <v>1.0389600000000001E-2</v>
      </c>
      <c r="S222" s="182">
        <v>0</v>
      </c>
      <c r="T222" s="183">
        <f>S222*H222</f>
        <v>0</v>
      </c>
      <c r="AR222" s="15" t="s">
        <v>130</v>
      </c>
      <c r="AT222" s="15" t="s">
        <v>126</v>
      </c>
      <c r="AU222" s="15" t="s">
        <v>79</v>
      </c>
      <c r="AY222" s="15" t="s">
        <v>112</v>
      </c>
      <c r="BE222" s="184">
        <f>IF(N222="základní",J222,0)</f>
        <v>0</v>
      </c>
      <c r="BF222" s="184">
        <f>IF(N222="snížená",J222,0)</f>
        <v>0</v>
      </c>
      <c r="BG222" s="184">
        <f>IF(N222="zákl. přenesená",J222,0)</f>
        <v>0</v>
      </c>
      <c r="BH222" s="184">
        <f>IF(N222="sníž. přenesená",J222,0)</f>
        <v>0</v>
      </c>
      <c r="BI222" s="184">
        <f>IF(N222="nulová",J222,0)</f>
        <v>0</v>
      </c>
      <c r="BJ222" s="15" t="s">
        <v>77</v>
      </c>
      <c r="BK222" s="184">
        <f>ROUND(I222*H222,2)</f>
        <v>0</v>
      </c>
      <c r="BL222" s="15" t="s">
        <v>119</v>
      </c>
      <c r="BM222" s="15" t="s">
        <v>596</v>
      </c>
    </row>
    <row r="223" spans="2:65" s="1" customFormat="1" ht="11.25">
      <c r="B223" s="32"/>
      <c r="C223" s="33"/>
      <c r="D223" s="197" t="s">
        <v>390</v>
      </c>
      <c r="E223" s="33"/>
      <c r="F223" s="222" t="s">
        <v>594</v>
      </c>
      <c r="G223" s="33"/>
      <c r="H223" s="33"/>
      <c r="I223" s="101"/>
      <c r="J223" s="33"/>
      <c r="K223" s="33"/>
      <c r="L223" s="36"/>
      <c r="M223" s="223"/>
      <c r="N223" s="58"/>
      <c r="O223" s="58"/>
      <c r="P223" s="58"/>
      <c r="Q223" s="58"/>
      <c r="R223" s="58"/>
      <c r="S223" s="58"/>
      <c r="T223" s="59"/>
      <c r="AT223" s="15" t="s">
        <v>390</v>
      </c>
      <c r="AU223" s="15" t="s">
        <v>79</v>
      </c>
    </row>
    <row r="224" spans="2:65" s="11" customFormat="1" ht="11.25">
      <c r="B224" s="195"/>
      <c r="C224" s="196"/>
      <c r="D224" s="197" t="s">
        <v>170</v>
      </c>
      <c r="E224" s="198" t="s">
        <v>1</v>
      </c>
      <c r="F224" s="199" t="s">
        <v>597</v>
      </c>
      <c r="G224" s="196"/>
      <c r="H224" s="198" t="s">
        <v>1</v>
      </c>
      <c r="I224" s="200"/>
      <c r="J224" s="196"/>
      <c r="K224" s="196"/>
      <c r="L224" s="201"/>
      <c r="M224" s="202"/>
      <c r="N224" s="203"/>
      <c r="O224" s="203"/>
      <c r="P224" s="203"/>
      <c r="Q224" s="203"/>
      <c r="R224" s="203"/>
      <c r="S224" s="203"/>
      <c r="T224" s="204"/>
      <c r="AT224" s="205" t="s">
        <v>170</v>
      </c>
      <c r="AU224" s="205" t="s">
        <v>79</v>
      </c>
      <c r="AV224" s="11" t="s">
        <v>77</v>
      </c>
      <c r="AW224" s="11" t="s">
        <v>31</v>
      </c>
      <c r="AX224" s="11" t="s">
        <v>69</v>
      </c>
      <c r="AY224" s="205" t="s">
        <v>112</v>
      </c>
    </row>
    <row r="225" spans="2:65" s="12" customFormat="1" ht="11.25">
      <c r="B225" s="206"/>
      <c r="C225" s="207"/>
      <c r="D225" s="197" t="s">
        <v>170</v>
      </c>
      <c r="E225" s="208" t="s">
        <v>1</v>
      </c>
      <c r="F225" s="209" t="s">
        <v>598</v>
      </c>
      <c r="G225" s="207"/>
      <c r="H225" s="210">
        <v>3.12</v>
      </c>
      <c r="I225" s="211"/>
      <c r="J225" s="207"/>
      <c r="K225" s="207"/>
      <c r="L225" s="212"/>
      <c r="M225" s="213"/>
      <c r="N225" s="214"/>
      <c r="O225" s="214"/>
      <c r="P225" s="214"/>
      <c r="Q225" s="214"/>
      <c r="R225" s="214"/>
      <c r="S225" s="214"/>
      <c r="T225" s="215"/>
      <c r="AT225" s="216" t="s">
        <v>170</v>
      </c>
      <c r="AU225" s="216" t="s">
        <v>79</v>
      </c>
      <c r="AV225" s="12" t="s">
        <v>79</v>
      </c>
      <c r="AW225" s="12" t="s">
        <v>31</v>
      </c>
      <c r="AX225" s="12" t="s">
        <v>77</v>
      </c>
      <c r="AY225" s="216" t="s">
        <v>112</v>
      </c>
    </row>
    <row r="226" spans="2:65" s="1" customFormat="1" ht="16.5" customHeight="1">
      <c r="B226" s="32"/>
      <c r="C226" s="173" t="s">
        <v>599</v>
      </c>
      <c r="D226" s="173" t="s">
        <v>115</v>
      </c>
      <c r="E226" s="174" t="s">
        <v>600</v>
      </c>
      <c r="F226" s="175" t="s">
        <v>601</v>
      </c>
      <c r="G226" s="176" t="s">
        <v>148</v>
      </c>
      <c r="H226" s="177">
        <v>26</v>
      </c>
      <c r="I226" s="178"/>
      <c r="J226" s="179">
        <f t="shared" ref="J226:J246" si="50">ROUND(I226*H226,2)</f>
        <v>0</v>
      </c>
      <c r="K226" s="175" t="s">
        <v>1</v>
      </c>
      <c r="L226" s="36"/>
      <c r="M226" s="180" t="s">
        <v>1</v>
      </c>
      <c r="N226" s="181" t="s">
        <v>40</v>
      </c>
      <c r="O226" s="58"/>
      <c r="P226" s="182">
        <f t="shared" ref="P226:P246" si="51">O226*H226</f>
        <v>0</v>
      </c>
      <c r="Q226" s="182">
        <v>6.0000000000000002E-5</v>
      </c>
      <c r="R226" s="182">
        <f t="shared" ref="R226:R246" si="52">Q226*H226</f>
        <v>1.56E-3</v>
      </c>
      <c r="S226" s="182">
        <v>0</v>
      </c>
      <c r="T226" s="183">
        <f t="shared" ref="T226:T246" si="53">S226*H226</f>
        <v>0</v>
      </c>
      <c r="AR226" s="15" t="s">
        <v>119</v>
      </c>
      <c r="AT226" s="15" t="s">
        <v>115</v>
      </c>
      <c r="AU226" s="15" t="s">
        <v>79</v>
      </c>
      <c r="AY226" s="15" t="s">
        <v>112</v>
      </c>
      <c r="BE226" s="184">
        <f t="shared" ref="BE226:BE246" si="54">IF(N226="základní",J226,0)</f>
        <v>0</v>
      </c>
      <c r="BF226" s="184">
        <f t="shared" ref="BF226:BF246" si="55">IF(N226="snížená",J226,0)</f>
        <v>0</v>
      </c>
      <c r="BG226" s="184">
        <f t="shared" ref="BG226:BG246" si="56">IF(N226="zákl. přenesená",J226,0)</f>
        <v>0</v>
      </c>
      <c r="BH226" s="184">
        <f t="shared" ref="BH226:BH246" si="57">IF(N226="sníž. přenesená",J226,0)</f>
        <v>0</v>
      </c>
      <c r="BI226" s="184">
        <f t="shared" ref="BI226:BI246" si="58">IF(N226="nulová",J226,0)</f>
        <v>0</v>
      </c>
      <c r="BJ226" s="15" t="s">
        <v>77</v>
      </c>
      <c r="BK226" s="184">
        <f t="shared" ref="BK226:BK246" si="59">ROUND(I226*H226,2)</f>
        <v>0</v>
      </c>
      <c r="BL226" s="15" t="s">
        <v>119</v>
      </c>
      <c r="BM226" s="15" t="s">
        <v>602</v>
      </c>
    </row>
    <row r="227" spans="2:65" s="1" customFormat="1" ht="16.5" customHeight="1">
      <c r="B227" s="32"/>
      <c r="C227" s="173" t="s">
        <v>603</v>
      </c>
      <c r="D227" s="173" t="s">
        <v>115</v>
      </c>
      <c r="E227" s="174" t="s">
        <v>604</v>
      </c>
      <c r="F227" s="175" t="s">
        <v>605</v>
      </c>
      <c r="G227" s="176" t="s">
        <v>148</v>
      </c>
      <c r="H227" s="177">
        <v>4</v>
      </c>
      <c r="I227" s="178"/>
      <c r="J227" s="179">
        <f t="shared" si="50"/>
        <v>0</v>
      </c>
      <c r="K227" s="175" t="s">
        <v>1</v>
      </c>
      <c r="L227" s="36"/>
      <c r="M227" s="180" t="s">
        <v>1</v>
      </c>
      <c r="N227" s="181" t="s">
        <v>40</v>
      </c>
      <c r="O227" s="58"/>
      <c r="P227" s="182">
        <f t="shared" si="51"/>
        <v>0</v>
      </c>
      <c r="Q227" s="182">
        <v>0</v>
      </c>
      <c r="R227" s="182">
        <f t="shared" si="52"/>
        <v>0</v>
      </c>
      <c r="S227" s="182">
        <v>0</v>
      </c>
      <c r="T227" s="183">
        <f t="shared" si="53"/>
        <v>0</v>
      </c>
      <c r="AR227" s="15" t="s">
        <v>119</v>
      </c>
      <c r="AT227" s="15" t="s">
        <v>115</v>
      </c>
      <c r="AU227" s="15" t="s">
        <v>79</v>
      </c>
      <c r="AY227" s="15" t="s">
        <v>112</v>
      </c>
      <c r="BE227" s="184">
        <f t="shared" si="54"/>
        <v>0</v>
      </c>
      <c r="BF227" s="184">
        <f t="shared" si="55"/>
        <v>0</v>
      </c>
      <c r="BG227" s="184">
        <f t="shared" si="56"/>
        <v>0</v>
      </c>
      <c r="BH227" s="184">
        <f t="shared" si="57"/>
        <v>0</v>
      </c>
      <c r="BI227" s="184">
        <f t="shared" si="58"/>
        <v>0</v>
      </c>
      <c r="BJ227" s="15" t="s">
        <v>77</v>
      </c>
      <c r="BK227" s="184">
        <f t="shared" si="59"/>
        <v>0</v>
      </c>
      <c r="BL227" s="15" t="s">
        <v>119</v>
      </c>
      <c r="BM227" s="15" t="s">
        <v>606</v>
      </c>
    </row>
    <row r="228" spans="2:65" s="1" customFormat="1" ht="16.5" customHeight="1">
      <c r="B228" s="32"/>
      <c r="C228" s="173" t="s">
        <v>607</v>
      </c>
      <c r="D228" s="173" t="s">
        <v>115</v>
      </c>
      <c r="E228" s="174" t="s">
        <v>608</v>
      </c>
      <c r="F228" s="175" t="s">
        <v>609</v>
      </c>
      <c r="G228" s="176" t="s">
        <v>148</v>
      </c>
      <c r="H228" s="177">
        <v>2</v>
      </c>
      <c r="I228" s="178"/>
      <c r="J228" s="179">
        <f t="shared" si="50"/>
        <v>0</v>
      </c>
      <c r="K228" s="175" t="s">
        <v>1</v>
      </c>
      <c r="L228" s="36"/>
      <c r="M228" s="180" t="s">
        <v>1</v>
      </c>
      <c r="N228" s="181" t="s">
        <v>40</v>
      </c>
      <c r="O228" s="58"/>
      <c r="P228" s="182">
        <f t="shared" si="51"/>
        <v>0</v>
      </c>
      <c r="Q228" s="182">
        <v>6.4900000000000001E-3</v>
      </c>
      <c r="R228" s="182">
        <f t="shared" si="52"/>
        <v>1.298E-2</v>
      </c>
      <c r="S228" s="182">
        <v>0</v>
      </c>
      <c r="T228" s="183">
        <f t="shared" si="53"/>
        <v>0</v>
      </c>
      <c r="AR228" s="15" t="s">
        <v>119</v>
      </c>
      <c r="AT228" s="15" t="s">
        <v>115</v>
      </c>
      <c r="AU228" s="15" t="s">
        <v>79</v>
      </c>
      <c r="AY228" s="15" t="s">
        <v>112</v>
      </c>
      <c r="BE228" s="184">
        <f t="shared" si="54"/>
        <v>0</v>
      </c>
      <c r="BF228" s="184">
        <f t="shared" si="55"/>
        <v>0</v>
      </c>
      <c r="BG228" s="184">
        <f t="shared" si="56"/>
        <v>0</v>
      </c>
      <c r="BH228" s="184">
        <f t="shared" si="57"/>
        <v>0</v>
      </c>
      <c r="BI228" s="184">
        <f t="shared" si="58"/>
        <v>0</v>
      </c>
      <c r="BJ228" s="15" t="s">
        <v>77</v>
      </c>
      <c r="BK228" s="184">
        <f t="shared" si="59"/>
        <v>0</v>
      </c>
      <c r="BL228" s="15" t="s">
        <v>119</v>
      </c>
      <c r="BM228" s="15" t="s">
        <v>610</v>
      </c>
    </row>
    <row r="229" spans="2:65" s="1" customFormat="1" ht="16.5" customHeight="1">
      <c r="B229" s="32"/>
      <c r="C229" s="173" t="s">
        <v>611</v>
      </c>
      <c r="D229" s="173" t="s">
        <v>115</v>
      </c>
      <c r="E229" s="174" t="s">
        <v>612</v>
      </c>
      <c r="F229" s="175" t="s">
        <v>613</v>
      </c>
      <c r="G229" s="176" t="s">
        <v>190</v>
      </c>
      <c r="H229" s="177">
        <v>71.116</v>
      </c>
      <c r="I229" s="178"/>
      <c r="J229" s="179">
        <f t="shared" si="50"/>
        <v>0</v>
      </c>
      <c r="K229" s="175" t="s">
        <v>1</v>
      </c>
      <c r="L229" s="36"/>
      <c r="M229" s="180" t="s">
        <v>1</v>
      </c>
      <c r="N229" s="181" t="s">
        <v>40</v>
      </c>
      <c r="O229" s="58"/>
      <c r="P229" s="182">
        <f t="shared" si="51"/>
        <v>0</v>
      </c>
      <c r="Q229" s="182">
        <v>0</v>
      </c>
      <c r="R229" s="182">
        <f t="shared" si="52"/>
        <v>0</v>
      </c>
      <c r="S229" s="182">
        <v>2.9999999999999997E-4</v>
      </c>
      <c r="T229" s="183">
        <f t="shared" si="53"/>
        <v>2.1334799999999998E-2</v>
      </c>
      <c r="AR229" s="15" t="s">
        <v>119</v>
      </c>
      <c r="AT229" s="15" t="s">
        <v>115</v>
      </c>
      <c r="AU229" s="15" t="s">
        <v>79</v>
      </c>
      <c r="AY229" s="15" t="s">
        <v>112</v>
      </c>
      <c r="BE229" s="184">
        <f t="shared" si="54"/>
        <v>0</v>
      </c>
      <c r="BF229" s="184">
        <f t="shared" si="55"/>
        <v>0</v>
      </c>
      <c r="BG229" s="184">
        <f t="shared" si="56"/>
        <v>0</v>
      </c>
      <c r="BH229" s="184">
        <f t="shared" si="57"/>
        <v>0</v>
      </c>
      <c r="BI229" s="184">
        <f t="shared" si="58"/>
        <v>0</v>
      </c>
      <c r="BJ229" s="15" t="s">
        <v>77</v>
      </c>
      <c r="BK229" s="184">
        <f t="shared" si="59"/>
        <v>0</v>
      </c>
      <c r="BL229" s="15" t="s">
        <v>119</v>
      </c>
      <c r="BM229" s="15" t="s">
        <v>614</v>
      </c>
    </row>
    <row r="230" spans="2:65" s="1" customFormat="1" ht="16.5" customHeight="1">
      <c r="B230" s="32"/>
      <c r="C230" s="173" t="s">
        <v>615</v>
      </c>
      <c r="D230" s="173" t="s">
        <v>115</v>
      </c>
      <c r="E230" s="174" t="s">
        <v>616</v>
      </c>
      <c r="F230" s="175" t="s">
        <v>617</v>
      </c>
      <c r="G230" s="176" t="s">
        <v>190</v>
      </c>
      <c r="H230" s="177">
        <v>40</v>
      </c>
      <c r="I230" s="178"/>
      <c r="J230" s="179">
        <f t="shared" si="50"/>
        <v>0</v>
      </c>
      <c r="K230" s="175" t="s">
        <v>1</v>
      </c>
      <c r="L230" s="36"/>
      <c r="M230" s="180" t="s">
        <v>1</v>
      </c>
      <c r="N230" s="181" t="s">
        <v>40</v>
      </c>
      <c r="O230" s="58"/>
      <c r="P230" s="182">
        <f t="shared" si="51"/>
        <v>0</v>
      </c>
      <c r="Q230" s="182">
        <v>0</v>
      </c>
      <c r="R230" s="182">
        <f t="shared" si="52"/>
        <v>0</v>
      </c>
      <c r="S230" s="182">
        <v>5.0000000000000001E-4</v>
      </c>
      <c r="T230" s="183">
        <f t="shared" si="53"/>
        <v>0.02</v>
      </c>
      <c r="AR230" s="15" t="s">
        <v>119</v>
      </c>
      <c r="AT230" s="15" t="s">
        <v>115</v>
      </c>
      <c r="AU230" s="15" t="s">
        <v>79</v>
      </c>
      <c r="AY230" s="15" t="s">
        <v>112</v>
      </c>
      <c r="BE230" s="184">
        <f t="shared" si="54"/>
        <v>0</v>
      </c>
      <c r="BF230" s="184">
        <f t="shared" si="55"/>
        <v>0</v>
      </c>
      <c r="BG230" s="184">
        <f t="shared" si="56"/>
        <v>0</v>
      </c>
      <c r="BH230" s="184">
        <f t="shared" si="57"/>
        <v>0</v>
      </c>
      <c r="BI230" s="184">
        <f t="shared" si="58"/>
        <v>0</v>
      </c>
      <c r="BJ230" s="15" t="s">
        <v>77</v>
      </c>
      <c r="BK230" s="184">
        <f t="shared" si="59"/>
        <v>0</v>
      </c>
      <c r="BL230" s="15" t="s">
        <v>119</v>
      </c>
      <c r="BM230" s="15" t="s">
        <v>618</v>
      </c>
    </row>
    <row r="231" spans="2:65" s="1" customFormat="1" ht="16.5" customHeight="1">
      <c r="B231" s="32"/>
      <c r="C231" s="173" t="s">
        <v>619</v>
      </c>
      <c r="D231" s="173" t="s">
        <v>115</v>
      </c>
      <c r="E231" s="174" t="s">
        <v>620</v>
      </c>
      <c r="F231" s="175" t="s">
        <v>621</v>
      </c>
      <c r="G231" s="176" t="s">
        <v>190</v>
      </c>
      <c r="H231" s="177">
        <v>8</v>
      </c>
      <c r="I231" s="178"/>
      <c r="J231" s="179">
        <f t="shared" si="50"/>
        <v>0</v>
      </c>
      <c r="K231" s="175" t="s">
        <v>1</v>
      </c>
      <c r="L231" s="36"/>
      <c r="M231" s="180" t="s">
        <v>1</v>
      </c>
      <c r="N231" s="181" t="s">
        <v>40</v>
      </c>
      <c r="O231" s="58"/>
      <c r="P231" s="182">
        <f t="shared" si="51"/>
        <v>0</v>
      </c>
      <c r="Q231" s="182">
        <v>0</v>
      </c>
      <c r="R231" s="182">
        <f t="shared" si="52"/>
        <v>0</v>
      </c>
      <c r="S231" s="182">
        <v>0.02</v>
      </c>
      <c r="T231" s="183">
        <f t="shared" si="53"/>
        <v>0.16</v>
      </c>
      <c r="AR231" s="15" t="s">
        <v>119</v>
      </c>
      <c r="AT231" s="15" t="s">
        <v>115</v>
      </c>
      <c r="AU231" s="15" t="s">
        <v>79</v>
      </c>
      <c r="AY231" s="15" t="s">
        <v>112</v>
      </c>
      <c r="BE231" s="184">
        <f t="shared" si="54"/>
        <v>0</v>
      </c>
      <c r="BF231" s="184">
        <f t="shared" si="55"/>
        <v>0</v>
      </c>
      <c r="BG231" s="184">
        <f t="shared" si="56"/>
        <v>0</v>
      </c>
      <c r="BH231" s="184">
        <f t="shared" si="57"/>
        <v>0</v>
      </c>
      <c r="BI231" s="184">
        <f t="shared" si="58"/>
        <v>0</v>
      </c>
      <c r="BJ231" s="15" t="s">
        <v>77</v>
      </c>
      <c r="BK231" s="184">
        <f t="shared" si="59"/>
        <v>0</v>
      </c>
      <c r="BL231" s="15" t="s">
        <v>119</v>
      </c>
      <c r="BM231" s="15" t="s">
        <v>622</v>
      </c>
    </row>
    <row r="232" spans="2:65" s="1" customFormat="1" ht="16.5" customHeight="1">
      <c r="B232" s="32"/>
      <c r="C232" s="173" t="s">
        <v>623</v>
      </c>
      <c r="D232" s="173" t="s">
        <v>115</v>
      </c>
      <c r="E232" s="174" t="s">
        <v>624</v>
      </c>
      <c r="F232" s="175" t="s">
        <v>625</v>
      </c>
      <c r="G232" s="176" t="s">
        <v>190</v>
      </c>
      <c r="H232" s="177">
        <v>289.48</v>
      </c>
      <c r="I232" s="178"/>
      <c r="J232" s="179">
        <f t="shared" si="50"/>
        <v>0</v>
      </c>
      <c r="K232" s="175" t="s">
        <v>1</v>
      </c>
      <c r="L232" s="36"/>
      <c r="M232" s="180" t="s">
        <v>1</v>
      </c>
      <c r="N232" s="181" t="s">
        <v>40</v>
      </c>
      <c r="O232" s="58"/>
      <c r="P232" s="182">
        <f t="shared" si="51"/>
        <v>0</v>
      </c>
      <c r="Q232" s="182">
        <v>0</v>
      </c>
      <c r="R232" s="182">
        <f t="shared" si="52"/>
        <v>0</v>
      </c>
      <c r="S232" s="182">
        <v>0</v>
      </c>
      <c r="T232" s="183">
        <f t="shared" si="53"/>
        <v>0</v>
      </c>
      <c r="AR232" s="15" t="s">
        <v>119</v>
      </c>
      <c r="AT232" s="15" t="s">
        <v>115</v>
      </c>
      <c r="AU232" s="15" t="s">
        <v>79</v>
      </c>
      <c r="AY232" s="15" t="s">
        <v>112</v>
      </c>
      <c r="BE232" s="184">
        <f t="shared" si="54"/>
        <v>0</v>
      </c>
      <c r="BF232" s="184">
        <f t="shared" si="55"/>
        <v>0</v>
      </c>
      <c r="BG232" s="184">
        <f t="shared" si="56"/>
        <v>0</v>
      </c>
      <c r="BH232" s="184">
        <f t="shared" si="57"/>
        <v>0</v>
      </c>
      <c r="BI232" s="184">
        <f t="shared" si="58"/>
        <v>0</v>
      </c>
      <c r="BJ232" s="15" t="s">
        <v>77</v>
      </c>
      <c r="BK232" s="184">
        <f t="shared" si="59"/>
        <v>0</v>
      </c>
      <c r="BL232" s="15" t="s">
        <v>119</v>
      </c>
      <c r="BM232" s="15" t="s">
        <v>626</v>
      </c>
    </row>
    <row r="233" spans="2:65" s="1" customFormat="1" ht="16.5" customHeight="1">
      <c r="B233" s="32"/>
      <c r="C233" s="173" t="s">
        <v>627</v>
      </c>
      <c r="D233" s="173" t="s">
        <v>115</v>
      </c>
      <c r="E233" s="174" t="s">
        <v>628</v>
      </c>
      <c r="F233" s="175" t="s">
        <v>629</v>
      </c>
      <c r="G233" s="176" t="s">
        <v>190</v>
      </c>
      <c r="H233" s="177">
        <v>4052.72</v>
      </c>
      <c r="I233" s="178"/>
      <c r="J233" s="179">
        <f t="shared" si="50"/>
        <v>0</v>
      </c>
      <c r="K233" s="175" t="s">
        <v>1</v>
      </c>
      <c r="L233" s="36"/>
      <c r="M233" s="180" t="s">
        <v>1</v>
      </c>
      <c r="N233" s="181" t="s">
        <v>40</v>
      </c>
      <c r="O233" s="58"/>
      <c r="P233" s="182">
        <f t="shared" si="51"/>
        <v>0</v>
      </c>
      <c r="Q233" s="182">
        <v>0</v>
      </c>
      <c r="R233" s="182">
        <f t="shared" si="52"/>
        <v>0</v>
      </c>
      <c r="S233" s="182">
        <v>0</v>
      </c>
      <c r="T233" s="183">
        <f t="shared" si="53"/>
        <v>0</v>
      </c>
      <c r="AR233" s="15" t="s">
        <v>119</v>
      </c>
      <c r="AT233" s="15" t="s">
        <v>115</v>
      </c>
      <c r="AU233" s="15" t="s">
        <v>79</v>
      </c>
      <c r="AY233" s="15" t="s">
        <v>112</v>
      </c>
      <c r="BE233" s="184">
        <f t="shared" si="54"/>
        <v>0</v>
      </c>
      <c r="BF233" s="184">
        <f t="shared" si="55"/>
        <v>0</v>
      </c>
      <c r="BG233" s="184">
        <f t="shared" si="56"/>
        <v>0</v>
      </c>
      <c r="BH233" s="184">
        <f t="shared" si="57"/>
        <v>0</v>
      </c>
      <c r="BI233" s="184">
        <f t="shared" si="58"/>
        <v>0</v>
      </c>
      <c r="BJ233" s="15" t="s">
        <v>77</v>
      </c>
      <c r="BK233" s="184">
        <f t="shared" si="59"/>
        <v>0</v>
      </c>
      <c r="BL233" s="15" t="s">
        <v>119</v>
      </c>
      <c r="BM233" s="15" t="s">
        <v>630</v>
      </c>
    </row>
    <row r="234" spans="2:65" s="1" customFormat="1" ht="16.5" customHeight="1">
      <c r="B234" s="32"/>
      <c r="C234" s="173" t="s">
        <v>631</v>
      </c>
      <c r="D234" s="173" t="s">
        <v>115</v>
      </c>
      <c r="E234" s="174" t="s">
        <v>632</v>
      </c>
      <c r="F234" s="175" t="s">
        <v>633</v>
      </c>
      <c r="G234" s="176" t="s">
        <v>190</v>
      </c>
      <c r="H234" s="177">
        <v>289.48</v>
      </c>
      <c r="I234" s="178"/>
      <c r="J234" s="179">
        <f t="shared" si="50"/>
        <v>0</v>
      </c>
      <c r="K234" s="175" t="s">
        <v>1</v>
      </c>
      <c r="L234" s="36"/>
      <c r="M234" s="180" t="s">
        <v>1</v>
      </c>
      <c r="N234" s="181" t="s">
        <v>40</v>
      </c>
      <c r="O234" s="58"/>
      <c r="P234" s="182">
        <f t="shared" si="51"/>
        <v>0</v>
      </c>
      <c r="Q234" s="182">
        <v>0</v>
      </c>
      <c r="R234" s="182">
        <f t="shared" si="52"/>
        <v>0</v>
      </c>
      <c r="S234" s="182">
        <v>0</v>
      </c>
      <c r="T234" s="183">
        <f t="shared" si="53"/>
        <v>0</v>
      </c>
      <c r="AR234" s="15" t="s">
        <v>119</v>
      </c>
      <c r="AT234" s="15" t="s">
        <v>115</v>
      </c>
      <c r="AU234" s="15" t="s">
        <v>79</v>
      </c>
      <c r="AY234" s="15" t="s">
        <v>112</v>
      </c>
      <c r="BE234" s="184">
        <f t="shared" si="54"/>
        <v>0</v>
      </c>
      <c r="BF234" s="184">
        <f t="shared" si="55"/>
        <v>0</v>
      </c>
      <c r="BG234" s="184">
        <f t="shared" si="56"/>
        <v>0</v>
      </c>
      <c r="BH234" s="184">
        <f t="shared" si="57"/>
        <v>0</v>
      </c>
      <c r="BI234" s="184">
        <f t="shared" si="58"/>
        <v>0</v>
      </c>
      <c r="BJ234" s="15" t="s">
        <v>77</v>
      </c>
      <c r="BK234" s="184">
        <f t="shared" si="59"/>
        <v>0</v>
      </c>
      <c r="BL234" s="15" t="s">
        <v>119</v>
      </c>
      <c r="BM234" s="15" t="s">
        <v>634</v>
      </c>
    </row>
    <row r="235" spans="2:65" s="1" customFormat="1" ht="16.5" customHeight="1">
      <c r="B235" s="32"/>
      <c r="C235" s="173" t="s">
        <v>635</v>
      </c>
      <c r="D235" s="173" t="s">
        <v>115</v>
      </c>
      <c r="E235" s="174" t="s">
        <v>636</v>
      </c>
      <c r="F235" s="175" t="s">
        <v>637</v>
      </c>
      <c r="G235" s="176" t="s">
        <v>123</v>
      </c>
      <c r="H235" s="177">
        <v>152.63999999999999</v>
      </c>
      <c r="I235" s="178"/>
      <c r="J235" s="179">
        <f t="shared" si="50"/>
        <v>0</v>
      </c>
      <c r="K235" s="175" t="s">
        <v>1</v>
      </c>
      <c r="L235" s="36"/>
      <c r="M235" s="180" t="s">
        <v>1</v>
      </c>
      <c r="N235" s="181" t="s">
        <v>40</v>
      </c>
      <c r="O235" s="58"/>
      <c r="P235" s="182">
        <f t="shared" si="51"/>
        <v>0</v>
      </c>
      <c r="Q235" s="182">
        <v>0</v>
      </c>
      <c r="R235" s="182">
        <f t="shared" si="52"/>
        <v>0</v>
      </c>
      <c r="S235" s="182">
        <v>0</v>
      </c>
      <c r="T235" s="183">
        <f t="shared" si="53"/>
        <v>0</v>
      </c>
      <c r="AR235" s="15" t="s">
        <v>119</v>
      </c>
      <c r="AT235" s="15" t="s">
        <v>115</v>
      </c>
      <c r="AU235" s="15" t="s">
        <v>79</v>
      </c>
      <c r="AY235" s="15" t="s">
        <v>112</v>
      </c>
      <c r="BE235" s="184">
        <f t="shared" si="54"/>
        <v>0</v>
      </c>
      <c r="BF235" s="184">
        <f t="shared" si="55"/>
        <v>0</v>
      </c>
      <c r="BG235" s="184">
        <f t="shared" si="56"/>
        <v>0</v>
      </c>
      <c r="BH235" s="184">
        <f t="shared" si="57"/>
        <v>0</v>
      </c>
      <c r="BI235" s="184">
        <f t="shared" si="58"/>
        <v>0</v>
      </c>
      <c r="BJ235" s="15" t="s">
        <v>77</v>
      </c>
      <c r="BK235" s="184">
        <f t="shared" si="59"/>
        <v>0</v>
      </c>
      <c r="BL235" s="15" t="s">
        <v>119</v>
      </c>
      <c r="BM235" s="15" t="s">
        <v>638</v>
      </c>
    </row>
    <row r="236" spans="2:65" s="1" customFormat="1" ht="16.5" customHeight="1">
      <c r="B236" s="32"/>
      <c r="C236" s="173" t="s">
        <v>639</v>
      </c>
      <c r="D236" s="173" t="s">
        <v>115</v>
      </c>
      <c r="E236" s="174" t="s">
        <v>640</v>
      </c>
      <c r="F236" s="175" t="s">
        <v>641</v>
      </c>
      <c r="G236" s="176" t="s">
        <v>123</v>
      </c>
      <c r="H236" s="177">
        <v>152.63999999999999</v>
      </c>
      <c r="I236" s="178"/>
      <c r="J236" s="179">
        <f t="shared" si="50"/>
        <v>0</v>
      </c>
      <c r="K236" s="175" t="s">
        <v>1</v>
      </c>
      <c r="L236" s="36"/>
      <c r="M236" s="180" t="s">
        <v>1</v>
      </c>
      <c r="N236" s="181" t="s">
        <v>40</v>
      </c>
      <c r="O236" s="58"/>
      <c r="P236" s="182">
        <f t="shared" si="51"/>
        <v>0</v>
      </c>
      <c r="Q236" s="182">
        <v>0</v>
      </c>
      <c r="R236" s="182">
        <f t="shared" si="52"/>
        <v>0</v>
      </c>
      <c r="S236" s="182">
        <v>0</v>
      </c>
      <c r="T236" s="183">
        <f t="shared" si="53"/>
        <v>0</v>
      </c>
      <c r="AR236" s="15" t="s">
        <v>119</v>
      </c>
      <c r="AT236" s="15" t="s">
        <v>115</v>
      </c>
      <c r="AU236" s="15" t="s">
        <v>79</v>
      </c>
      <c r="AY236" s="15" t="s">
        <v>112</v>
      </c>
      <c r="BE236" s="184">
        <f t="shared" si="54"/>
        <v>0</v>
      </c>
      <c r="BF236" s="184">
        <f t="shared" si="55"/>
        <v>0</v>
      </c>
      <c r="BG236" s="184">
        <f t="shared" si="56"/>
        <v>0</v>
      </c>
      <c r="BH236" s="184">
        <f t="shared" si="57"/>
        <v>0</v>
      </c>
      <c r="BI236" s="184">
        <f t="shared" si="58"/>
        <v>0</v>
      </c>
      <c r="BJ236" s="15" t="s">
        <v>77</v>
      </c>
      <c r="BK236" s="184">
        <f t="shared" si="59"/>
        <v>0</v>
      </c>
      <c r="BL236" s="15" t="s">
        <v>119</v>
      </c>
      <c r="BM236" s="15" t="s">
        <v>642</v>
      </c>
    </row>
    <row r="237" spans="2:65" s="1" customFormat="1" ht="16.5" customHeight="1">
      <c r="B237" s="32"/>
      <c r="C237" s="173" t="s">
        <v>643</v>
      </c>
      <c r="D237" s="173" t="s">
        <v>115</v>
      </c>
      <c r="E237" s="174" t="s">
        <v>644</v>
      </c>
      <c r="F237" s="175" t="s">
        <v>645</v>
      </c>
      <c r="G237" s="176" t="s">
        <v>123</v>
      </c>
      <c r="H237" s="177">
        <v>2136.96</v>
      </c>
      <c r="I237" s="178"/>
      <c r="J237" s="179">
        <f t="shared" si="50"/>
        <v>0</v>
      </c>
      <c r="K237" s="175" t="s">
        <v>1</v>
      </c>
      <c r="L237" s="36"/>
      <c r="M237" s="180" t="s">
        <v>1</v>
      </c>
      <c r="N237" s="181" t="s">
        <v>40</v>
      </c>
      <c r="O237" s="58"/>
      <c r="P237" s="182">
        <f t="shared" si="51"/>
        <v>0</v>
      </c>
      <c r="Q237" s="182">
        <v>0</v>
      </c>
      <c r="R237" s="182">
        <f t="shared" si="52"/>
        <v>0</v>
      </c>
      <c r="S237" s="182">
        <v>0</v>
      </c>
      <c r="T237" s="183">
        <f t="shared" si="53"/>
        <v>0</v>
      </c>
      <c r="AR237" s="15" t="s">
        <v>119</v>
      </c>
      <c r="AT237" s="15" t="s">
        <v>115</v>
      </c>
      <c r="AU237" s="15" t="s">
        <v>79</v>
      </c>
      <c r="AY237" s="15" t="s">
        <v>112</v>
      </c>
      <c r="BE237" s="184">
        <f t="shared" si="54"/>
        <v>0</v>
      </c>
      <c r="BF237" s="184">
        <f t="shared" si="55"/>
        <v>0</v>
      </c>
      <c r="BG237" s="184">
        <f t="shared" si="56"/>
        <v>0</v>
      </c>
      <c r="BH237" s="184">
        <f t="shared" si="57"/>
        <v>0</v>
      </c>
      <c r="BI237" s="184">
        <f t="shared" si="58"/>
        <v>0</v>
      </c>
      <c r="BJ237" s="15" t="s">
        <v>77</v>
      </c>
      <c r="BK237" s="184">
        <f t="shared" si="59"/>
        <v>0</v>
      </c>
      <c r="BL237" s="15" t="s">
        <v>119</v>
      </c>
      <c r="BM237" s="15" t="s">
        <v>646</v>
      </c>
    </row>
    <row r="238" spans="2:65" s="1" customFormat="1" ht="16.5" customHeight="1">
      <c r="B238" s="32"/>
      <c r="C238" s="173" t="s">
        <v>647</v>
      </c>
      <c r="D238" s="173" t="s">
        <v>115</v>
      </c>
      <c r="E238" s="174" t="s">
        <v>648</v>
      </c>
      <c r="F238" s="175" t="s">
        <v>649</v>
      </c>
      <c r="G238" s="176" t="s">
        <v>181</v>
      </c>
      <c r="H238" s="177">
        <v>100.48</v>
      </c>
      <c r="I238" s="178"/>
      <c r="J238" s="179">
        <f t="shared" si="50"/>
        <v>0</v>
      </c>
      <c r="K238" s="175" t="s">
        <v>1</v>
      </c>
      <c r="L238" s="36"/>
      <c r="M238" s="180" t="s">
        <v>1</v>
      </c>
      <c r="N238" s="181" t="s">
        <v>40</v>
      </c>
      <c r="O238" s="58"/>
      <c r="P238" s="182">
        <f t="shared" si="51"/>
        <v>0</v>
      </c>
      <c r="Q238" s="182">
        <v>0</v>
      </c>
      <c r="R238" s="182">
        <f t="shared" si="52"/>
        <v>0</v>
      </c>
      <c r="S238" s="182">
        <v>0</v>
      </c>
      <c r="T238" s="183">
        <f t="shared" si="53"/>
        <v>0</v>
      </c>
      <c r="AR238" s="15" t="s">
        <v>119</v>
      </c>
      <c r="AT238" s="15" t="s">
        <v>115</v>
      </c>
      <c r="AU238" s="15" t="s">
        <v>79</v>
      </c>
      <c r="AY238" s="15" t="s">
        <v>112</v>
      </c>
      <c r="BE238" s="184">
        <f t="shared" si="54"/>
        <v>0</v>
      </c>
      <c r="BF238" s="184">
        <f t="shared" si="55"/>
        <v>0</v>
      </c>
      <c r="BG238" s="184">
        <f t="shared" si="56"/>
        <v>0</v>
      </c>
      <c r="BH238" s="184">
        <f t="shared" si="57"/>
        <v>0</v>
      </c>
      <c r="BI238" s="184">
        <f t="shared" si="58"/>
        <v>0</v>
      </c>
      <c r="BJ238" s="15" t="s">
        <v>77</v>
      </c>
      <c r="BK238" s="184">
        <f t="shared" si="59"/>
        <v>0</v>
      </c>
      <c r="BL238" s="15" t="s">
        <v>119</v>
      </c>
      <c r="BM238" s="15" t="s">
        <v>650</v>
      </c>
    </row>
    <row r="239" spans="2:65" s="1" customFormat="1" ht="16.5" customHeight="1">
      <c r="B239" s="32"/>
      <c r="C239" s="173" t="s">
        <v>651</v>
      </c>
      <c r="D239" s="173" t="s">
        <v>115</v>
      </c>
      <c r="E239" s="174" t="s">
        <v>652</v>
      </c>
      <c r="F239" s="175" t="s">
        <v>653</v>
      </c>
      <c r="G239" s="176" t="s">
        <v>181</v>
      </c>
      <c r="H239" s="177">
        <v>1406.72</v>
      </c>
      <c r="I239" s="178"/>
      <c r="J239" s="179">
        <f t="shared" si="50"/>
        <v>0</v>
      </c>
      <c r="K239" s="175" t="s">
        <v>1</v>
      </c>
      <c r="L239" s="36"/>
      <c r="M239" s="180" t="s">
        <v>1</v>
      </c>
      <c r="N239" s="181" t="s">
        <v>40</v>
      </c>
      <c r="O239" s="58"/>
      <c r="P239" s="182">
        <f t="shared" si="51"/>
        <v>0</v>
      </c>
      <c r="Q239" s="182">
        <v>0</v>
      </c>
      <c r="R239" s="182">
        <f t="shared" si="52"/>
        <v>0</v>
      </c>
      <c r="S239" s="182">
        <v>0</v>
      </c>
      <c r="T239" s="183">
        <f t="shared" si="53"/>
        <v>0</v>
      </c>
      <c r="AR239" s="15" t="s">
        <v>119</v>
      </c>
      <c r="AT239" s="15" t="s">
        <v>115</v>
      </c>
      <c r="AU239" s="15" t="s">
        <v>79</v>
      </c>
      <c r="AY239" s="15" t="s">
        <v>112</v>
      </c>
      <c r="BE239" s="184">
        <f t="shared" si="54"/>
        <v>0</v>
      </c>
      <c r="BF239" s="184">
        <f t="shared" si="55"/>
        <v>0</v>
      </c>
      <c r="BG239" s="184">
        <f t="shared" si="56"/>
        <v>0</v>
      </c>
      <c r="BH239" s="184">
        <f t="shared" si="57"/>
        <v>0</v>
      </c>
      <c r="BI239" s="184">
        <f t="shared" si="58"/>
        <v>0</v>
      </c>
      <c r="BJ239" s="15" t="s">
        <v>77</v>
      </c>
      <c r="BK239" s="184">
        <f t="shared" si="59"/>
        <v>0</v>
      </c>
      <c r="BL239" s="15" t="s">
        <v>119</v>
      </c>
      <c r="BM239" s="15" t="s">
        <v>654</v>
      </c>
    </row>
    <row r="240" spans="2:65" s="1" customFormat="1" ht="16.5" customHeight="1">
      <c r="B240" s="32"/>
      <c r="C240" s="173" t="s">
        <v>655</v>
      </c>
      <c r="D240" s="173" t="s">
        <v>115</v>
      </c>
      <c r="E240" s="174" t="s">
        <v>656</v>
      </c>
      <c r="F240" s="175" t="s">
        <v>657</v>
      </c>
      <c r="G240" s="176" t="s">
        <v>181</v>
      </c>
      <c r="H240" s="177">
        <v>100.48</v>
      </c>
      <c r="I240" s="178"/>
      <c r="J240" s="179">
        <f t="shared" si="50"/>
        <v>0</v>
      </c>
      <c r="K240" s="175" t="s">
        <v>1</v>
      </c>
      <c r="L240" s="36"/>
      <c r="M240" s="180" t="s">
        <v>1</v>
      </c>
      <c r="N240" s="181" t="s">
        <v>40</v>
      </c>
      <c r="O240" s="58"/>
      <c r="P240" s="182">
        <f t="shared" si="51"/>
        <v>0</v>
      </c>
      <c r="Q240" s="182">
        <v>0</v>
      </c>
      <c r="R240" s="182">
        <f t="shared" si="52"/>
        <v>0</v>
      </c>
      <c r="S240" s="182">
        <v>0</v>
      </c>
      <c r="T240" s="183">
        <f t="shared" si="53"/>
        <v>0</v>
      </c>
      <c r="AR240" s="15" t="s">
        <v>119</v>
      </c>
      <c r="AT240" s="15" t="s">
        <v>115</v>
      </c>
      <c r="AU240" s="15" t="s">
        <v>79</v>
      </c>
      <c r="AY240" s="15" t="s">
        <v>112</v>
      </c>
      <c r="BE240" s="184">
        <f t="shared" si="54"/>
        <v>0</v>
      </c>
      <c r="BF240" s="184">
        <f t="shared" si="55"/>
        <v>0</v>
      </c>
      <c r="BG240" s="184">
        <f t="shared" si="56"/>
        <v>0</v>
      </c>
      <c r="BH240" s="184">
        <f t="shared" si="57"/>
        <v>0</v>
      </c>
      <c r="BI240" s="184">
        <f t="shared" si="58"/>
        <v>0</v>
      </c>
      <c r="BJ240" s="15" t="s">
        <v>77</v>
      </c>
      <c r="BK240" s="184">
        <f t="shared" si="59"/>
        <v>0</v>
      </c>
      <c r="BL240" s="15" t="s">
        <v>119</v>
      </c>
      <c r="BM240" s="15" t="s">
        <v>658</v>
      </c>
    </row>
    <row r="241" spans="2:65" s="1" customFormat="1" ht="16.5" customHeight="1">
      <c r="B241" s="32"/>
      <c r="C241" s="173" t="s">
        <v>659</v>
      </c>
      <c r="D241" s="173" t="s">
        <v>115</v>
      </c>
      <c r="E241" s="174" t="s">
        <v>660</v>
      </c>
      <c r="F241" s="175" t="s">
        <v>661</v>
      </c>
      <c r="G241" s="176" t="s">
        <v>148</v>
      </c>
      <c r="H241" s="177">
        <v>2</v>
      </c>
      <c r="I241" s="178"/>
      <c r="J241" s="179">
        <f t="shared" si="50"/>
        <v>0</v>
      </c>
      <c r="K241" s="175" t="s">
        <v>1</v>
      </c>
      <c r="L241" s="36"/>
      <c r="M241" s="180" t="s">
        <v>1</v>
      </c>
      <c r="N241" s="181" t="s">
        <v>40</v>
      </c>
      <c r="O241" s="58"/>
      <c r="P241" s="182">
        <f t="shared" si="51"/>
        <v>0</v>
      </c>
      <c r="Q241" s="182">
        <v>1.4999999999999999E-4</v>
      </c>
      <c r="R241" s="182">
        <f t="shared" si="52"/>
        <v>2.9999999999999997E-4</v>
      </c>
      <c r="S241" s="182">
        <v>0</v>
      </c>
      <c r="T241" s="183">
        <f t="shared" si="53"/>
        <v>0</v>
      </c>
      <c r="AR241" s="15" t="s">
        <v>119</v>
      </c>
      <c r="AT241" s="15" t="s">
        <v>115</v>
      </c>
      <c r="AU241" s="15" t="s">
        <v>79</v>
      </c>
      <c r="AY241" s="15" t="s">
        <v>112</v>
      </c>
      <c r="BE241" s="184">
        <f t="shared" si="54"/>
        <v>0</v>
      </c>
      <c r="BF241" s="184">
        <f t="shared" si="55"/>
        <v>0</v>
      </c>
      <c r="BG241" s="184">
        <f t="shared" si="56"/>
        <v>0</v>
      </c>
      <c r="BH241" s="184">
        <f t="shared" si="57"/>
        <v>0</v>
      </c>
      <c r="BI241" s="184">
        <f t="shared" si="58"/>
        <v>0</v>
      </c>
      <c r="BJ241" s="15" t="s">
        <v>77</v>
      </c>
      <c r="BK241" s="184">
        <f t="shared" si="59"/>
        <v>0</v>
      </c>
      <c r="BL241" s="15" t="s">
        <v>119</v>
      </c>
      <c r="BM241" s="15" t="s">
        <v>662</v>
      </c>
    </row>
    <row r="242" spans="2:65" s="1" customFormat="1" ht="16.5" customHeight="1">
      <c r="B242" s="32"/>
      <c r="C242" s="185" t="s">
        <v>663</v>
      </c>
      <c r="D242" s="185" t="s">
        <v>126</v>
      </c>
      <c r="E242" s="186" t="s">
        <v>664</v>
      </c>
      <c r="F242" s="187" t="s">
        <v>665</v>
      </c>
      <c r="G242" s="188" t="s">
        <v>148</v>
      </c>
      <c r="H242" s="189">
        <v>2</v>
      </c>
      <c r="I242" s="190"/>
      <c r="J242" s="191">
        <f t="shared" si="50"/>
        <v>0</v>
      </c>
      <c r="K242" s="187" t="s">
        <v>1</v>
      </c>
      <c r="L242" s="192"/>
      <c r="M242" s="193" t="s">
        <v>1</v>
      </c>
      <c r="N242" s="194" t="s">
        <v>40</v>
      </c>
      <c r="O242" s="58"/>
      <c r="P242" s="182">
        <f t="shared" si="51"/>
        <v>0</v>
      </c>
      <c r="Q242" s="182">
        <v>1.58E-3</v>
      </c>
      <c r="R242" s="182">
        <f t="shared" si="52"/>
        <v>3.16E-3</v>
      </c>
      <c r="S242" s="182">
        <v>0</v>
      </c>
      <c r="T242" s="183">
        <f t="shared" si="53"/>
        <v>0</v>
      </c>
      <c r="AR242" s="15" t="s">
        <v>130</v>
      </c>
      <c r="AT242" s="15" t="s">
        <v>126</v>
      </c>
      <c r="AU242" s="15" t="s">
        <v>79</v>
      </c>
      <c r="AY242" s="15" t="s">
        <v>112</v>
      </c>
      <c r="BE242" s="184">
        <f t="shared" si="54"/>
        <v>0</v>
      </c>
      <c r="BF242" s="184">
        <f t="shared" si="55"/>
        <v>0</v>
      </c>
      <c r="BG242" s="184">
        <f t="shared" si="56"/>
        <v>0</v>
      </c>
      <c r="BH242" s="184">
        <f t="shared" si="57"/>
        <v>0</v>
      </c>
      <c r="BI242" s="184">
        <f t="shared" si="58"/>
        <v>0</v>
      </c>
      <c r="BJ242" s="15" t="s">
        <v>77</v>
      </c>
      <c r="BK242" s="184">
        <f t="shared" si="59"/>
        <v>0</v>
      </c>
      <c r="BL242" s="15" t="s">
        <v>119</v>
      </c>
      <c r="BM242" s="15" t="s">
        <v>666</v>
      </c>
    </row>
    <row r="243" spans="2:65" s="1" customFormat="1" ht="16.5" customHeight="1">
      <c r="B243" s="32"/>
      <c r="C243" s="173" t="s">
        <v>667</v>
      </c>
      <c r="D243" s="173" t="s">
        <v>115</v>
      </c>
      <c r="E243" s="174" t="s">
        <v>668</v>
      </c>
      <c r="F243" s="175" t="s">
        <v>669</v>
      </c>
      <c r="G243" s="176" t="s">
        <v>148</v>
      </c>
      <c r="H243" s="177">
        <v>104</v>
      </c>
      <c r="I243" s="178"/>
      <c r="J243" s="179">
        <f t="shared" si="50"/>
        <v>0</v>
      </c>
      <c r="K243" s="175" t="s">
        <v>1</v>
      </c>
      <c r="L243" s="36"/>
      <c r="M243" s="180" t="s">
        <v>1</v>
      </c>
      <c r="N243" s="181" t="s">
        <v>40</v>
      </c>
      <c r="O243" s="58"/>
      <c r="P243" s="182">
        <f t="shared" si="51"/>
        <v>0</v>
      </c>
      <c r="Q243" s="182">
        <v>4.0000000000000003E-5</v>
      </c>
      <c r="R243" s="182">
        <f t="shared" si="52"/>
        <v>4.1600000000000005E-3</v>
      </c>
      <c r="S243" s="182">
        <v>0</v>
      </c>
      <c r="T243" s="183">
        <f t="shared" si="53"/>
        <v>0</v>
      </c>
      <c r="AR243" s="15" t="s">
        <v>119</v>
      </c>
      <c r="AT243" s="15" t="s">
        <v>115</v>
      </c>
      <c r="AU243" s="15" t="s">
        <v>79</v>
      </c>
      <c r="AY243" s="15" t="s">
        <v>112</v>
      </c>
      <c r="BE243" s="184">
        <f t="shared" si="54"/>
        <v>0</v>
      </c>
      <c r="BF243" s="184">
        <f t="shared" si="55"/>
        <v>0</v>
      </c>
      <c r="BG243" s="184">
        <f t="shared" si="56"/>
        <v>0</v>
      </c>
      <c r="BH243" s="184">
        <f t="shared" si="57"/>
        <v>0</v>
      </c>
      <c r="BI243" s="184">
        <f t="shared" si="58"/>
        <v>0</v>
      </c>
      <c r="BJ243" s="15" t="s">
        <v>77</v>
      </c>
      <c r="BK243" s="184">
        <f t="shared" si="59"/>
        <v>0</v>
      </c>
      <c r="BL243" s="15" t="s">
        <v>119</v>
      </c>
      <c r="BM243" s="15" t="s">
        <v>670</v>
      </c>
    </row>
    <row r="244" spans="2:65" s="1" customFormat="1" ht="16.5" customHeight="1">
      <c r="B244" s="32"/>
      <c r="C244" s="173" t="s">
        <v>671</v>
      </c>
      <c r="D244" s="173" t="s">
        <v>115</v>
      </c>
      <c r="E244" s="174" t="s">
        <v>672</v>
      </c>
      <c r="F244" s="175" t="s">
        <v>673</v>
      </c>
      <c r="G244" s="176" t="s">
        <v>148</v>
      </c>
      <c r="H244" s="177">
        <v>54</v>
      </c>
      <c r="I244" s="178"/>
      <c r="J244" s="179">
        <f t="shared" si="50"/>
        <v>0</v>
      </c>
      <c r="K244" s="175" t="s">
        <v>1</v>
      </c>
      <c r="L244" s="36"/>
      <c r="M244" s="180" t="s">
        <v>1</v>
      </c>
      <c r="N244" s="181" t="s">
        <v>40</v>
      </c>
      <c r="O244" s="58"/>
      <c r="P244" s="182">
        <f t="shared" si="51"/>
        <v>0</v>
      </c>
      <c r="Q244" s="182">
        <v>2.1000000000000001E-4</v>
      </c>
      <c r="R244" s="182">
        <f t="shared" si="52"/>
        <v>1.1340000000000001E-2</v>
      </c>
      <c r="S244" s="182">
        <v>0</v>
      </c>
      <c r="T244" s="183">
        <f t="shared" si="53"/>
        <v>0</v>
      </c>
      <c r="AR244" s="15" t="s">
        <v>119</v>
      </c>
      <c r="AT244" s="15" t="s">
        <v>115</v>
      </c>
      <c r="AU244" s="15" t="s">
        <v>79</v>
      </c>
      <c r="AY244" s="15" t="s">
        <v>112</v>
      </c>
      <c r="BE244" s="184">
        <f t="shared" si="54"/>
        <v>0</v>
      </c>
      <c r="BF244" s="184">
        <f t="shared" si="55"/>
        <v>0</v>
      </c>
      <c r="BG244" s="184">
        <f t="shared" si="56"/>
        <v>0</v>
      </c>
      <c r="BH244" s="184">
        <f t="shared" si="57"/>
        <v>0</v>
      </c>
      <c r="BI244" s="184">
        <f t="shared" si="58"/>
        <v>0</v>
      </c>
      <c r="BJ244" s="15" t="s">
        <v>77</v>
      </c>
      <c r="BK244" s="184">
        <f t="shared" si="59"/>
        <v>0</v>
      </c>
      <c r="BL244" s="15" t="s">
        <v>119</v>
      </c>
      <c r="BM244" s="15" t="s">
        <v>674</v>
      </c>
    </row>
    <row r="245" spans="2:65" s="1" customFormat="1" ht="16.5" customHeight="1">
      <c r="B245" s="32"/>
      <c r="C245" s="173" t="s">
        <v>675</v>
      </c>
      <c r="D245" s="173" t="s">
        <v>115</v>
      </c>
      <c r="E245" s="174" t="s">
        <v>676</v>
      </c>
      <c r="F245" s="175" t="s">
        <v>677</v>
      </c>
      <c r="G245" s="176" t="s">
        <v>338</v>
      </c>
      <c r="H245" s="177">
        <v>160</v>
      </c>
      <c r="I245" s="178"/>
      <c r="J245" s="179">
        <f t="shared" si="50"/>
        <v>0</v>
      </c>
      <c r="K245" s="175" t="s">
        <v>1</v>
      </c>
      <c r="L245" s="36"/>
      <c r="M245" s="180" t="s">
        <v>1</v>
      </c>
      <c r="N245" s="181" t="s">
        <v>40</v>
      </c>
      <c r="O245" s="58"/>
      <c r="P245" s="182">
        <f t="shared" si="51"/>
        <v>0</v>
      </c>
      <c r="Q245" s="182">
        <v>0</v>
      </c>
      <c r="R245" s="182">
        <f t="shared" si="52"/>
        <v>0</v>
      </c>
      <c r="S245" s="182">
        <v>1E-3</v>
      </c>
      <c r="T245" s="183">
        <f t="shared" si="53"/>
        <v>0.16</v>
      </c>
      <c r="AR245" s="15" t="s">
        <v>119</v>
      </c>
      <c r="AT245" s="15" t="s">
        <v>115</v>
      </c>
      <c r="AU245" s="15" t="s">
        <v>79</v>
      </c>
      <c r="AY245" s="15" t="s">
        <v>112</v>
      </c>
      <c r="BE245" s="184">
        <f t="shared" si="54"/>
        <v>0</v>
      </c>
      <c r="BF245" s="184">
        <f t="shared" si="55"/>
        <v>0</v>
      </c>
      <c r="BG245" s="184">
        <f t="shared" si="56"/>
        <v>0</v>
      </c>
      <c r="BH245" s="184">
        <f t="shared" si="57"/>
        <v>0</v>
      </c>
      <c r="BI245" s="184">
        <f t="shared" si="58"/>
        <v>0</v>
      </c>
      <c r="BJ245" s="15" t="s">
        <v>77</v>
      </c>
      <c r="BK245" s="184">
        <f t="shared" si="59"/>
        <v>0</v>
      </c>
      <c r="BL245" s="15" t="s">
        <v>119</v>
      </c>
      <c r="BM245" s="15" t="s">
        <v>678</v>
      </c>
    </row>
    <row r="246" spans="2:65" s="1" customFormat="1" ht="16.5" customHeight="1">
      <c r="B246" s="32"/>
      <c r="C246" s="173" t="s">
        <v>679</v>
      </c>
      <c r="D246" s="173" t="s">
        <v>115</v>
      </c>
      <c r="E246" s="174" t="s">
        <v>680</v>
      </c>
      <c r="F246" s="175" t="s">
        <v>681</v>
      </c>
      <c r="G246" s="176" t="s">
        <v>123</v>
      </c>
      <c r="H246" s="177">
        <v>8.0280000000000005</v>
      </c>
      <c r="I246" s="178"/>
      <c r="J246" s="179">
        <f t="shared" si="50"/>
        <v>0</v>
      </c>
      <c r="K246" s="175" t="s">
        <v>388</v>
      </c>
      <c r="L246" s="36"/>
      <c r="M246" s="180" t="s">
        <v>1</v>
      </c>
      <c r="N246" s="181" t="s">
        <v>40</v>
      </c>
      <c r="O246" s="58"/>
      <c r="P246" s="182">
        <f t="shared" si="51"/>
        <v>0</v>
      </c>
      <c r="Q246" s="182">
        <v>0</v>
      </c>
      <c r="R246" s="182">
        <f t="shared" si="52"/>
        <v>0</v>
      </c>
      <c r="S246" s="182">
        <v>1.8049999999999999</v>
      </c>
      <c r="T246" s="183">
        <f t="shared" si="53"/>
        <v>14.490540000000001</v>
      </c>
      <c r="AR246" s="15" t="s">
        <v>119</v>
      </c>
      <c r="AT246" s="15" t="s">
        <v>115</v>
      </c>
      <c r="AU246" s="15" t="s">
        <v>79</v>
      </c>
      <c r="AY246" s="15" t="s">
        <v>112</v>
      </c>
      <c r="BE246" s="184">
        <f t="shared" si="54"/>
        <v>0</v>
      </c>
      <c r="BF246" s="184">
        <f t="shared" si="55"/>
        <v>0</v>
      </c>
      <c r="BG246" s="184">
        <f t="shared" si="56"/>
        <v>0</v>
      </c>
      <c r="BH246" s="184">
        <f t="shared" si="57"/>
        <v>0</v>
      </c>
      <c r="BI246" s="184">
        <f t="shared" si="58"/>
        <v>0</v>
      </c>
      <c r="BJ246" s="15" t="s">
        <v>77</v>
      </c>
      <c r="BK246" s="184">
        <f t="shared" si="59"/>
        <v>0</v>
      </c>
      <c r="BL246" s="15" t="s">
        <v>119</v>
      </c>
      <c r="BM246" s="15" t="s">
        <v>682</v>
      </c>
    </row>
    <row r="247" spans="2:65" s="1" customFormat="1" ht="19.5">
      <c r="B247" s="32"/>
      <c r="C247" s="33"/>
      <c r="D247" s="197" t="s">
        <v>390</v>
      </c>
      <c r="E247" s="33"/>
      <c r="F247" s="222" t="s">
        <v>683</v>
      </c>
      <c r="G247" s="33"/>
      <c r="H247" s="33"/>
      <c r="I247" s="101"/>
      <c r="J247" s="33"/>
      <c r="K247" s="33"/>
      <c r="L247" s="36"/>
      <c r="M247" s="223"/>
      <c r="N247" s="58"/>
      <c r="O247" s="58"/>
      <c r="P247" s="58"/>
      <c r="Q247" s="58"/>
      <c r="R247" s="58"/>
      <c r="S247" s="58"/>
      <c r="T247" s="59"/>
      <c r="AT247" s="15" t="s">
        <v>390</v>
      </c>
      <c r="AU247" s="15" t="s">
        <v>79</v>
      </c>
    </row>
    <row r="248" spans="2:65" s="1" customFormat="1" ht="16.5" customHeight="1">
      <c r="B248" s="32"/>
      <c r="C248" s="173" t="s">
        <v>684</v>
      </c>
      <c r="D248" s="173" t="s">
        <v>115</v>
      </c>
      <c r="E248" s="174" t="s">
        <v>685</v>
      </c>
      <c r="F248" s="175" t="s">
        <v>686</v>
      </c>
      <c r="G248" s="176" t="s">
        <v>123</v>
      </c>
      <c r="H248" s="177">
        <v>2.0390000000000001</v>
      </c>
      <c r="I248" s="178"/>
      <c r="J248" s="179">
        <f>ROUND(I248*H248,2)</f>
        <v>0</v>
      </c>
      <c r="K248" s="175" t="s">
        <v>388</v>
      </c>
      <c r="L248" s="36"/>
      <c r="M248" s="180" t="s">
        <v>1</v>
      </c>
      <c r="N248" s="181" t="s">
        <v>40</v>
      </c>
      <c r="O248" s="58"/>
      <c r="P248" s="182">
        <f>O248*H248</f>
        <v>0</v>
      </c>
      <c r="Q248" s="182">
        <v>0</v>
      </c>
      <c r="R248" s="182">
        <f>Q248*H248</f>
        <v>0</v>
      </c>
      <c r="S248" s="182">
        <v>2.2000000000000002</v>
      </c>
      <c r="T248" s="183">
        <f>S248*H248</f>
        <v>4.4858000000000011</v>
      </c>
      <c r="AR248" s="15" t="s">
        <v>119</v>
      </c>
      <c r="AT248" s="15" t="s">
        <v>115</v>
      </c>
      <c r="AU248" s="15" t="s">
        <v>79</v>
      </c>
      <c r="AY248" s="15" t="s">
        <v>112</v>
      </c>
      <c r="BE248" s="184">
        <f>IF(N248="základní",J248,0)</f>
        <v>0</v>
      </c>
      <c r="BF248" s="184">
        <f>IF(N248="snížená",J248,0)</f>
        <v>0</v>
      </c>
      <c r="BG248" s="184">
        <f>IF(N248="zákl. přenesená",J248,0)</f>
        <v>0</v>
      </c>
      <c r="BH248" s="184">
        <f>IF(N248="sníž. přenesená",J248,0)</f>
        <v>0</v>
      </c>
      <c r="BI248" s="184">
        <f>IF(N248="nulová",J248,0)</f>
        <v>0</v>
      </c>
      <c r="BJ248" s="15" t="s">
        <v>77</v>
      </c>
      <c r="BK248" s="184">
        <f>ROUND(I248*H248,2)</f>
        <v>0</v>
      </c>
      <c r="BL248" s="15" t="s">
        <v>119</v>
      </c>
      <c r="BM248" s="15" t="s">
        <v>687</v>
      </c>
    </row>
    <row r="249" spans="2:65" s="1" customFormat="1" ht="11.25">
      <c r="B249" s="32"/>
      <c r="C249" s="33"/>
      <c r="D249" s="197" t="s">
        <v>390</v>
      </c>
      <c r="E249" s="33"/>
      <c r="F249" s="222" t="s">
        <v>688</v>
      </c>
      <c r="G249" s="33"/>
      <c r="H249" s="33"/>
      <c r="I249" s="101"/>
      <c r="J249" s="33"/>
      <c r="K249" s="33"/>
      <c r="L249" s="36"/>
      <c r="M249" s="223"/>
      <c r="N249" s="58"/>
      <c r="O249" s="58"/>
      <c r="P249" s="58"/>
      <c r="Q249" s="58"/>
      <c r="R249" s="58"/>
      <c r="S249" s="58"/>
      <c r="T249" s="59"/>
      <c r="AT249" s="15" t="s">
        <v>390</v>
      </c>
      <c r="AU249" s="15" t="s">
        <v>79</v>
      </c>
    </row>
    <row r="250" spans="2:65" s="1" customFormat="1" ht="16.5" customHeight="1">
      <c r="B250" s="32"/>
      <c r="C250" s="173" t="s">
        <v>689</v>
      </c>
      <c r="D250" s="173" t="s">
        <v>115</v>
      </c>
      <c r="E250" s="174" t="s">
        <v>690</v>
      </c>
      <c r="F250" s="175" t="s">
        <v>691</v>
      </c>
      <c r="G250" s="176" t="s">
        <v>190</v>
      </c>
      <c r="H250" s="177">
        <v>556.48500000000001</v>
      </c>
      <c r="I250" s="178"/>
      <c r="J250" s="179">
        <f t="shared" ref="J250:J259" si="60">ROUND(I250*H250,2)</f>
        <v>0</v>
      </c>
      <c r="K250" s="175" t="s">
        <v>1</v>
      </c>
      <c r="L250" s="36"/>
      <c r="M250" s="180" t="s">
        <v>1</v>
      </c>
      <c r="N250" s="181" t="s">
        <v>40</v>
      </c>
      <c r="O250" s="58"/>
      <c r="P250" s="182">
        <f t="shared" ref="P250:P259" si="61">O250*H250</f>
        <v>0</v>
      </c>
      <c r="Q250" s="182">
        <v>0</v>
      </c>
      <c r="R250" s="182">
        <f t="shared" ref="R250:R259" si="62">Q250*H250</f>
        <v>0</v>
      </c>
      <c r="S250" s="182">
        <v>0</v>
      </c>
      <c r="T250" s="183">
        <f t="shared" ref="T250:T259" si="63">S250*H250</f>
        <v>0</v>
      </c>
      <c r="AR250" s="15" t="s">
        <v>119</v>
      </c>
      <c r="AT250" s="15" t="s">
        <v>115</v>
      </c>
      <c r="AU250" s="15" t="s">
        <v>79</v>
      </c>
      <c r="AY250" s="15" t="s">
        <v>112</v>
      </c>
      <c r="BE250" s="184">
        <f t="shared" ref="BE250:BE259" si="64">IF(N250="základní",J250,0)</f>
        <v>0</v>
      </c>
      <c r="BF250" s="184">
        <f t="shared" ref="BF250:BF259" si="65">IF(N250="snížená",J250,0)</f>
        <v>0</v>
      </c>
      <c r="BG250" s="184">
        <f t="shared" ref="BG250:BG259" si="66">IF(N250="zákl. přenesená",J250,0)</f>
        <v>0</v>
      </c>
      <c r="BH250" s="184">
        <f t="shared" ref="BH250:BH259" si="67">IF(N250="sníž. přenesená",J250,0)</f>
        <v>0</v>
      </c>
      <c r="BI250" s="184">
        <f t="shared" ref="BI250:BI259" si="68">IF(N250="nulová",J250,0)</f>
        <v>0</v>
      </c>
      <c r="BJ250" s="15" t="s">
        <v>77</v>
      </c>
      <c r="BK250" s="184">
        <f t="shared" ref="BK250:BK259" si="69">ROUND(I250*H250,2)</f>
        <v>0</v>
      </c>
      <c r="BL250" s="15" t="s">
        <v>119</v>
      </c>
      <c r="BM250" s="15" t="s">
        <v>692</v>
      </c>
    </row>
    <row r="251" spans="2:65" s="1" customFormat="1" ht="16.5" customHeight="1">
      <c r="B251" s="32"/>
      <c r="C251" s="173" t="s">
        <v>693</v>
      </c>
      <c r="D251" s="173" t="s">
        <v>115</v>
      </c>
      <c r="E251" s="174" t="s">
        <v>694</v>
      </c>
      <c r="F251" s="175" t="s">
        <v>695</v>
      </c>
      <c r="G251" s="176" t="s">
        <v>190</v>
      </c>
      <c r="H251" s="177">
        <v>175.536</v>
      </c>
      <c r="I251" s="178"/>
      <c r="J251" s="179">
        <f t="shared" si="60"/>
        <v>0</v>
      </c>
      <c r="K251" s="175" t="s">
        <v>1</v>
      </c>
      <c r="L251" s="36"/>
      <c r="M251" s="180" t="s">
        <v>1</v>
      </c>
      <c r="N251" s="181" t="s">
        <v>40</v>
      </c>
      <c r="O251" s="58"/>
      <c r="P251" s="182">
        <f t="shared" si="61"/>
        <v>0</v>
      </c>
      <c r="Q251" s="182">
        <v>0</v>
      </c>
      <c r="R251" s="182">
        <f t="shared" si="62"/>
        <v>0</v>
      </c>
      <c r="S251" s="182">
        <v>0</v>
      </c>
      <c r="T251" s="183">
        <f t="shared" si="63"/>
        <v>0</v>
      </c>
      <c r="AR251" s="15" t="s">
        <v>119</v>
      </c>
      <c r="AT251" s="15" t="s">
        <v>115</v>
      </c>
      <c r="AU251" s="15" t="s">
        <v>79</v>
      </c>
      <c r="AY251" s="15" t="s">
        <v>112</v>
      </c>
      <c r="BE251" s="184">
        <f t="shared" si="64"/>
        <v>0</v>
      </c>
      <c r="BF251" s="184">
        <f t="shared" si="65"/>
        <v>0</v>
      </c>
      <c r="BG251" s="184">
        <f t="shared" si="66"/>
        <v>0</v>
      </c>
      <c r="BH251" s="184">
        <f t="shared" si="67"/>
        <v>0</v>
      </c>
      <c r="BI251" s="184">
        <f t="shared" si="68"/>
        <v>0</v>
      </c>
      <c r="BJ251" s="15" t="s">
        <v>77</v>
      </c>
      <c r="BK251" s="184">
        <f t="shared" si="69"/>
        <v>0</v>
      </c>
      <c r="BL251" s="15" t="s">
        <v>119</v>
      </c>
      <c r="BM251" s="15" t="s">
        <v>696</v>
      </c>
    </row>
    <row r="252" spans="2:65" s="1" customFormat="1" ht="16.5" customHeight="1">
      <c r="B252" s="32"/>
      <c r="C252" s="173" t="s">
        <v>697</v>
      </c>
      <c r="D252" s="173" t="s">
        <v>115</v>
      </c>
      <c r="E252" s="174" t="s">
        <v>698</v>
      </c>
      <c r="F252" s="175" t="s">
        <v>699</v>
      </c>
      <c r="G252" s="176" t="s">
        <v>190</v>
      </c>
      <c r="H252" s="177">
        <v>111.798</v>
      </c>
      <c r="I252" s="178"/>
      <c r="J252" s="179">
        <f t="shared" si="60"/>
        <v>0</v>
      </c>
      <c r="K252" s="175" t="s">
        <v>1</v>
      </c>
      <c r="L252" s="36"/>
      <c r="M252" s="180" t="s">
        <v>1</v>
      </c>
      <c r="N252" s="181" t="s">
        <v>40</v>
      </c>
      <c r="O252" s="58"/>
      <c r="P252" s="182">
        <f t="shared" si="61"/>
        <v>0</v>
      </c>
      <c r="Q252" s="182">
        <v>0</v>
      </c>
      <c r="R252" s="182">
        <f t="shared" si="62"/>
        <v>0</v>
      </c>
      <c r="S252" s="182">
        <v>1.06E-2</v>
      </c>
      <c r="T252" s="183">
        <f t="shared" si="63"/>
        <v>1.1850588</v>
      </c>
      <c r="AR252" s="15" t="s">
        <v>119</v>
      </c>
      <c r="AT252" s="15" t="s">
        <v>115</v>
      </c>
      <c r="AU252" s="15" t="s">
        <v>79</v>
      </c>
      <c r="AY252" s="15" t="s">
        <v>112</v>
      </c>
      <c r="BE252" s="184">
        <f t="shared" si="64"/>
        <v>0</v>
      </c>
      <c r="BF252" s="184">
        <f t="shared" si="65"/>
        <v>0</v>
      </c>
      <c r="BG252" s="184">
        <f t="shared" si="66"/>
        <v>0</v>
      </c>
      <c r="BH252" s="184">
        <f t="shared" si="67"/>
        <v>0</v>
      </c>
      <c r="BI252" s="184">
        <f t="shared" si="68"/>
        <v>0</v>
      </c>
      <c r="BJ252" s="15" t="s">
        <v>77</v>
      </c>
      <c r="BK252" s="184">
        <f t="shared" si="69"/>
        <v>0</v>
      </c>
      <c r="BL252" s="15" t="s">
        <v>119</v>
      </c>
      <c r="BM252" s="15" t="s">
        <v>700</v>
      </c>
    </row>
    <row r="253" spans="2:65" s="1" customFormat="1" ht="16.5" customHeight="1">
      <c r="B253" s="32"/>
      <c r="C253" s="173" t="s">
        <v>701</v>
      </c>
      <c r="D253" s="173" t="s">
        <v>115</v>
      </c>
      <c r="E253" s="174" t="s">
        <v>702</v>
      </c>
      <c r="F253" s="175" t="s">
        <v>703</v>
      </c>
      <c r="G253" s="176" t="s">
        <v>190</v>
      </c>
      <c r="H253" s="177">
        <v>10</v>
      </c>
      <c r="I253" s="178"/>
      <c r="J253" s="179">
        <f t="shared" si="60"/>
        <v>0</v>
      </c>
      <c r="K253" s="175" t="s">
        <v>1</v>
      </c>
      <c r="L253" s="36"/>
      <c r="M253" s="180" t="s">
        <v>1</v>
      </c>
      <c r="N253" s="181" t="s">
        <v>40</v>
      </c>
      <c r="O253" s="58"/>
      <c r="P253" s="182">
        <f t="shared" si="61"/>
        <v>0</v>
      </c>
      <c r="Q253" s="182">
        <v>8.5500000000000003E-3</v>
      </c>
      <c r="R253" s="182">
        <f t="shared" si="62"/>
        <v>8.5500000000000007E-2</v>
      </c>
      <c r="S253" s="182">
        <v>0</v>
      </c>
      <c r="T253" s="183">
        <f t="shared" si="63"/>
        <v>0</v>
      </c>
      <c r="AR253" s="15" t="s">
        <v>119</v>
      </c>
      <c r="AT253" s="15" t="s">
        <v>115</v>
      </c>
      <c r="AU253" s="15" t="s">
        <v>79</v>
      </c>
      <c r="AY253" s="15" t="s">
        <v>112</v>
      </c>
      <c r="BE253" s="184">
        <f t="shared" si="64"/>
        <v>0</v>
      </c>
      <c r="BF253" s="184">
        <f t="shared" si="65"/>
        <v>0</v>
      </c>
      <c r="BG253" s="184">
        <f t="shared" si="66"/>
        <v>0</v>
      </c>
      <c r="BH253" s="184">
        <f t="shared" si="67"/>
        <v>0</v>
      </c>
      <c r="BI253" s="184">
        <f t="shared" si="68"/>
        <v>0</v>
      </c>
      <c r="BJ253" s="15" t="s">
        <v>77</v>
      </c>
      <c r="BK253" s="184">
        <f t="shared" si="69"/>
        <v>0</v>
      </c>
      <c r="BL253" s="15" t="s">
        <v>119</v>
      </c>
      <c r="BM253" s="15" t="s">
        <v>704</v>
      </c>
    </row>
    <row r="254" spans="2:65" s="1" customFormat="1" ht="16.5" customHeight="1">
      <c r="B254" s="32"/>
      <c r="C254" s="173" t="s">
        <v>705</v>
      </c>
      <c r="D254" s="173" t="s">
        <v>115</v>
      </c>
      <c r="E254" s="174" t="s">
        <v>706</v>
      </c>
      <c r="F254" s="175" t="s">
        <v>707</v>
      </c>
      <c r="G254" s="176" t="s">
        <v>190</v>
      </c>
      <c r="H254" s="177">
        <v>10</v>
      </c>
      <c r="I254" s="178"/>
      <c r="J254" s="179">
        <f t="shared" si="60"/>
        <v>0</v>
      </c>
      <c r="K254" s="175" t="s">
        <v>1</v>
      </c>
      <c r="L254" s="36"/>
      <c r="M254" s="180" t="s">
        <v>1</v>
      </c>
      <c r="N254" s="181" t="s">
        <v>40</v>
      </c>
      <c r="O254" s="58"/>
      <c r="P254" s="182">
        <f t="shared" si="61"/>
        <v>0</v>
      </c>
      <c r="Q254" s="182">
        <v>0</v>
      </c>
      <c r="R254" s="182">
        <f t="shared" si="62"/>
        <v>0</v>
      </c>
      <c r="S254" s="182">
        <v>0</v>
      </c>
      <c r="T254" s="183">
        <f t="shared" si="63"/>
        <v>0</v>
      </c>
      <c r="AR254" s="15" t="s">
        <v>119</v>
      </c>
      <c r="AT254" s="15" t="s">
        <v>115</v>
      </c>
      <c r="AU254" s="15" t="s">
        <v>79</v>
      </c>
      <c r="AY254" s="15" t="s">
        <v>112</v>
      </c>
      <c r="BE254" s="184">
        <f t="shared" si="64"/>
        <v>0</v>
      </c>
      <c r="BF254" s="184">
        <f t="shared" si="65"/>
        <v>0</v>
      </c>
      <c r="BG254" s="184">
        <f t="shared" si="66"/>
        <v>0</v>
      </c>
      <c r="BH254" s="184">
        <f t="shared" si="67"/>
        <v>0</v>
      </c>
      <c r="BI254" s="184">
        <f t="shared" si="68"/>
        <v>0</v>
      </c>
      <c r="BJ254" s="15" t="s">
        <v>77</v>
      </c>
      <c r="BK254" s="184">
        <f t="shared" si="69"/>
        <v>0</v>
      </c>
      <c r="BL254" s="15" t="s">
        <v>119</v>
      </c>
      <c r="BM254" s="15" t="s">
        <v>708</v>
      </c>
    </row>
    <row r="255" spans="2:65" s="1" customFormat="1" ht="16.5" customHeight="1">
      <c r="B255" s="32"/>
      <c r="C255" s="173" t="s">
        <v>709</v>
      </c>
      <c r="D255" s="173" t="s">
        <v>115</v>
      </c>
      <c r="E255" s="174" t="s">
        <v>710</v>
      </c>
      <c r="F255" s="175" t="s">
        <v>711</v>
      </c>
      <c r="G255" s="176" t="s">
        <v>123</v>
      </c>
      <c r="H255" s="177">
        <v>2.4</v>
      </c>
      <c r="I255" s="178"/>
      <c r="J255" s="179">
        <f t="shared" si="60"/>
        <v>0</v>
      </c>
      <c r="K255" s="175" t="s">
        <v>1</v>
      </c>
      <c r="L255" s="36"/>
      <c r="M255" s="180" t="s">
        <v>1</v>
      </c>
      <c r="N255" s="181" t="s">
        <v>40</v>
      </c>
      <c r="O255" s="58"/>
      <c r="P255" s="182">
        <f t="shared" si="61"/>
        <v>0</v>
      </c>
      <c r="Q255" s="182">
        <v>0.50375000000000003</v>
      </c>
      <c r="R255" s="182">
        <f t="shared" si="62"/>
        <v>1.2090000000000001</v>
      </c>
      <c r="S255" s="182">
        <v>2.5</v>
      </c>
      <c r="T255" s="183">
        <f t="shared" si="63"/>
        <v>6</v>
      </c>
      <c r="AR255" s="15" t="s">
        <v>119</v>
      </c>
      <c r="AT255" s="15" t="s">
        <v>115</v>
      </c>
      <c r="AU255" s="15" t="s">
        <v>79</v>
      </c>
      <c r="AY255" s="15" t="s">
        <v>112</v>
      </c>
      <c r="BE255" s="184">
        <f t="shared" si="64"/>
        <v>0</v>
      </c>
      <c r="BF255" s="184">
        <f t="shared" si="65"/>
        <v>0</v>
      </c>
      <c r="BG255" s="184">
        <f t="shared" si="66"/>
        <v>0</v>
      </c>
      <c r="BH255" s="184">
        <f t="shared" si="67"/>
        <v>0</v>
      </c>
      <c r="BI255" s="184">
        <f t="shared" si="68"/>
        <v>0</v>
      </c>
      <c r="BJ255" s="15" t="s">
        <v>77</v>
      </c>
      <c r="BK255" s="184">
        <f t="shared" si="69"/>
        <v>0</v>
      </c>
      <c r="BL255" s="15" t="s">
        <v>119</v>
      </c>
      <c r="BM255" s="15" t="s">
        <v>712</v>
      </c>
    </row>
    <row r="256" spans="2:65" s="1" customFormat="1" ht="16.5" customHeight="1">
      <c r="B256" s="32"/>
      <c r="C256" s="173" t="s">
        <v>713</v>
      </c>
      <c r="D256" s="173" t="s">
        <v>115</v>
      </c>
      <c r="E256" s="174" t="s">
        <v>714</v>
      </c>
      <c r="F256" s="175" t="s">
        <v>715</v>
      </c>
      <c r="G256" s="176" t="s">
        <v>190</v>
      </c>
      <c r="H256" s="177">
        <v>248.84299999999999</v>
      </c>
      <c r="I256" s="178"/>
      <c r="J256" s="179">
        <f t="shared" si="60"/>
        <v>0</v>
      </c>
      <c r="K256" s="175" t="s">
        <v>1</v>
      </c>
      <c r="L256" s="36"/>
      <c r="M256" s="180" t="s">
        <v>1</v>
      </c>
      <c r="N256" s="181" t="s">
        <v>40</v>
      </c>
      <c r="O256" s="58"/>
      <c r="P256" s="182">
        <f t="shared" si="61"/>
        <v>0</v>
      </c>
      <c r="Q256" s="182">
        <v>1.162E-2</v>
      </c>
      <c r="R256" s="182">
        <f t="shared" si="62"/>
        <v>2.8915556599999999</v>
      </c>
      <c r="S256" s="182">
        <v>0</v>
      </c>
      <c r="T256" s="183">
        <f t="shared" si="63"/>
        <v>0</v>
      </c>
      <c r="AR256" s="15" t="s">
        <v>119</v>
      </c>
      <c r="AT256" s="15" t="s">
        <v>115</v>
      </c>
      <c r="AU256" s="15" t="s">
        <v>79</v>
      </c>
      <c r="AY256" s="15" t="s">
        <v>112</v>
      </c>
      <c r="BE256" s="184">
        <f t="shared" si="64"/>
        <v>0</v>
      </c>
      <c r="BF256" s="184">
        <f t="shared" si="65"/>
        <v>0</v>
      </c>
      <c r="BG256" s="184">
        <f t="shared" si="66"/>
        <v>0</v>
      </c>
      <c r="BH256" s="184">
        <f t="shared" si="67"/>
        <v>0</v>
      </c>
      <c r="BI256" s="184">
        <f t="shared" si="68"/>
        <v>0</v>
      </c>
      <c r="BJ256" s="15" t="s">
        <v>77</v>
      </c>
      <c r="BK256" s="184">
        <f t="shared" si="69"/>
        <v>0</v>
      </c>
      <c r="BL256" s="15" t="s">
        <v>119</v>
      </c>
      <c r="BM256" s="15" t="s">
        <v>716</v>
      </c>
    </row>
    <row r="257" spans="2:65" s="1" customFormat="1" ht="16.5" customHeight="1">
      <c r="B257" s="32"/>
      <c r="C257" s="173" t="s">
        <v>717</v>
      </c>
      <c r="D257" s="173" t="s">
        <v>115</v>
      </c>
      <c r="E257" s="174" t="s">
        <v>718</v>
      </c>
      <c r="F257" s="175" t="s">
        <v>719</v>
      </c>
      <c r="G257" s="176" t="s">
        <v>190</v>
      </c>
      <c r="H257" s="177">
        <v>111.798</v>
      </c>
      <c r="I257" s="178"/>
      <c r="J257" s="179">
        <f t="shared" si="60"/>
        <v>0</v>
      </c>
      <c r="K257" s="175" t="s">
        <v>1</v>
      </c>
      <c r="L257" s="36"/>
      <c r="M257" s="180" t="s">
        <v>1</v>
      </c>
      <c r="N257" s="181" t="s">
        <v>40</v>
      </c>
      <c r="O257" s="58"/>
      <c r="P257" s="182">
        <f t="shared" si="61"/>
        <v>0</v>
      </c>
      <c r="Q257" s="182">
        <v>3.9079999999999997E-2</v>
      </c>
      <c r="R257" s="182">
        <f t="shared" si="62"/>
        <v>4.3690658399999993</v>
      </c>
      <c r="S257" s="182">
        <v>0</v>
      </c>
      <c r="T257" s="183">
        <f t="shared" si="63"/>
        <v>0</v>
      </c>
      <c r="AR257" s="15" t="s">
        <v>119</v>
      </c>
      <c r="AT257" s="15" t="s">
        <v>115</v>
      </c>
      <c r="AU257" s="15" t="s">
        <v>79</v>
      </c>
      <c r="AY257" s="15" t="s">
        <v>112</v>
      </c>
      <c r="BE257" s="184">
        <f t="shared" si="64"/>
        <v>0</v>
      </c>
      <c r="BF257" s="184">
        <f t="shared" si="65"/>
        <v>0</v>
      </c>
      <c r="BG257" s="184">
        <f t="shared" si="66"/>
        <v>0</v>
      </c>
      <c r="BH257" s="184">
        <f t="shared" si="67"/>
        <v>0</v>
      </c>
      <c r="BI257" s="184">
        <f t="shared" si="68"/>
        <v>0</v>
      </c>
      <c r="BJ257" s="15" t="s">
        <v>77</v>
      </c>
      <c r="BK257" s="184">
        <f t="shared" si="69"/>
        <v>0</v>
      </c>
      <c r="BL257" s="15" t="s">
        <v>119</v>
      </c>
      <c r="BM257" s="15" t="s">
        <v>720</v>
      </c>
    </row>
    <row r="258" spans="2:65" s="1" customFormat="1" ht="16.5" customHeight="1">
      <c r="B258" s="32"/>
      <c r="C258" s="173" t="s">
        <v>721</v>
      </c>
      <c r="D258" s="173" t="s">
        <v>115</v>
      </c>
      <c r="E258" s="174" t="s">
        <v>722</v>
      </c>
      <c r="F258" s="175" t="s">
        <v>723</v>
      </c>
      <c r="G258" s="176" t="s">
        <v>190</v>
      </c>
      <c r="H258" s="177">
        <v>360.64100000000002</v>
      </c>
      <c r="I258" s="178"/>
      <c r="J258" s="179">
        <f t="shared" si="60"/>
        <v>0</v>
      </c>
      <c r="K258" s="175" t="s">
        <v>1</v>
      </c>
      <c r="L258" s="36"/>
      <c r="M258" s="180" t="s">
        <v>1</v>
      </c>
      <c r="N258" s="181" t="s">
        <v>40</v>
      </c>
      <c r="O258" s="58"/>
      <c r="P258" s="182">
        <f t="shared" si="61"/>
        <v>0</v>
      </c>
      <c r="Q258" s="182">
        <v>0</v>
      </c>
      <c r="R258" s="182">
        <f t="shared" si="62"/>
        <v>0</v>
      </c>
      <c r="S258" s="182">
        <v>0</v>
      </c>
      <c r="T258" s="183">
        <f t="shared" si="63"/>
        <v>0</v>
      </c>
      <c r="AR258" s="15" t="s">
        <v>119</v>
      </c>
      <c r="AT258" s="15" t="s">
        <v>115</v>
      </c>
      <c r="AU258" s="15" t="s">
        <v>79</v>
      </c>
      <c r="AY258" s="15" t="s">
        <v>112</v>
      </c>
      <c r="BE258" s="184">
        <f t="shared" si="64"/>
        <v>0</v>
      </c>
      <c r="BF258" s="184">
        <f t="shared" si="65"/>
        <v>0</v>
      </c>
      <c r="BG258" s="184">
        <f t="shared" si="66"/>
        <v>0</v>
      </c>
      <c r="BH258" s="184">
        <f t="shared" si="67"/>
        <v>0</v>
      </c>
      <c r="BI258" s="184">
        <f t="shared" si="68"/>
        <v>0</v>
      </c>
      <c r="BJ258" s="15" t="s">
        <v>77</v>
      </c>
      <c r="BK258" s="184">
        <f t="shared" si="69"/>
        <v>0</v>
      </c>
      <c r="BL258" s="15" t="s">
        <v>119</v>
      </c>
      <c r="BM258" s="15" t="s">
        <v>724</v>
      </c>
    </row>
    <row r="259" spans="2:65" s="1" customFormat="1" ht="16.5" customHeight="1">
      <c r="B259" s="32"/>
      <c r="C259" s="173" t="s">
        <v>725</v>
      </c>
      <c r="D259" s="173" t="s">
        <v>115</v>
      </c>
      <c r="E259" s="174" t="s">
        <v>726</v>
      </c>
      <c r="F259" s="175" t="s">
        <v>727</v>
      </c>
      <c r="G259" s="176" t="s">
        <v>190</v>
      </c>
      <c r="H259" s="177">
        <v>3.5219999999999998</v>
      </c>
      <c r="I259" s="178"/>
      <c r="J259" s="179">
        <f t="shared" si="60"/>
        <v>0</v>
      </c>
      <c r="K259" s="175" t="s">
        <v>388</v>
      </c>
      <c r="L259" s="36"/>
      <c r="M259" s="180" t="s">
        <v>1</v>
      </c>
      <c r="N259" s="181" t="s">
        <v>40</v>
      </c>
      <c r="O259" s="58"/>
      <c r="P259" s="182">
        <f t="shared" si="61"/>
        <v>0</v>
      </c>
      <c r="Q259" s="182">
        <v>3.15E-3</v>
      </c>
      <c r="R259" s="182">
        <f t="shared" si="62"/>
        <v>1.10943E-2</v>
      </c>
      <c r="S259" s="182">
        <v>0</v>
      </c>
      <c r="T259" s="183">
        <f t="shared" si="63"/>
        <v>0</v>
      </c>
      <c r="AR259" s="15" t="s">
        <v>119</v>
      </c>
      <c r="AT259" s="15" t="s">
        <v>115</v>
      </c>
      <c r="AU259" s="15" t="s">
        <v>79</v>
      </c>
      <c r="AY259" s="15" t="s">
        <v>112</v>
      </c>
      <c r="BE259" s="184">
        <f t="shared" si="64"/>
        <v>0</v>
      </c>
      <c r="BF259" s="184">
        <f t="shared" si="65"/>
        <v>0</v>
      </c>
      <c r="BG259" s="184">
        <f t="shared" si="66"/>
        <v>0</v>
      </c>
      <c r="BH259" s="184">
        <f t="shared" si="67"/>
        <v>0</v>
      </c>
      <c r="BI259" s="184">
        <f t="shared" si="68"/>
        <v>0</v>
      </c>
      <c r="BJ259" s="15" t="s">
        <v>77</v>
      </c>
      <c r="BK259" s="184">
        <f t="shared" si="69"/>
        <v>0</v>
      </c>
      <c r="BL259" s="15" t="s">
        <v>119</v>
      </c>
      <c r="BM259" s="15" t="s">
        <v>728</v>
      </c>
    </row>
    <row r="260" spans="2:65" s="1" customFormat="1" ht="11.25">
      <c r="B260" s="32"/>
      <c r="C260" s="33"/>
      <c r="D260" s="197" t="s">
        <v>390</v>
      </c>
      <c r="E260" s="33"/>
      <c r="F260" s="222" t="s">
        <v>729</v>
      </c>
      <c r="G260" s="33"/>
      <c r="H260" s="33"/>
      <c r="I260" s="101"/>
      <c r="J260" s="33"/>
      <c r="K260" s="33"/>
      <c r="L260" s="36"/>
      <c r="M260" s="223"/>
      <c r="N260" s="58"/>
      <c r="O260" s="58"/>
      <c r="P260" s="58"/>
      <c r="Q260" s="58"/>
      <c r="R260" s="58"/>
      <c r="S260" s="58"/>
      <c r="T260" s="59"/>
      <c r="AT260" s="15" t="s">
        <v>390</v>
      </c>
      <c r="AU260" s="15" t="s">
        <v>79</v>
      </c>
    </row>
    <row r="261" spans="2:65" s="12" customFormat="1" ht="11.25">
      <c r="B261" s="206"/>
      <c r="C261" s="207"/>
      <c r="D261" s="197" t="s">
        <v>170</v>
      </c>
      <c r="E261" s="208" t="s">
        <v>1</v>
      </c>
      <c r="F261" s="209" t="s">
        <v>730</v>
      </c>
      <c r="G261" s="207"/>
      <c r="H261" s="210">
        <v>3.5219999999999998</v>
      </c>
      <c r="I261" s="211"/>
      <c r="J261" s="207"/>
      <c r="K261" s="207"/>
      <c r="L261" s="212"/>
      <c r="M261" s="213"/>
      <c r="N261" s="214"/>
      <c r="O261" s="214"/>
      <c r="P261" s="214"/>
      <c r="Q261" s="214"/>
      <c r="R261" s="214"/>
      <c r="S261" s="214"/>
      <c r="T261" s="215"/>
      <c r="AT261" s="216" t="s">
        <v>170</v>
      </c>
      <c r="AU261" s="216" t="s">
        <v>79</v>
      </c>
      <c r="AV261" s="12" t="s">
        <v>79</v>
      </c>
      <c r="AW261" s="12" t="s">
        <v>31</v>
      </c>
      <c r="AX261" s="12" t="s">
        <v>77</v>
      </c>
      <c r="AY261" s="216" t="s">
        <v>112</v>
      </c>
    </row>
    <row r="262" spans="2:65" s="1" customFormat="1" ht="16.5" customHeight="1">
      <c r="B262" s="32"/>
      <c r="C262" s="173" t="s">
        <v>731</v>
      </c>
      <c r="D262" s="173" t="s">
        <v>115</v>
      </c>
      <c r="E262" s="174" t="s">
        <v>732</v>
      </c>
      <c r="F262" s="175" t="s">
        <v>733</v>
      </c>
      <c r="G262" s="176" t="s">
        <v>181</v>
      </c>
      <c r="H262" s="177">
        <v>145.80000000000001</v>
      </c>
      <c r="I262" s="178"/>
      <c r="J262" s="179">
        <f>ROUND(I262*H262,2)</f>
        <v>0</v>
      </c>
      <c r="K262" s="175" t="s">
        <v>1</v>
      </c>
      <c r="L262" s="36"/>
      <c r="M262" s="180" t="s">
        <v>1</v>
      </c>
      <c r="N262" s="181" t="s">
        <v>40</v>
      </c>
      <c r="O262" s="58"/>
      <c r="P262" s="182">
        <f>O262*H262</f>
        <v>0</v>
      </c>
      <c r="Q262" s="182">
        <v>1.47E-3</v>
      </c>
      <c r="R262" s="182">
        <f>Q262*H262</f>
        <v>0.21432600000000002</v>
      </c>
      <c r="S262" s="182">
        <v>1E-3</v>
      </c>
      <c r="T262" s="183">
        <f>S262*H262</f>
        <v>0.14580000000000001</v>
      </c>
      <c r="AR262" s="15" t="s">
        <v>119</v>
      </c>
      <c r="AT262" s="15" t="s">
        <v>115</v>
      </c>
      <c r="AU262" s="15" t="s">
        <v>79</v>
      </c>
      <c r="AY262" s="15" t="s">
        <v>112</v>
      </c>
      <c r="BE262" s="184">
        <f>IF(N262="základní",J262,0)</f>
        <v>0</v>
      </c>
      <c r="BF262" s="184">
        <f>IF(N262="snížená",J262,0)</f>
        <v>0</v>
      </c>
      <c r="BG262" s="184">
        <f>IF(N262="zákl. přenesená",J262,0)</f>
        <v>0</v>
      </c>
      <c r="BH262" s="184">
        <f>IF(N262="sníž. přenesená",J262,0)</f>
        <v>0</v>
      </c>
      <c r="BI262" s="184">
        <f>IF(N262="nulová",J262,0)</f>
        <v>0</v>
      </c>
      <c r="BJ262" s="15" t="s">
        <v>77</v>
      </c>
      <c r="BK262" s="184">
        <f>ROUND(I262*H262,2)</f>
        <v>0</v>
      </c>
      <c r="BL262" s="15" t="s">
        <v>119</v>
      </c>
      <c r="BM262" s="15" t="s">
        <v>734</v>
      </c>
    </row>
    <row r="263" spans="2:65" s="10" customFormat="1" ht="22.9" customHeight="1">
      <c r="B263" s="157"/>
      <c r="C263" s="158"/>
      <c r="D263" s="159" t="s">
        <v>68</v>
      </c>
      <c r="E263" s="171" t="s">
        <v>643</v>
      </c>
      <c r="F263" s="171" t="s">
        <v>207</v>
      </c>
      <c r="G263" s="158"/>
      <c r="H263" s="158"/>
      <c r="I263" s="161"/>
      <c r="J263" s="172">
        <f>BK263</f>
        <v>0</v>
      </c>
      <c r="K263" s="158"/>
      <c r="L263" s="163"/>
      <c r="M263" s="164"/>
      <c r="N263" s="165"/>
      <c r="O263" s="165"/>
      <c r="P263" s="166">
        <f>P264</f>
        <v>0</v>
      </c>
      <c r="Q263" s="165"/>
      <c r="R263" s="166">
        <f>R264</f>
        <v>0</v>
      </c>
      <c r="S263" s="165"/>
      <c r="T263" s="167">
        <f>T264</f>
        <v>0</v>
      </c>
      <c r="AR263" s="168" t="s">
        <v>77</v>
      </c>
      <c r="AT263" s="169" t="s">
        <v>68</v>
      </c>
      <c r="AU263" s="169" t="s">
        <v>77</v>
      </c>
      <c r="AY263" s="168" t="s">
        <v>112</v>
      </c>
      <c r="BK263" s="170">
        <f>BK264</f>
        <v>0</v>
      </c>
    </row>
    <row r="264" spans="2:65" s="1" customFormat="1" ht="16.5" customHeight="1">
      <c r="B264" s="32"/>
      <c r="C264" s="173" t="s">
        <v>735</v>
      </c>
      <c r="D264" s="173" t="s">
        <v>115</v>
      </c>
      <c r="E264" s="174" t="s">
        <v>736</v>
      </c>
      <c r="F264" s="175" t="s">
        <v>737</v>
      </c>
      <c r="G264" s="176" t="s">
        <v>129</v>
      </c>
      <c r="H264" s="177">
        <v>226.482</v>
      </c>
      <c r="I264" s="178"/>
      <c r="J264" s="179">
        <f>ROUND(I264*H264,2)</f>
        <v>0</v>
      </c>
      <c r="K264" s="175" t="s">
        <v>1</v>
      </c>
      <c r="L264" s="36"/>
      <c r="M264" s="180" t="s">
        <v>1</v>
      </c>
      <c r="N264" s="181" t="s">
        <v>40</v>
      </c>
      <c r="O264" s="58"/>
      <c r="P264" s="182">
        <f>O264*H264</f>
        <v>0</v>
      </c>
      <c r="Q264" s="182">
        <v>0</v>
      </c>
      <c r="R264" s="182">
        <f>Q264*H264</f>
        <v>0</v>
      </c>
      <c r="S264" s="182">
        <v>0</v>
      </c>
      <c r="T264" s="183">
        <f>S264*H264</f>
        <v>0</v>
      </c>
      <c r="AR264" s="15" t="s">
        <v>119</v>
      </c>
      <c r="AT264" s="15" t="s">
        <v>115</v>
      </c>
      <c r="AU264" s="15" t="s">
        <v>79</v>
      </c>
      <c r="AY264" s="15" t="s">
        <v>112</v>
      </c>
      <c r="BE264" s="184">
        <f>IF(N264="základní",J264,0)</f>
        <v>0</v>
      </c>
      <c r="BF264" s="184">
        <f>IF(N264="snížená",J264,0)</f>
        <v>0</v>
      </c>
      <c r="BG264" s="184">
        <f>IF(N264="zákl. přenesená",J264,0)</f>
        <v>0</v>
      </c>
      <c r="BH264" s="184">
        <f>IF(N264="sníž. přenesená",J264,0)</f>
        <v>0</v>
      </c>
      <c r="BI264" s="184">
        <f>IF(N264="nulová",J264,0)</f>
        <v>0</v>
      </c>
      <c r="BJ264" s="15" t="s">
        <v>77</v>
      </c>
      <c r="BK264" s="184">
        <f>ROUND(I264*H264,2)</f>
        <v>0</v>
      </c>
      <c r="BL264" s="15" t="s">
        <v>119</v>
      </c>
      <c r="BM264" s="15" t="s">
        <v>738</v>
      </c>
    </row>
    <row r="265" spans="2:65" s="10" customFormat="1" ht="22.9" customHeight="1">
      <c r="B265" s="157"/>
      <c r="C265" s="158"/>
      <c r="D265" s="159" t="s">
        <v>68</v>
      </c>
      <c r="E265" s="171" t="s">
        <v>196</v>
      </c>
      <c r="F265" s="171" t="s">
        <v>197</v>
      </c>
      <c r="G265" s="158"/>
      <c r="H265" s="158"/>
      <c r="I265" s="161"/>
      <c r="J265" s="172">
        <f>BK265</f>
        <v>0</v>
      </c>
      <c r="K265" s="158"/>
      <c r="L265" s="163"/>
      <c r="M265" s="164"/>
      <c r="N265" s="165"/>
      <c r="O265" s="165"/>
      <c r="P265" s="166">
        <f>SUM(P266:P272)</f>
        <v>0</v>
      </c>
      <c r="Q265" s="165"/>
      <c r="R265" s="166">
        <f>SUM(R266:R272)</f>
        <v>0</v>
      </c>
      <c r="S265" s="165"/>
      <c r="T265" s="167">
        <f>SUM(T266:T272)</f>
        <v>0</v>
      </c>
      <c r="AR265" s="168" t="s">
        <v>77</v>
      </c>
      <c r="AT265" s="169" t="s">
        <v>68</v>
      </c>
      <c r="AU265" s="169" t="s">
        <v>77</v>
      </c>
      <c r="AY265" s="168" t="s">
        <v>112</v>
      </c>
      <c r="BK265" s="170">
        <f>SUM(BK266:BK272)</f>
        <v>0</v>
      </c>
    </row>
    <row r="266" spans="2:65" s="1" customFormat="1" ht="16.5" customHeight="1">
      <c r="B266" s="32"/>
      <c r="C266" s="173" t="s">
        <v>739</v>
      </c>
      <c r="D266" s="173" t="s">
        <v>115</v>
      </c>
      <c r="E266" s="174" t="s">
        <v>740</v>
      </c>
      <c r="F266" s="175" t="s">
        <v>741</v>
      </c>
      <c r="G266" s="176" t="s">
        <v>129</v>
      </c>
      <c r="H266" s="177">
        <v>53.898000000000003</v>
      </c>
      <c r="I266" s="178"/>
      <c r="J266" s="179">
        <f>ROUND(I266*H266,2)</f>
        <v>0</v>
      </c>
      <c r="K266" s="175" t="s">
        <v>1</v>
      </c>
      <c r="L266" s="36"/>
      <c r="M266" s="180" t="s">
        <v>1</v>
      </c>
      <c r="N266" s="181" t="s">
        <v>40</v>
      </c>
      <c r="O266" s="58"/>
      <c r="P266" s="182">
        <f>O266*H266</f>
        <v>0</v>
      </c>
      <c r="Q266" s="182">
        <v>0</v>
      </c>
      <c r="R266" s="182">
        <f>Q266*H266</f>
        <v>0</v>
      </c>
      <c r="S266" s="182">
        <v>0</v>
      </c>
      <c r="T266" s="183">
        <f>S266*H266</f>
        <v>0</v>
      </c>
      <c r="AR266" s="15" t="s">
        <v>119</v>
      </c>
      <c r="AT266" s="15" t="s">
        <v>115</v>
      </c>
      <c r="AU266" s="15" t="s">
        <v>79</v>
      </c>
      <c r="AY266" s="15" t="s">
        <v>112</v>
      </c>
      <c r="BE266" s="184">
        <f>IF(N266="základní",J266,0)</f>
        <v>0</v>
      </c>
      <c r="BF266" s="184">
        <f>IF(N266="snížená",J266,0)</f>
        <v>0</v>
      </c>
      <c r="BG266" s="184">
        <f>IF(N266="zákl. přenesená",J266,0)</f>
        <v>0</v>
      </c>
      <c r="BH266" s="184">
        <f>IF(N266="sníž. přenesená",J266,0)</f>
        <v>0</v>
      </c>
      <c r="BI266" s="184">
        <f>IF(N266="nulová",J266,0)</f>
        <v>0</v>
      </c>
      <c r="BJ266" s="15" t="s">
        <v>77</v>
      </c>
      <c r="BK266" s="184">
        <f>ROUND(I266*H266,2)</f>
        <v>0</v>
      </c>
      <c r="BL266" s="15" t="s">
        <v>119</v>
      </c>
      <c r="BM266" s="15" t="s">
        <v>742</v>
      </c>
    </row>
    <row r="267" spans="2:65" s="1" customFormat="1" ht="16.5" customHeight="1">
      <c r="B267" s="32"/>
      <c r="C267" s="173" t="s">
        <v>173</v>
      </c>
      <c r="D267" s="173" t="s">
        <v>115</v>
      </c>
      <c r="E267" s="174" t="s">
        <v>743</v>
      </c>
      <c r="F267" s="175" t="s">
        <v>744</v>
      </c>
      <c r="G267" s="176" t="s">
        <v>129</v>
      </c>
      <c r="H267" s="177">
        <v>321.96600000000001</v>
      </c>
      <c r="I267" s="178"/>
      <c r="J267" s="179">
        <f>ROUND(I267*H267,2)</f>
        <v>0</v>
      </c>
      <c r="K267" s="175" t="s">
        <v>1</v>
      </c>
      <c r="L267" s="36"/>
      <c r="M267" s="180" t="s">
        <v>1</v>
      </c>
      <c r="N267" s="181" t="s">
        <v>40</v>
      </c>
      <c r="O267" s="58"/>
      <c r="P267" s="182">
        <f>O267*H267</f>
        <v>0</v>
      </c>
      <c r="Q267" s="182">
        <v>0</v>
      </c>
      <c r="R267" s="182">
        <f>Q267*H267</f>
        <v>0</v>
      </c>
      <c r="S267" s="182">
        <v>0</v>
      </c>
      <c r="T267" s="183">
        <f>S267*H267</f>
        <v>0</v>
      </c>
      <c r="AR267" s="15" t="s">
        <v>119</v>
      </c>
      <c r="AT267" s="15" t="s">
        <v>115</v>
      </c>
      <c r="AU267" s="15" t="s">
        <v>79</v>
      </c>
      <c r="AY267" s="15" t="s">
        <v>112</v>
      </c>
      <c r="BE267" s="184">
        <f>IF(N267="základní",J267,0)</f>
        <v>0</v>
      </c>
      <c r="BF267" s="184">
        <f>IF(N267="snížená",J267,0)</f>
        <v>0</v>
      </c>
      <c r="BG267" s="184">
        <f>IF(N267="zákl. přenesená",J267,0)</f>
        <v>0</v>
      </c>
      <c r="BH267" s="184">
        <f>IF(N267="sníž. přenesená",J267,0)</f>
        <v>0</v>
      </c>
      <c r="BI267" s="184">
        <f>IF(N267="nulová",J267,0)</f>
        <v>0</v>
      </c>
      <c r="BJ267" s="15" t="s">
        <v>77</v>
      </c>
      <c r="BK267" s="184">
        <f>ROUND(I267*H267,2)</f>
        <v>0</v>
      </c>
      <c r="BL267" s="15" t="s">
        <v>119</v>
      </c>
      <c r="BM267" s="15" t="s">
        <v>745</v>
      </c>
    </row>
    <row r="268" spans="2:65" s="1" customFormat="1" ht="16.5" customHeight="1">
      <c r="B268" s="32"/>
      <c r="C268" s="173" t="s">
        <v>746</v>
      </c>
      <c r="D268" s="173" t="s">
        <v>115</v>
      </c>
      <c r="E268" s="174" t="s">
        <v>747</v>
      </c>
      <c r="F268" s="175" t="s">
        <v>748</v>
      </c>
      <c r="G268" s="176" t="s">
        <v>129</v>
      </c>
      <c r="H268" s="177">
        <v>19.170999999999999</v>
      </c>
      <c r="I268" s="178"/>
      <c r="J268" s="179">
        <f>ROUND(I268*H268,2)</f>
        <v>0</v>
      </c>
      <c r="K268" s="175" t="s">
        <v>1</v>
      </c>
      <c r="L268" s="36"/>
      <c r="M268" s="180" t="s">
        <v>1</v>
      </c>
      <c r="N268" s="181" t="s">
        <v>40</v>
      </c>
      <c r="O268" s="58"/>
      <c r="P268" s="182">
        <f>O268*H268</f>
        <v>0</v>
      </c>
      <c r="Q268" s="182">
        <v>0</v>
      </c>
      <c r="R268" s="182">
        <f>Q268*H268</f>
        <v>0</v>
      </c>
      <c r="S268" s="182">
        <v>0</v>
      </c>
      <c r="T268" s="183">
        <f>S268*H268</f>
        <v>0</v>
      </c>
      <c r="AR268" s="15" t="s">
        <v>119</v>
      </c>
      <c r="AT268" s="15" t="s">
        <v>115</v>
      </c>
      <c r="AU268" s="15" t="s">
        <v>79</v>
      </c>
      <c r="AY268" s="15" t="s">
        <v>112</v>
      </c>
      <c r="BE268" s="184">
        <f>IF(N268="základní",J268,0)</f>
        <v>0</v>
      </c>
      <c r="BF268" s="184">
        <f>IF(N268="snížená",J268,0)</f>
        <v>0</v>
      </c>
      <c r="BG268" s="184">
        <f>IF(N268="zákl. přenesená",J268,0)</f>
        <v>0</v>
      </c>
      <c r="BH268" s="184">
        <f>IF(N268="sníž. přenesená",J268,0)</f>
        <v>0</v>
      </c>
      <c r="BI268" s="184">
        <f>IF(N268="nulová",J268,0)</f>
        <v>0</v>
      </c>
      <c r="BJ268" s="15" t="s">
        <v>77</v>
      </c>
      <c r="BK268" s="184">
        <f>ROUND(I268*H268,2)</f>
        <v>0</v>
      </c>
      <c r="BL268" s="15" t="s">
        <v>119</v>
      </c>
      <c r="BM268" s="15" t="s">
        <v>749</v>
      </c>
    </row>
    <row r="269" spans="2:65" s="1" customFormat="1" ht="16.5" customHeight="1">
      <c r="B269" s="32"/>
      <c r="C269" s="173" t="s">
        <v>750</v>
      </c>
      <c r="D269" s="173" t="s">
        <v>115</v>
      </c>
      <c r="E269" s="174" t="s">
        <v>751</v>
      </c>
      <c r="F269" s="175" t="s">
        <v>752</v>
      </c>
      <c r="G269" s="176" t="s">
        <v>129</v>
      </c>
      <c r="H269" s="177">
        <v>48.319000000000003</v>
      </c>
      <c r="I269" s="178"/>
      <c r="J269" s="179">
        <f>ROUND(I269*H269,2)</f>
        <v>0</v>
      </c>
      <c r="K269" s="175" t="s">
        <v>388</v>
      </c>
      <c r="L269" s="36"/>
      <c r="M269" s="180" t="s">
        <v>1</v>
      </c>
      <c r="N269" s="181" t="s">
        <v>40</v>
      </c>
      <c r="O269" s="58"/>
      <c r="P269" s="182">
        <f>O269*H269</f>
        <v>0</v>
      </c>
      <c r="Q269" s="182">
        <v>0</v>
      </c>
      <c r="R269" s="182">
        <f>Q269*H269</f>
        <v>0</v>
      </c>
      <c r="S269" s="182">
        <v>0</v>
      </c>
      <c r="T269" s="183">
        <f>S269*H269</f>
        <v>0</v>
      </c>
      <c r="AR269" s="15" t="s">
        <v>119</v>
      </c>
      <c r="AT269" s="15" t="s">
        <v>115</v>
      </c>
      <c r="AU269" s="15" t="s">
        <v>79</v>
      </c>
      <c r="AY269" s="15" t="s">
        <v>112</v>
      </c>
      <c r="BE269" s="184">
        <f>IF(N269="základní",J269,0)</f>
        <v>0</v>
      </c>
      <c r="BF269" s="184">
        <f>IF(N269="snížená",J269,0)</f>
        <v>0</v>
      </c>
      <c r="BG269" s="184">
        <f>IF(N269="zákl. přenesená",J269,0)</f>
        <v>0</v>
      </c>
      <c r="BH269" s="184">
        <f>IF(N269="sníž. přenesená",J269,0)</f>
        <v>0</v>
      </c>
      <c r="BI269" s="184">
        <f>IF(N269="nulová",J269,0)</f>
        <v>0</v>
      </c>
      <c r="BJ269" s="15" t="s">
        <v>77</v>
      </c>
      <c r="BK269" s="184">
        <f>ROUND(I269*H269,2)</f>
        <v>0</v>
      </c>
      <c r="BL269" s="15" t="s">
        <v>119</v>
      </c>
      <c r="BM269" s="15" t="s">
        <v>753</v>
      </c>
    </row>
    <row r="270" spans="2:65" s="1" customFormat="1" ht="19.5">
      <c r="B270" s="32"/>
      <c r="C270" s="33"/>
      <c r="D270" s="197" t="s">
        <v>390</v>
      </c>
      <c r="E270" s="33"/>
      <c r="F270" s="222" t="s">
        <v>754</v>
      </c>
      <c r="G270" s="33"/>
      <c r="H270" s="33"/>
      <c r="I270" s="101"/>
      <c r="J270" s="33"/>
      <c r="K270" s="33"/>
      <c r="L270" s="36"/>
      <c r="M270" s="223"/>
      <c r="N270" s="58"/>
      <c r="O270" s="58"/>
      <c r="P270" s="58"/>
      <c r="Q270" s="58"/>
      <c r="R270" s="58"/>
      <c r="S270" s="58"/>
      <c r="T270" s="59"/>
      <c r="AT270" s="15" t="s">
        <v>390</v>
      </c>
      <c r="AU270" s="15" t="s">
        <v>79</v>
      </c>
    </row>
    <row r="271" spans="2:65" s="1" customFormat="1" ht="16.5" customHeight="1">
      <c r="B271" s="32"/>
      <c r="C271" s="173" t="s">
        <v>755</v>
      </c>
      <c r="D271" s="173" t="s">
        <v>115</v>
      </c>
      <c r="E271" s="174" t="s">
        <v>756</v>
      </c>
      <c r="F271" s="175" t="s">
        <v>757</v>
      </c>
      <c r="G271" s="176" t="s">
        <v>129</v>
      </c>
      <c r="H271" s="177">
        <v>8.6080000000000005</v>
      </c>
      <c r="I271" s="178"/>
      <c r="J271" s="179">
        <f>ROUND(I271*H271,2)</f>
        <v>0</v>
      </c>
      <c r="K271" s="175" t="s">
        <v>1</v>
      </c>
      <c r="L271" s="36"/>
      <c r="M271" s="180" t="s">
        <v>1</v>
      </c>
      <c r="N271" s="181" t="s">
        <v>40</v>
      </c>
      <c r="O271" s="58"/>
      <c r="P271" s="182">
        <f>O271*H271</f>
        <v>0</v>
      </c>
      <c r="Q271" s="182">
        <v>0</v>
      </c>
      <c r="R271" s="182">
        <f>Q271*H271</f>
        <v>0</v>
      </c>
      <c r="S271" s="182">
        <v>0</v>
      </c>
      <c r="T271" s="183">
        <f>S271*H271</f>
        <v>0</v>
      </c>
      <c r="AR271" s="15" t="s">
        <v>119</v>
      </c>
      <c r="AT271" s="15" t="s">
        <v>115</v>
      </c>
      <c r="AU271" s="15" t="s">
        <v>79</v>
      </c>
      <c r="AY271" s="15" t="s">
        <v>112</v>
      </c>
      <c r="BE271" s="184">
        <f>IF(N271="základní",J271,0)</f>
        <v>0</v>
      </c>
      <c r="BF271" s="184">
        <f>IF(N271="snížená",J271,0)</f>
        <v>0</v>
      </c>
      <c r="BG271" s="184">
        <f>IF(N271="zákl. přenesená",J271,0)</f>
        <v>0</v>
      </c>
      <c r="BH271" s="184">
        <f>IF(N271="sníž. přenesená",J271,0)</f>
        <v>0</v>
      </c>
      <c r="BI271" s="184">
        <f>IF(N271="nulová",J271,0)</f>
        <v>0</v>
      </c>
      <c r="BJ271" s="15" t="s">
        <v>77</v>
      </c>
      <c r="BK271" s="184">
        <f>ROUND(I271*H271,2)</f>
        <v>0</v>
      </c>
      <c r="BL271" s="15" t="s">
        <v>119</v>
      </c>
      <c r="BM271" s="15" t="s">
        <v>758</v>
      </c>
    </row>
    <row r="272" spans="2:65" s="1" customFormat="1" ht="16.5" customHeight="1">
      <c r="B272" s="32"/>
      <c r="C272" s="173" t="s">
        <v>759</v>
      </c>
      <c r="D272" s="173" t="s">
        <v>115</v>
      </c>
      <c r="E272" s="174" t="s">
        <v>760</v>
      </c>
      <c r="F272" s="175" t="s">
        <v>761</v>
      </c>
      <c r="G272" s="176" t="s">
        <v>129</v>
      </c>
      <c r="H272" s="177">
        <v>20.07</v>
      </c>
      <c r="I272" s="178"/>
      <c r="J272" s="179">
        <f>ROUND(I272*H272,2)</f>
        <v>0</v>
      </c>
      <c r="K272" s="175" t="s">
        <v>1</v>
      </c>
      <c r="L272" s="36"/>
      <c r="M272" s="180" t="s">
        <v>1</v>
      </c>
      <c r="N272" s="181" t="s">
        <v>40</v>
      </c>
      <c r="O272" s="58"/>
      <c r="P272" s="182">
        <f>O272*H272</f>
        <v>0</v>
      </c>
      <c r="Q272" s="182">
        <v>0</v>
      </c>
      <c r="R272" s="182">
        <f>Q272*H272</f>
        <v>0</v>
      </c>
      <c r="S272" s="182">
        <v>0</v>
      </c>
      <c r="T272" s="183">
        <f>S272*H272</f>
        <v>0</v>
      </c>
      <c r="AR272" s="15" t="s">
        <v>762</v>
      </c>
      <c r="AT272" s="15" t="s">
        <v>115</v>
      </c>
      <c r="AU272" s="15" t="s">
        <v>79</v>
      </c>
      <c r="AY272" s="15" t="s">
        <v>112</v>
      </c>
      <c r="BE272" s="184">
        <f>IF(N272="základní",J272,0)</f>
        <v>0</v>
      </c>
      <c r="BF272" s="184">
        <f>IF(N272="snížená",J272,0)</f>
        <v>0</v>
      </c>
      <c r="BG272" s="184">
        <f>IF(N272="zákl. přenesená",J272,0)</f>
        <v>0</v>
      </c>
      <c r="BH272" s="184">
        <f>IF(N272="sníž. přenesená",J272,0)</f>
        <v>0</v>
      </c>
      <c r="BI272" s="184">
        <f>IF(N272="nulová",J272,0)</f>
        <v>0</v>
      </c>
      <c r="BJ272" s="15" t="s">
        <v>77</v>
      </c>
      <c r="BK272" s="184">
        <f>ROUND(I272*H272,2)</f>
        <v>0</v>
      </c>
      <c r="BL272" s="15" t="s">
        <v>762</v>
      </c>
      <c r="BM272" s="15" t="s">
        <v>763</v>
      </c>
    </row>
    <row r="273" spans="2:65" s="10" customFormat="1" ht="25.9" customHeight="1">
      <c r="B273" s="157"/>
      <c r="C273" s="158"/>
      <c r="D273" s="159" t="s">
        <v>68</v>
      </c>
      <c r="E273" s="160" t="s">
        <v>764</v>
      </c>
      <c r="F273" s="160" t="s">
        <v>765</v>
      </c>
      <c r="G273" s="158"/>
      <c r="H273" s="158"/>
      <c r="I273" s="161"/>
      <c r="J273" s="162">
        <f>BK273</f>
        <v>0</v>
      </c>
      <c r="K273" s="158"/>
      <c r="L273" s="163"/>
      <c r="M273" s="164"/>
      <c r="N273" s="165"/>
      <c r="O273" s="165"/>
      <c r="P273" s="166">
        <f>P274+P292+P294</f>
        <v>0</v>
      </c>
      <c r="Q273" s="165"/>
      <c r="R273" s="166">
        <f>R274+R292+R294</f>
        <v>1.4939542800000001</v>
      </c>
      <c r="S273" s="165"/>
      <c r="T273" s="167">
        <f>T274+T292+T294</f>
        <v>0.56625000000000003</v>
      </c>
      <c r="AR273" s="168" t="s">
        <v>79</v>
      </c>
      <c r="AT273" s="169" t="s">
        <v>68</v>
      </c>
      <c r="AU273" s="169" t="s">
        <v>69</v>
      </c>
      <c r="AY273" s="168" t="s">
        <v>112</v>
      </c>
      <c r="BK273" s="170">
        <f>BK274+BK292+BK294</f>
        <v>0</v>
      </c>
    </row>
    <row r="274" spans="2:65" s="10" customFormat="1" ht="22.9" customHeight="1">
      <c r="B274" s="157"/>
      <c r="C274" s="158"/>
      <c r="D274" s="159" t="s">
        <v>68</v>
      </c>
      <c r="E274" s="171" t="s">
        <v>766</v>
      </c>
      <c r="F274" s="171" t="s">
        <v>767</v>
      </c>
      <c r="G274" s="158"/>
      <c r="H274" s="158"/>
      <c r="I274" s="161"/>
      <c r="J274" s="172">
        <f>BK274</f>
        <v>0</v>
      </c>
      <c r="K274" s="158"/>
      <c r="L274" s="163"/>
      <c r="M274" s="164"/>
      <c r="N274" s="165"/>
      <c r="O274" s="165"/>
      <c r="P274" s="166">
        <f>SUM(P275:P291)</f>
        <v>0</v>
      </c>
      <c r="Q274" s="165"/>
      <c r="R274" s="166">
        <f>SUM(R275:R291)</f>
        <v>1.37395428</v>
      </c>
      <c r="S274" s="165"/>
      <c r="T274" s="167">
        <f>SUM(T275:T291)</f>
        <v>0</v>
      </c>
      <c r="AR274" s="168" t="s">
        <v>79</v>
      </c>
      <c r="AT274" s="169" t="s">
        <v>68</v>
      </c>
      <c r="AU274" s="169" t="s">
        <v>77</v>
      </c>
      <c r="AY274" s="168" t="s">
        <v>112</v>
      </c>
      <c r="BK274" s="170">
        <f>SUM(BK275:BK291)</f>
        <v>0</v>
      </c>
    </row>
    <row r="275" spans="2:65" s="1" customFormat="1" ht="16.5" customHeight="1">
      <c r="B275" s="32"/>
      <c r="C275" s="173" t="s">
        <v>768</v>
      </c>
      <c r="D275" s="173" t="s">
        <v>115</v>
      </c>
      <c r="E275" s="174" t="s">
        <v>769</v>
      </c>
      <c r="F275" s="175" t="s">
        <v>770</v>
      </c>
      <c r="G275" s="176" t="s">
        <v>190</v>
      </c>
      <c r="H275" s="177">
        <v>65.540000000000006</v>
      </c>
      <c r="I275" s="178"/>
      <c r="J275" s="179">
        <f t="shared" ref="J275:J280" si="70">ROUND(I275*H275,2)</f>
        <v>0</v>
      </c>
      <c r="K275" s="175" t="s">
        <v>1</v>
      </c>
      <c r="L275" s="36"/>
      <c r="M275" s="180" t="s">
        <v>1</v>
      </c>
      <c r="N275" s="181" t="s">
        <v>40</v>
      </c>
      <c r="O275" s="58"/>
      <c r="P275" s="182">
        <f t="shared" ref="P275:P280" si="71">O275*H275</f>
        <v>0</v>
      </c>
      <c r="Q275" s="182">
        <v>0</v>
      </c>
      <c r="R275" s="182">
        <f t="shared" ref="R275:R280" si="72">Q275*H275</f>
        <v>0</v>
      </c>
      <c r="S275" s="182">
        <v>0</v>
      </c>
      <c r="T275" s="183">
        <f t="shared" ref="T275:T280" si="73">S275*H275</f>
        <v>0</v>
      </c>
      <c r="AR275" s="15" t="s">
        <v>183</v>
      </c>
      <c r="AT275" s="15" t="s">
        <v>115</v>
      </c>
      <c r="AU275" s="15" t="s">
        <v>79</v>
      </c>
      <c r="AY275" s="15" t="s">
        <v>112</v>
      </c>
      <c r="BE275" s="184">
        <f t="shared" ref="BE275:BE280" si="74">IF(N275="základní",J275,0)</f>
        <v>0</v>
      </c>
      <c r="BF275" s="184">
        <f t="shared" ref="BF275:BF280" si="75">IF(N275="snížená",J275,0)</f>
        <v>0</v>
      </c>
      <c r="BG275" s="184">
        <f t="shared" ref="BG275:BG280" si="76">IF(N275="zákl. přenesená",J275,0)</f>
        <v>0</v>
      </c>
      <c r="BH275" s="184">
        <f t="shared" ref="BH275:BH280" si="77">IF(N275="sníž. přenesená",J275,0)</f>
        <v>0</v>
      </c>
      <c r="BI275" s="184">
        <f t="shared" ref="BI275:BI280" si="78">IF(N275="nulová",J275,0)</f>
        <v>0</v>
      </c>
      <c r="BJ275" s="15" t="s">
        <v>77</v>
      </c>
      <c r="BK275" s="184">
        <f t="shared" ref="BK275:BK280" si="79">ROUND(I275*H275,2)</f>
        <v>0</v>
      </c>
      <c r="BL275" s="15" t="s">
        <v>183</v>
      </c>
      <c r="BM275" s="15" t="s">
        <v>771</v>
      </c>
    </row>
    <row r="276" spans="2:65" s="1" customFormat="1" ht="16.5" customHeight="1">
      <c r="B276" s="32"/>
      <c r="C276" s="173" t="s">
        <v>772</v>
      </c>
      <c r="D276" s="173" t="s">
        <v>115</v>
      </c>
      <c r="E276" s="174" t="s">
        <v>773</v>
      </c>
      <c r="F276" s="175" t="s">
        <v>774</v>
      </c>
      <c r="G276" s="176" t="s">
        <v>190</v>
      </c>
      <c r="H276" s="177">
        <v>29.6</v>
      </c>
      <c r="I276" s="178"/>
      <c r="J276" s="179">
        <f t="shared" si="70"/>
        <v>0</v>
      </c>
      <c r="K276" s="175" t="s">
        <v>1</v>
      </c>
      <c r="L276" s="36"/>
      <c r="M276" s="180" t="s">
        <v>1</v>
      </c>
      <c r="N276" s="181" t="s">
        <v>40</v>
      </c>
      <c r="O276" s="58"/>
      <c r="P276" s="182">
        <f t="shared" si="71"/>
        <v>0</v>
      </c>
      <c r="Q276" s="182">
        <v>0</v>
      </c>
      <c r="R276" s="182">
        <f t="shared" si="72"/>
        <v>0</v>
      </c>
      <c r="S276" s="182">
        <v>0</v>
      </c>
      <c r="T276" s="183">
        <f t="shared" si="73"/>
        <v>0</v>
      </c>
      <c r="AR276" s="15" t="s">
        <v>183</v>
      </c>
      <c r="AT276" s="15" t="s">
        <v>115</v>
      </c>
      <c r="AU276" s="15" t="s">
        <v>79</v>
      </c>
      <c r="AY276" s="15" t="s">
        <v>112</v>
      </c>
      <c r="BE276" s="184">
        <f t="shared" si="74"/>
        <v>0</v>
      </c>
      <c r="BF276" s="184">
        <f t="shared" si="75"/>
        <v>0</v>
      </c>
      <c r="BG276" s="184">
        <f t="shared" si="76"/>
        <v>0</v>
      </c>
      <c r="BH276" s="184">
        <f t="shared" si="77"/>
        <v>0</v>
      </c>
      <c r="BI276" s="184">
        <f t="shared" si="78"/>
        <v>0</v>
      </c>
      <c r="BJ276" s="15" t="s">
        <v>77</v>
      </c>
      <c r="BK276" s="184">
        <f t="shared" si="79"/>
        <v>0</v>
      </c>
      <c r="BL276" s="15" t="s">
        <v>183</v>
      </c>
      <c r="BM276" s="15" t="s">
        <v>775</v>
      </c>
    </row>
    <row r="277" spans="2:65" s="1" customFormat="1" ht="16.5" customHeight="1">
      <c r="B277" s="32"/>
      <c r="C277" s="185" t="s">
        <v>776</v>
      </c>
      <c r="D277" s="185" t="s">
        <v>126</v>
      </c>
      <c r="E277" s="186" t="s">
        <v>777</v>
      </c>
      <c r="F277" s="187" t="s">
        <v>778</v>
      </c>
      <c r="G277" s="188" t="s">
        <v>129</v>
      </c>
      <c r="H277" s="189">
        <v>0.03</v>
      </c>
      <c r="I277" s="190"/>
      <c r="J277" s="191">
        <f t="shared" si="70"/>
        <v>0</v>
      </c>
      <c r="K277" s="187" t="s">
        <v>1</v>
      </c>
      <c r="L277" s="192"/>
      <c r="M277" s="193" t="s">
        <v>1</v>
      </c>
      <c r="N277" s="194" t="s">
        <v>40</v>
      </c>
      <c r="O277" s="58"/>
      <c r="P277" s="182">
        <f t="shared" si="71"/>
        <v>0</v>
      </c>
      <c r="Q277" s="182">
        <v>1</v>
      </c>
      <c r="R277" s="182">
        <f t="shared" si="72"/>
        <v>0.03</v>
      </c>
      <c r="S277" s="182">
        <v>0</v>
      </c>
      <c r="T277" s="183">
        <f t="shared" si="73"/>
        <v>0</v>
      </c>
      <c r="AR277" s="15" t="s">
        <v>344</v>
      </c>
      <c r="AT277" s="15" t="s">
        <v>126</v>
      </c>
      <c r="AU277" s="15" t="s">
        <v>79</v>
      </c>
      <c r="AY277" s="15" t="s">
        <v>112</v>
      </c>
      <c r="BE277" s="184">
        <f t="shared" si="74"/>
        <v>0</v>
      </c>
      <c r="BF277" s="184">
        <f t="shared" si="75"/>
        <v>0</v>
      </c>
      <c r="BG277" s="184">
        <f t="shared" si="76"/>
        <v>0</v>
      </c>
      <c r="BH277" s="184">
        <f t="shared" si="77"/>
        <v>0</v>
      </c>
      <c r="BI277" s="184">
        <f t="shared" si="78"/>
        <v>0</v>
      </c>
      <c r="BJ277" s="15" t="s">
        <v>77</v>
      </c>
      <c r="BK277" s="184">
        <f t="shared" si="79"/>
        <v>0</v>
      </c>
      <c r="BL277" s="15" t="s">
        <v>183</v>
      </c>
      <c r="BM277" s="15" t="s">
        <v>779</v>
      </c>
    </row>
    <row r="278" spans="2:65" s="1" customFormat="1" ht="16.5" customHeight="1">
      <c r="B278" s="32"/>
      <c r="C278" s="173" t="s">
        <v>780</v>
      </c>
      <c r="D278" s="173" t="s">
        <v>115</v>
      </c>
      <c r="E278" s="174" t="s">
        <v>781</v>
      </c>
      <c r="F278" s="175" t="s">
        <v>782</v>
      </c>
      <c r="G278" s="176" t="s">
        <v>190</v>
      </c>
      <c r="H278" s="177">
        <v>59.2</v>
      </c>
      <c r="I278" s="178"/>
      <c r="J278" s="179">
        <f t="shared" si="70"/>
        <v>0</v>
      </c>
      <c r="K278" s="175" t="s">
        <v>1</v>
      </c>
      <c r="L278" s="36"/>
      <c r="M278" s="180" t="s">
        <v>1</v>
      </c>
      <c r="N278" s="181" t="s">
        <v>40</v>
      </c>
      <c r="O278" s="58"/>
      <c r="P278" s="182">
        <f t="shared" si="71"/>
        <v>0</v>
      </c>
      <c r="Q278" s="182">
        <v>3.0000000000000001E-5</v>
      </c>
      <c r="R278" s="182">
        <f t="shared" si="72"/>
        <v>1.7760000000000002E-3</v>
      </c>
      <c r="S278" s="182">
        <v>0</v>
      </c>
      <c r="T278" s="183">
        <f t="shared" si="73"/>
        <v>0</v>
      </c>
      <c r="AR278" s="15" t="s">
        <v>183</v>
      </c>
      <c r="AT278" s="15" t="s">
        <v>115</v>
      </c>
      <c r="AU278" s="15" t="s">
        <v>79</v>
      </c>
      <c r="AY278" s="15" t="s">
        <v>112</v>
      </c>
      <c r="BE278" s="184">
        <f t="shared" si="74"/>
        <v>0</v>
      </c>
      <c r="BF278" s="184">
        <f t="shared" si="75"/>
        <v>0</v>
      </c>
      <c r="BG278" s="184">
        <f t="shared" si="76"/>
        <v>0</v>
      </c>
      <c r="BH278" s="184">
        <f t="shared" si="77"/>
        <v>0</v>
      </c>
      <c r="BI278" s="184">
        <f t="shared" si="78"/>
        <v>0</v>
      </c>
      <c r="BJ278" s="15" t="s">
        <v>77</v>
      </c>
      <c r="BK278" s="184">
        <f t="shared" si="79"/>
        <v>0</v>
      </c>
      <c r="BL278" s="15" t="s">
        <v>183</v>
      </c>
      <c r="BM278" s="15" t="s">
        <v>783</v>
      </c>
    </row>
    <row r="279" spans="2:65" s="1" customFormat="1" ht="16.5" customHeight="1">
      <c r="B279" s="32"/>
      <c r="C279" s="185" t="s">
        <v>784</v>
      </c>
      <c r="D279" s="185" t="s">
        <v>126</v>
      </c>
      <c r="E279" s="186" t="s">
        <v>785</v>
      </c>
      <c r="F279" s="187" t="s">
        <v>786</v>
      </c>
      <c r="G279" s="188" t="s">
        <v>129</v>
      </c>
      <c r="H279" s="189">
        <v>0.10100000000000001</v>
      </c>
      <c r="I279" s="190"/>
      <c r="J279" s="191">
        <f t="shared" si="70"/>
        <v>0</v>
      </c>
      <c r="K279" s="187" t="s">
        <v>1</v>
      </c>
      <c r="L279" s="192"/>
      <c r="M279" s="193" t="s">
        <v>1</v>
      </c>
      <c r="N279" s="194" t="s">
        <v>40</v>
      </c>
      <c r="O279" s="58"/>
      <c r="P279" s="182">
        <f t="shared" si="71"/>
        <v>0</v>
      </c>
      <c r="Q279" s="182">
        <v>1</v>
      </c>
      <c r="R279" s="182">
        <f t="shared" si="72"/>
        <v>0.10100000000000001</v>
      </c>
      <c r="S279" s="182">
        <v>0</v>
      </c>
      <c r="T279" s="183">
        <f t="shared" si="73"/>
        <v>0</v>
      </c>
      <c r="AR279" s="15" t="s">
        <v>344</v>
      </c>
      <c r="AT279" s="15" t="s">
        <v>126</v>
      </c>
      <c r="AU279" s="15" t="s">
        <v>79</v>
      </c>
      <c r="AY279" s="15" t="s">
        <v>112</v>
      </c>
      <c r="BE279" s="184">
        <f t="shared" si="74"/>
        <v>0</v>
      </c>
      <c r="BF279" s="184">
        <f t="shared" si="75"/>
        <v>0</v>
      </c>
      <c r="BG279" s="184">
        <f t="shared" si="76"/>
        <v>0</v>
      </c>
      <c r="BH279" s="184">
        <f t="shared" si="77"/>
        <v>0</v>
      </c>
      <c r="BI279" s="184">
        <f t="shared" si="78"/>
        <v>0</v>
      </c>
      <c r="BJ279" s="15" t="s">
        <v>77</v>
      </c>
      <c r="BK279" s="184">
        <f t="shared" si="79"/>
        <v>0</v>
      </c>
      <c r="BL279" s="15" t="s">
        <v>183</v>
      </c>
      <c r="BM279" s="15" t="s">
        <v>787</v>
      </c>
    </row>
    <row r="280" spans="2:65" s="1" customFormat="1" ht="16.5" customHeight="1">
      <c r="B280" s="32"/>
      <c r="C280" s="173" t="s">
        <v>788</v>
      </c>
      <c r="D280" s="173" t="s">
        <v>115</v>
      </c>
      <c r="E280" s="174" t="s">
        <v>789</v>
      </c>
      <c r="F280" s="175" t="s">
        <v>790</v>
      </c>
      <c r="G280" s="176" t="s">
        <v>190</v>
      </c>
      <c r="H280" s="177">
        <v>64.89</v>
      </c>
      <c r="I280" s="178"/>
      <c r="J280" s="179">
        <f t="shared" si="70"/>
        <v>0</v>
      </c>
      <c r="K280" s="175" t="s">
        <v>1</v>
      </c>
      <c r="L280" s="36"/>
      <c r="M280" s="180" t="s">
        <v>1</v>
      </c>
      <c r="N280" s="181" t="s">
        <v>40</v>
      </c>
      <c r="O280" s="58"/>
      <c r="P280" s="182">
        <f t="shared" si="71"/>
        <v>0</v>
      </c>
      <c r="Q280" s="182">
        <v>4.0000000000000002E-4</v>
      </c>
      <c r="R280" s="182">
        <f t="shared" si="72"/>
        <v>2.5956E-2</v>
      </c>
      <c r="S280" s="182">
        <v>0</v>
      </c>
      <c r="T280" s="183">
        <f t="shared" si="73"/>
        <v>0</v>
      </c>
      <c r="AR280" s="15" t="s">
        <v>183</v>
      </c>
      <c r="AT280" s="15" t="s">
        <v>115</v>
      </c>
      <c r="AU280" s="15" t="s">
        <v>79</v>
      </c>
      <c r="AY280" s="15" t="s">
        <v>112</v>
      </c>
      <c r="BE280" s="184">
        <f t="shared" si="74"/>
        <v>0</v>
      </c>
      <c r="BF280" s="184">
        <f t="shared" si="75"/>
        <v>0</v>
      </c>
      <c r="BG280" s="184">
        <f t="shared" si="76"/>
        <v>0</v>
      </c>
      <c r="BH280" s="184">
        <f t="shared" si="77"/>
        <v>0</v>
      </c>
      <c r="BI280" s="184">
        <f t="shared" si="78"/>
        <v>0</v>
      </c>
      <c r="BJ280" s="15" t="s">
        <v>77</v>
      </c>
      <c r="BK280" s="184">
        <f t="shared" si="79"/>
        <v>0</v>
      </c>
      <c r="BL280" s="15" t="s">
        <v>183</v>
      </c>
      <c r="BM280" s="15" t="s">
        <v>791</v>
      </c>
    </row>
    <row r="281" spans="2:65" s="12" customFormat="1" ht="11.25">
      <c r="B281" s="206"/>
      <c r="C281" s="207"/>
      <c r="D281" s="197" t="s">
        <v>170</v>
      </c>
      <c r="E281" s="208" t="s">
        <v>1</v>
      </c>
      <c r="F281" s="209" t="s">
        <v>792</v>
      </c>
      <c r="G281" s="207"/>
      <c r="H281" s="210">
        <v>64.89</v>
      </c>
      <c r="I281" s="211"/>
      <c r="J281" s="207"/>
      <c r="K281" s="207"/>
      <c r="L281" s="212"/>
      <c r="M281" s="213"/>
      <c r="N281" s="214"/>
      <c r="O281" s="214"/>
      <c r="P281" s="214"/>
      <c r="Q281" s="214"/>
      <c r="R281" s="214"/>
      <c r="S281" s="214"/>
      <c r="T281" s="215"/>
      <c r="AT281" s="216" t="s">
        <v>170</v>
      </c>
      <c r="AU281" s="216" t="s">
        <v>79</v>
      </c>
      <c r="AV281" s="12" t="s">
        <v>79</v>
      </c>
      <c r="AW281" s="12" t="s">
        <v>31</v>
      </c>
      <c r="AX281" s="12" t="s">
        <v>77</v>
      </c>
      <c r="AY281" s="216" t="s">
        <v>112</v>
      </c>
    </row>
    <row r="282" spans="2:65" s="1" customFormat="1" ht="16.5" customHeight="1">
      <c r="B282" s="32"/>
      <c r="C282" s="185" t="s">
        <v>793</v>
      </c>
      <c r="D282" s="185" t="s">
        <v>126</v>
      </c>
      <c r="E282" s="186" t="s">
        <v>794</v>
      </c>
      <c r="F282" s="187" t="s">
        <v>795</v>
      </c>
      <c r="G282" s="188" t="s">
        <v>190</v>
      </c>
      <c r="H282" s="189">
        <v>74.623999999999995</v>
      </c>
      <c r="I282" s="190"/>
      <c r="J282" s="191">
        <f>ROUND(I282*H282,2)</f>
        <v>0</v>
      </c>
      <c r="K282" s="187" t="s">
        <v>1</v>
      </c>
      <c r="L282" s="192"/>
      <c r="M282" s="193" t="s">
        <v>1</v>
      </c>
      <c r="N282" s="194" t="s">
        <v>40</v>
      </c>
      <c r="O282" s="58"/>
      <c r="P282" s="182">
        <f>O282*H282</f>
        <v>0</v>
      </c>
      <c r="Q282" s="182">
        <v>3.8800000000000002E-3</v>
      </c>
      <c r="R282" s="182">
        <f>Q282*H282</f>
        <v>0.28954111999999999</v>
      </c>
      <c r="S282" s="182">
        <v>0</v>
      </c>
      <c r="T282" s="183">
        <f>S282*H282</f>
        <v>0</v>
      </c>
      <c r="AR282" s="15" t="s">
        <v>344</v>
      </c>
      <c r="AT282" s="15" t="s">
        <v>126</v>
      </c>
      <c r="AU282" s="15" t="s">
        <v>79</v>
      </c>
      <c r="AY282" s="15" t="s">
        <v>112</v>
      </c>
      <c r="BE282" s="184">
        <f>IF(N282="základní",J282,0)</f>
        <v>0</v>
      </c>
      <c r="BF282" s="184">
        <f>IF(N282="snížená",J282,0)</f>
        <v>0</v>
      </c>
      <c r="BG282" s="184">
        <f>IF(N282="zákl. přenesená",J282,0)</f>
        <v>0</v>
      </c>
      <c r="BH282" s="184">
        <f>IF(N282="sníž. přenesená",J282,0)</f>
        <v>0</v>
      </c>
      <c r="BI282" s="184">
        <f>IF(N282="nulová",J282,0)</f>
        <v>0</v>
      </c>
      <c r="BJ282" s="15" t="s">
        <v>77</v>
      </c>
      <c r="BK282" s="184">
        <f>ROUND(I282*H282,2)</f>
        <v>0</v>
      </c>
      <c r="BL282" s="15" t="s">
        <v>183</v>
      </c>
      <c r="BM282" s="15" t="s">
        <v>796</v>
      </c>
    </row>
    <row r="283" spans="2:65" s="12" customFormat="1" ht="11.25">
      <c r="B283" s="206"/>
      <c r="C283" s="207"/>
      <c r="D283" s="197" t="s">
        <v>170</v>
      </c>
      <c r="E283" s="208" t="s">
        <v>1</v>
      </c>
      <c r="F283" s="209" t="s">
        <v>797</v>
      </c>
      <c r="G283" s="207"/>
      <c r="H283" s="210">
        <v>74.623999999999995</v>
      </c>
      <c r="I283" s="211"/>
      <c r="J283" s="207"/>
      <c r="K283" s="207"/>
      <c r="L283" s="212"/>
      <c r="M283" s="213"/>
      <c r="N283" s="214"/>
      <c r="O283" s="214"/>
      <c r="P283" s="214"/>
      <c r="Q283" s="214"/>
      <c r="R283" s="214"/>
      <c r="S283" s="214"/>
      <c r="T283" s="215"/>
      <c r="AT283" s="216" t="s">
        <v>170</v>
      </c>
      <c r="AU283" s="216" t="s">
        <v>79</v>
      </c>
      <c r="AV283" s="12" t="s">
        <v>79</v>
      </c>
      <c r="AW283" s="12" t="s">
        <v>31</v>
      </c>
      <c r="AX283" s="12" t="s">
        <v>77</v>
      </c>
      <c r="AY283" s="216" t="s">
        <v>112</v>
      </c>
    </row>
    <row r="284" spans="2:65" s="1" customFormat="1" ht="16.5" customHeight="1">
      <c r="B284" s="32"/>
      <c r="C284" s="173" t="s">
        <v>798</v>
      </c>
      <c r="D284" s="173" t="s">
        <v>115</v>
      </c>
      <c r="E284" s="174" t="s">
        <v>799</v>
      </c>
      <c r="F284" s="175" t="s">
        <v>800</v>
      </c>
      <c r="G284" s="176" t="s">
        <v>190</v>
      </c>
      <c r="H284" s="177">
        <v>131.08000000000001</v>
      </c>
      <c r="I284" s="178"/>
      <c r="J284" s="179">
        <f>ROUND(I284*H284,2)</f>
        <v>0</v>
      </c>
      <c r="K284" s="175" t="s">
        <v>1</v>
      </c>
      <c r="L284" s="36"/>
      <c r="M284" s="180" t="s">
        <v>1</v>
      </c>
      <c r="N284" s="181" t="s">
        <v>40</v>
      </c>
      <c r="O284" s="58"/>
      <c r="P284" s="182">
        <f>O284*H284</f>
        <v>0</v>
      </c>
      <c r="Q284" s="182">
        <v>3.8000000000000002E-4</v>
      </c>
      <c r="R284" s="182">
        <f>Q284*H284</f>
        <v>4.9810400000000005E-2</v>
      </c>
      <c r="S284" s="182">
        <v>0</v>
      </c>
      <c r="T284" s="183">
        <f>S284*H284</f>
        <v>0</v>
      </c>
      <c r="AR284" s="15" t="s">
        <v>183</v>
      </c>
      <c r="AT284" s="15" t="s">
        <v>115</v>
      </c>
      <c r="AU284" s="15" t="s">
        <v>79</v>
      </c>
      <c r="AY284" s="15" t="s">
        <v>112</v>
      </c>
      <c r="BE284" s="184">
        <f>IF(N284="základní",J284,0)</f>
        <v>0</v>
      </c>
      <c r="BF284" s="184">
        <f>IF(N284="snížená",J284,0)</f>
        <v>0</v>
      </c>
      <c r="BG284" s="184">
        <f>IF(N284="zákl. přenesená",J284,0)</f>
        <v>0</v>
      </c>
      <c r="BH284" s="184">
        <f>IF(N284="sníž. přenesená",J284,0)</f>
        <v>0</v>
      </c>
      <c r="BI284" s="184">
        <f>IF(N284="nulová",J284,0)</f>
        <v>0</v>
      </c>
      <c r="BJ284" s="15" t="s">
        <v>77</v>
      </c>
      <c r="BK284" s="184">
        <f>ROUND(I284*H284,2)</f>
        <v>0</v>
      </c>
      <c r="BL284" s="15" t="s">
        <v>183</v>
      </c>
      <c r="BM284" s="15" t="s">
        <v>801</v>
      </c>
    </row>
    <row r="285" spans="2:65" s="12" customFormat="1" ht="11.25">
      <c r="B285" s="206"/>
      <c r="C285" s="207"/>
      <c r="D285" s="197" t="s">
        <v>170</v>
      </c>
      <c r="E285" s="208" t="s">
        <v>1</v>
      </c>
      <c r="F285" s="209" t="s">
        <v>802</v>
      </c>
      <c r="G285" s="207"/>
      <c r="H285" s="210">
        <v>131.08000000000001</v>
      </c>
      <c r="I285" s="211"/>
      <c r="J285" s="207"/>
      <c r="K285" s="207"/>
      <c r="L285" s="212"/>
      <c r="M285" s="213"/>
      <c r="N285" s="214"/>
      <c r="O285" s="214"/>
      <c r="P285" s="214"/>
      <c r="Q285" s="214"/>
      <c r="R285" s="214"/>
      <c r="S285" s="214"/>
      <c r="T285" s="215"/>
      <c r="AT285" s="216" t="s">
        <v>170</v>
      </c>
      <c r="AU285" s="216" t="s">
        <v>79</v>
      </c>
      <c r="AV285" s="12" t="s">
        <v>79</v>
      </c>
      <c r="AW285" s="12" t="s">
        <v>31</v>
      </c>
      <c r="AX285" s="12" t="s">
        <v>77</v>
      </c>
      <c r="AY285" s="216" t="s">
        <v>112</v>
      </c>
    </row>
    <row r="286" spans="2:65" s="1" customFormat="1" ht="16.5" customHeight="1">
      <c r="B286" s="32"/>
      <c r="C286" s="185" t="s">
        <v>803</v>
      </c>
      <c r="D286" s="185" t="s">
        <v>126</v>
      </c>
      <c r="E286" s="186" t="s">
        <v>804</v>
      </c>
      <c r="F286" s="187" t="s">
        <v>805</v>
      </c>
      <c r="G286" s="188" t="s">
        <v>190</v>
      </c>
      <c r="H286" s="189">
        <v>150.74199999999999</v>
      </c>
      <c r="I286" s="190"/>
      <c r="J286" s="191">
        <f>ROUND(I286*H286,2)</f>
        <v>0</v>
      </c>
      <c r="K286" s="187" t="s">
        <v>1</v>
      </c>
      <c r="L286" s="192"/>
      <c r="M286" s="193" t="s">
        <v>1</v>
      </c>
      <c r="N286" s="194" t="s">
        <v>40</v>
      </c>
      <c r="O286" s="58"/>
      <c r="P286" s="182">
        <f>O286*H286</f>
        <v>0</v>
      </c>
      <c r="Q286" s="182">
        <v>3.8800000000000002E-3</v>
      </c>
      <c r="R286" s="182">
        <f>Q286*H286</f>
        <v>0.58487895999999995</v>
      </c>
      <c r="S286" s="182">
        <v>0</v>
      </c>
      <c r="T286" s="183">
        <f>S286*H286</f>
        <v>0</v>
      </c>
      <c r="AR286" s="15" t="s">
        <v>344</v>
      </c>
      <c r="AT286" s="15" t="s">
        <v>126</v>
      </c>
      <c r="AU286" s="15" t="s">
        <v>79</v>
      </c>
      <c r="AY286" s="15" t="s">
        <v>112</v>
      </c>
      <c r="BE286" s="184">
        <f>IF(N286="základní",J286,0)</f>
        <v>0</v>
      </c>
      <c r="BF286" s="184">
        <f>IF(N286="snížená",J286,0)</f>
        <v>0</v>
      </c>
      <c r="BG286" s="184">
        <f>IF(N286="zákl. přenesená",J286,0)</f>
        <v>0</v>
      </c>
      <c r="BH286" s="184">
        <f>IF(N286="sníž. přenesená",J286,0)</f>
        <v>0</v>
      </c>
      <c r="BI286" s="184">
        <f>IF(N286="nulová",J286,0)</f>
        <v>0</v>
      </c>
      <c r="BJ286" s="15" t="s">
        <v>77</v>
      </c>
      <c r="BK286" s="184">
        <f>ROUND(I286*H286,2)</f>
        <v>0</v>
      </c>
      <c r="BL286" s="15" t="s">
        <v>183</v>
      </c>
      <c r="BM286" s="15" t="s">
        <v>806</v>
      </c>
    </row>
    <row r="287" spans="2:65" s="12" customFormat="1" ht="11.25">
      <c r="B287" s="206"/>
      <c r="C287" s="207"/>
      <c r="D287" s="197" t="s">
        <v>170</v>
      </c>
      <c r="E287" s="208" t="s">
        <v>1</v>
      </c>
      <c r="F287" s="209" t="s">
        <v>807</v>
      </c>
      <c r="G287" s="207"/>
      <c r="H287" s="210">
        <v>150.74199999999999</v>
      </c>
      <c r="I287" s="211"/>
      <c r="J287" s="207"/>
      <c r="K287" s="207"/>
      <c r="L287" s="212"/>
      <c r="M287" s="213"/>
      <c r="N287" s="214"/>
      <c r="O287" s="214"/>
      <c r="P287" s="214"/>
      <c r="Q287" s="214"/>
      <c r="R287" s="214"/>
      <c r="S287" s="214"/>
      <c r="T287" s="215"/>
      <c r="AT287" s="216" t="s">
        <v>170</v>
      </c>
      <c r="AU287" s="216" t="s">
        <v>79</v>
      </c>
      <c r="AV287" s="12" t="s">
        <v>79</v>
      </c>
      <c r="AW287" s="12" t="s">
        <v>31</v>
      </c>
      <c r="AX287" s="12" t="s">
        <v>77</v>
      </c>
      <c r="AY287" s="216" t="s">
        <v>112</v>
      </c>
    </row>
    <row r="288" spans="2:65" s="1" customFormat="1" ht="16.5" customHeight="1">
      <c r="B288" s="32"/>
      <c r="C288" s="173" t="s">
        <v>808</v>
      </c>
      <c r="D288" s="173" t="s">
        <v>115</v>
      </c>
      <c r="E288" s="174" t="s">
        <v>809</v>
      </c>
      <c r="F288" s="175" t="s">
        <v>810</v>
      </c>
      <c r="G288" s="176" t="s">
        <v>190</v>
      </c>
      <c r="H288" s="177">
        <v>65.540000000000006</v>
      </c>
      <c r="I288" s="178"/>
      <c r="J288" s="179">
        <f>ROUND(I288*H288,2)</f>
        <v>0</v>
      </c>
      <c r="K288" s="175" t="s">
        <v>1</v>
      </c>
      <c r="L288" s="36"/>
      <c r="M288" s="180" t="s">
        <v>1</v>
      </c>
      <c r="N288" s="181" t="s">
        <v>40</v>
      </c>
      <c r="O288" s="58"/>
      <c r="P288" s="182">
        <f>O288*H288</f>
        <v>0</v>
      </c>
      <c r="Q288" s="182">
        <v>7.6999999999999996E-4</v>
      </c>
      <c r="R288" s="182">
        <f>Q288*H288</f>
        <v>5.0465800000000005E-2</v>
      </c>
      <c r="S288" s="182">
        <v>0</v>
      </c>
      <c r="T288" s="183">
        <f>S288*H288</f>
        <v>0</v>
      </c>
      <c r="AR288" s="15" t="s">
        <v>183</v>
      </c>
      <c r="AT288" s="15" t="s">
        <v>115</v>
      </c>
      <c r="AU288" s="15" t="s">
        <v>79</v>
      </c>
      <c r="AY288" s="15" t="s">
        <v>112</v>
      </c>
      <c r="BE288" s="184">
        <f>IF(N288="základní",J288,0)</f>
        <v>0</v>
      </c>
      <c r="BF288" s="184">
        <f>IF(N288="snížená",J288,0)</f>
        <v>0</v>
      </c>
      <c r="BG288" s="184">
        <f>IF(N288="zákl. přenesená",J288,0)</f>
        <v>0</v>
      </c>
      <c r="BH288" s="184">
        <f>IF(N288="sníž. přenesená",J288,0)</f>
        <v>0</v>
      </c>
      <c r="BI288" s="184">
        <f>IF(N288="nulová",J288,0)</f>
        <v>0</v>
      </c>
      <c r="BJ288" s="15" t="s">
        <v>77</v>
      </c>
      <c r="BK288" s="184">
        <f>ROUND(I288*H288,2)</f>
        <v>0</v>
      </c>
      <c r="BL288" s="15" t="s">
        <v>183</v>
      </c>
      <c r="BM288" s="15" t="s">
        <v>811</v>
      </c>
    </row>
    <row r="289" spans="2:65" s="1" customFormat="1" ht="16.5" customHeight="1">
      <c r="B289" s="32"/>
      <c r="C289" s="185" t="s">
        <v>812</v>
      </c>
      <c r="D289" s="185" t="s">
        <v>126</v>
      </c>
      <c r="E289" s="186" t="s">
        <v>813</v>
      </c>
      <c r="F289" s="187" t="s">
        <v>814</v>
      </c>
      <c r="G289" s="188" t="s">
        <v>190</v>
      </c>
      <c r="H289" s="189">
        <v>65.540000000000006</v>
      </c>
      <c r="I289" s="190"/>
      <c r="J289" s="191">
        <f>ROUND(I289*H289,2)</f>
        <v>0</v>
      </c>
      <c r="K289" s="187" t="s">
        <v>1</v>
      </c>
      <c r="L289" s="192"/>
      <c r="M289" s="193" t="s">
        <v>1</v>
      </c>
      <c r="N289" s="194" t="s">
        <v>40</v>
      </c>
      <c r="O289" s="58"/>
      <c r="P289" s="182">
        <f>O289*H289</f>
        <v>0</v>
      </c>
      <c r="Q289" s="182">
        <v>1.9E-3</v>
      </c>
      <c r="R289" s="182">
        <f>Q289*H289</f>
        <v>0.12452600000000001</v>
      </c>
      <c r="S289" s="182">
        <v>0</v>
      </c>
      <c r="T289" s="183">
        <f>S289*H289</f>
        <v>0</v>
      </c>
      <c r="AR289" s="15" t="s">
        <v>344</v>
      </c>
      <c r="AT289" s="15" t="s">
        <v>126</v>
      </c>
      <c r="AU289" s="15" t="s">
        <v>79</v>
      </c>
      <c r="AY289" s="15" t="s">
        <v>112</v>
      </c>
      <c r="BE289" s="184">
        <f>IF(N289="základní",J289,0)</f>
        <v>0</v>
      </c>
      <c r="BF289" s="184">
        <f>IF(N289="snížená",J289,0)</f>
        <v>0</v>
      </c>
      <c r="BG289" s="184">
        <f>IF(N289="zákl. přenesená",J289,0)</f>
        <v>0</v>
      </c>
      <c r="BH289" s="184">
        <f>IF(N289="sníž. přenesená",J289,0)</f>
        <v>0</v>
      </c>
      <c r="BI289" s="184">
        <f>IF(N289="nulová",J289,0)</f>
        <v>0</v>
      </c>
      <c r="BJ289" s="15" t="s">
        <v>77</v>
      </c>
      <c r="BK289" s="184">
        <f>ROUND(I289*H289,2)</f>
        <v>0</v>
      </c>
      <c r="BL289" s="15" t="s">
        <v>183</v>
      </c>
      <c r="BM289" s="15" t="s">
        <v>815</v>
      </c>
    </row>
    <row r="290" spans="2:65" s="1" customFormat="1" ht="16.5" customHeight="1">
      <c r="B290" s="32"/>
      <c r="C290" s="173" t="s">
        <v>816</v>
      </c>
      <c r="D290" s="173" t="s">
        <v>115</v>
      </c>
      <c r="E290" s="174" t="s">
        <v>817</v>
      </c>
      <c r="F290" s="175" t="s">
        <v>818</v>
      </c>
      <c r="G290" s="176" t="s">
        <v>181</v>
      </c>
      <c r="H290" s="177">
        <v>23.2</v>
      </c>
      <c r="I290" s="178"/>
      <c r="J290" s="179">
        <f>ROUND(I290*H290,2)</f>
        <v>0</v>
      </c>
      <c r="K290" s="175" t="s">
        <v>1</v>
      </c>
      <c r="L290" s="36"/>
      <c r="M290" s="180" t="s">
        <v>1</v>
      </c>
      <c r="N290" s="181" t="s">
        <v>40</v>
      </c>
      <c r="O290" s="58"/>
      <c r="P290" s="182">
        <f>O290*H290</f>
        <v>0</v>
      </c>
      <c r="Q290" s="182">
        <v>5.0000000000000001E-3</v>
      </c>
      <c r="R290" s="182">
        <f>Q290*H290</f>
        <v>0.11599999999999999</v>
      </c>
      <c r="S290" s="182">
        <v>0</v>
      </c>
      <c r="T290" s="183">
        <f>S290*H290</f>
        <v>0</v>
      </c>
      <c r="AR290" s="15" t="s">
        <v>183</v>
      </c>
      <c r="AT290" s="15" t="s">
        <v>115</v>
      </c>
      <c r="AU290" s="15" t="s">
        <v>79</v>
      </c>
      <c r="AY290" s="15" t="s">
        <v>112</v>
      </c>
      <c r="BE290" s="184">
        <f>IF(N290="základní",J290,0)</f>
        <v>0</v>
      </c>
      <c r="BF290" s="184">
        <f>IF(N290="snížená",J290,0)</f>
        <v>0</v>
      </c>
      <c r="BG290" s="184">
        <f>IF(N290="zákl. přenesená",J290,0)</f>
        <v>0</v>
      </c>
      <c r="BH290" s="184">
        <f>IF(N290="sníž. přenesená",J290,0)</f>
        <v>0</v>
      </c>
      <c r="BI290" s="184">
        <f>IF(N290="nulová",J290,0)</f>
        <v>0</v>
      </c>
      <c r="BJ290" s="15" t="s">
        <v>77</v>
      </c>
      <c r="BK290" s="184">
        <f>ROUND(I290*H290,2)</f>
        <v>0</v>
      </c>
      <c r="BL290" s="15" t="s">
        <v>183</v>
      </c>
      <c r="BM290" s="15" t="s">
        <v>819</v>
      </c>
    </row>
    <row r="291" spans="2:65" s="1" customFormat="1" ht="16.5" customHeight="1">
      <c r="B291" s="32"/>
      <c r="C291" s="173" t="s">
        <v>820</v>
      </c>
      <c r="D291" s="173" t="s">
        <v>115</v>
      </c>
      <c r="E291" s="174" t="s">
        <v>821</v>
      </c>
      <c r="F291" s="175" t="s">
        <v>822</v>
      </c>
      <c r="G291" s="176" t="s">
        <v>129</v>
      </c>
      <c r="H291" s="177">
        <v>0.89900000000000002</v>
      </c>
      <c r="I291" s="178"/>
      <c r="J291" s="179">
        <f>ROUND(I291*H291,2)</f>
        <v>0</v>
      </c>
      <c r="K291" s="175" t="s">
        <v>1</v>
      </c>
      <c r="L291" s="36"/>
      <c r="M291" s="180" t="s">
        <v>1</v>
      </c>
      <c r="N291" s="181" t="s">
        <v>40</v>
      </c>
      <c r="O291" s="58"/>
      <c r="P291" s="182">
        <f>O291*H291</f>
        <v>0</v>
      </c>
      <c r="Q291" s="182">
        <v>0</v>
      </c>
      <c r="R291" s="182">
        <f>Q291*H291</f>
        <v>0</v>
      </c>
      <c r="S291" s="182">
        <v>0</v>
      </c>
      <c r="T291" s="183">
        <f>S291*H291</f>
        <v>0</v>
      </c>
      <c r="AR291" s="15" t="s">
        <v>183</v>
      </c>
      <c r="AT291" s="15" t="s">
        <v>115</v>
      </c>
      <c r="AU291" s="15" t="s">
        <v>79</v>
      </c>
      <c r="AY291" s="15" t="s">
        <v>112</v>
      </c>
      <c r="BE291" s="184">
        <f>IF(N291="základní",J291,0)</f>
        <v>0</v>
      </c>
      <c r="BF291" s="184">
        <f>IF(N291="snížená",J291,0)</f>
        <v>0</v>
      </c>
      <c r="BG291" s="184">
        <f>IF(N291="zákl. přenesená",J291,0)</f>
        <v>0</v>
      </c>
      <c r="BH291" s="184">
        <f>IF(N291="sníž. přenesená",J291,0)</f>
        <v>0</v>
      </c>
      <c r="BI291" s="184">
        <f>IF(N291="nulová",J291,0)</f>
        <v>0</v>
      </c>
      <c r="BJ291" s="15" t="s">
        <v>77</v>
      </c>
      <c r="BK291" s="184">
        <f>ROUND(I291*H291,2)</f>
        <v>0</v>
      </c>
      <c r="BL291" s="15" t="s">
        <v>183</v>
      </c>
      <c r="BM291" s="15" t="s">
        <v>823</v>
      </c>
    </row>
    <row r="292" spans="2:65" s="10" customFormat="1" ht="22.9" customHeight="1">
      <c r="B292" s="157"/>
      <c r="C292" s="158"/>
      <c r="D292" s="159" t="s">
        <v>68</v>
      </c>
      <c r="E292" s="171" t="s">
        <v>824</v>
      </c>
      <c r="F292" s="171" t="s">
        <v>825</v>
      </c>
      <c r="G292" s="158"/>
      <c r="H292" s="158"/>
      <c r="I292" s="161"/>
      <c r="J292" s="172">
        <f>BK292</f>
        <v>0</v>
      </c>
      <c r="K292" s="158"/>
      <c r="L292" s="163"/>
      <c r="M292" s="164"/>
      <c r="N292" s="165"/>
      <c r="O292" s="165"/>
      <c r="P292" s="166">
        <f>P293</f>
        <v>0</v>
      </c>
      <c r="Q292" s="165"/>
      <c r="R292" s="166">
        <f>R293</f>
        <v>0</v>
      </c>
      <c r="S292" s="165"/>
      <c r="T292" s="167">
        <f>T293</f>
        <v>0.56625000000000003</v>
      </c>
      <c r="AR292" s="168" t="s">
        <v>79</v>
      </c>
      <c r="AT292" s="169" t="s">
        <v>68</v>
      </c>
      <c r="AU292" s="169" t="s">
        <v>77</v>
      </c>
      <c r="AY292" s="168" t="s">
        <v>112</v>
      </c>
      <c r="BK292" s="170">
        <f>BK293</f>
        <v>0</v>
      </c>
    </row>
    <row r="293" spans="2:65" s="1" customFormat="1" ht="16.5" customHeight="1">
      <c r="B293" s="32"/>
      <c r="C293" s="173" t="s">
        <v>826</v>
      </c>
      <c r="D293" s="173" t="s">
        <v>115</v>
      </c>
      <c r="E293" s="174" t="s">
        <v>827</v>
      </c>
      <c r="F293" s="175" t="s">
        <v>828</v>
      </c>
      <c r="G293" s="176" t="s">
        <v>181</v>
      </c>
      <c r="H293" s="177">
        <v>22.65</v>
      </c>
      <c r="I293" s="178"/>
      <c r="J293" s="179">
        <f>ROUND(I293*H293,2)</f>
        <v>0</v>
      </c>
      <c r="K293" s="175" t="s">
        <v>1</v>
      </c>
      <c r="L293" s="36"/>
      <c r="M293" s="180" t="s">
        <v>1</v>
      </c>
      <c r="N293" s="181" t="s">
        <v>40</v>
      </c>
      <c r="O293" s="58"/>
      <c r="P293" s="182">
        <f>O293*H293</f>
        <v>0</v>
      </c>
      <c r="Q293" s="182">
        <v>0</v>
      </c>
      <c r="R293" s="182">
        <f>Q293*H293</f>
        <v>0</v>
      </c>
      <c r="S293" s="182">
        <v>2.5000000000000001E-2</v>
      </c>
      <c r="T293" s="183">
        <f>S293*H293</f>
        <v>0.56625000000000003</v>
      </c>
      <c r="AR293" s="15" t="s">
        <v>183</v>
      </c>
      <c r="AT293" s="15" t="s">
        <v>115</v>
      </c>
      <c r="AU293" s="15" t="s">
        <v>79</v>
      </c>
      <c r="AY293" s="15" t="s">
        <v>112</v>
      </c>
      <c r="BE293" s="184">
        <f>IF(N293="základní",J293,0)</f>
        <v>0</v>
      </c>
      <c r="BF293" s="184">
        <f>IF(N293="snížená",J293,0)</f>
        <v>0</v>
      </c>
      <c r="BG293" s="184">
        <f>IF(N293="zákl. přenesená",J293,0)</f>
        <v>0</v>
      </c>
      <c r="BH293" s="184">
        <f>IF(N293="sníž. přenesená",J293,0)</f>
        <v>0</v>
      </c>
      <c r="BI293" s="184">
        <f>IF(N293="nulová",J293,0)</f>
        <v>0</v>
      </c>
      <c r="BJ293" s="15" t="s">
        <v>77</v>
      </c>
      <c r="BK293" s="184">
        <f>ROUND(I293*H293,2)</f>
        <v>0</v>
      </c>
      <c r="BL293" s="15" t="s">
        <v>183</v>
      </c>
      <c r="BM293" s="15" t="s">
        <v>829</v>
      </c>
    </row>
    <row r="294" spans="2:65" s="10" customFormat="1" ht="22.9" customHeight="1">
      <c r="B294" s="157"/>
      <c r="C294" s="158"/>
      <c r="D294" s="159" t="s">
        <v>68</v>
      </c>
      <c r="E294" s="171" t="s">
        <v>830</v>
      </c>
      <c r="F294" s="171" t="s">
        <v>831</v>
      </c>
      <c r="G294" s="158"/>
      <c r="H294" s="158"/>
      <c r="I294" s="161"/>
      <c r="J294" s="172">
        <f>BK294</f>
        <v>0</v>
      </c>
      <c r="K294" s="158"/>
      <c r="L294" s="163"/>
      <c r="M294" s="164"/>
      <c r="N294" s="165"/>
      <c r="O294" s="165"/>
      <c r="P294" s="166">
        <f>P295</f>
        <v>0</v>
      </c>
      <c r="Q294" s="165"/>
      <c r="R294" s="166">
        <f>R295</f>
        <v>0.12</v>
      </c>
      <c r="S294" s="165"/>
      <c r="T294" s="167">
        <f>T295</f>
        <v>0</v>
      </c>
      <c r="AR294" s="168" t="s">
        <v>79</v>
      </c>
      <c r="AT294" s="169" t="s">
        <v>68</v>
      </c>
      <c r="AU294" s="169" t="s">
        <v>77</v>
      </c>
      <c r="AY294" s="168" t="s">
        <v>112</v>
      </c>
      <c r="BK294" s="170">
        <f>BK295</f>
        <v>0</v>
      </c>
    </row>
    <row r="295" spans="2:65" s="1" customFormat="1" ht="16.5" customHeight="1">
      <c r="B295" s="32"/>
      <c r="C295" s="173" t="s">
        <v>832</v>
      </c>
      <c r="D295" s="173" t="s">
        <v>115</v>
      </c>
      <c r="E295" s="174" t="s">
        <v>833</v>
      </c>
      <c r="F295" s="175" t="s">
        <v>834</v>
      </c>
      <c r="G295" s="176" t="s">
        <v>190</v>
      </c>
      <c r="H295" s="177">
        <v>5</v>
      </c>
      <c r="I295" s="178"/>
      <c r="J295" s="179">
        <f>ROUND(I295*H295,2)</f>
        <v>0</v>
      </c>
      <c r="K295" s="175" t="s">
        <v>1</v>
      </c>
      <c r="L295" s="36"/>
      <c r="M295" s="180" t="s">
        <v>1</v>
      </c>
      <c r="N295" s="181" t="s">
        <v>40</v>
      </c>
      <c r="O295" s="58"/>
      <c r="P295" s="182">
        <f>O295*H295</f>
        <v>0</v>
      </c>
      <c r="Q295" s="182">
        <v>2.4E-2</v>
      </c>
      <c r="R295" s="182">
        <f>Q295*H295</f>
        <v>0.12</v>
      </c>
      <c r="S295" s="182">
        <v>0</v>
      </c>
      <c r="T295" s="183">
        <f>S295*H295</f>
        <v>0</v>
      </c>
      <c r="AR295" s="15" t="s">
        <v>183</v>
      </c>
      <c r="AT295" s="15" t="s">
        <v>115</v>
      </c>
      <c r="AU295" s="15" t="s">
        <v>79</v>
      </c>
      <c r="AY295" s="15" t="s">
        <v>112</v>
      </c>
      <c r="BE295" s="184">
        <f>IF(N295="základní",J295,0)</f>
        <v>0</v>
      </c>
      <c r="BF295" s="184">
        <f>IF(N295="snížená",J295,0)</f>
        <v>0</v>
      </c>
      <c r="BG295" s="184">
        <f>IF(N295="zákl. přenesená",J295,0)</f>
        <v>0</v>
      </c>
      <c r="BH295" s="184">
        <f>IF(N295="sníž. přenesená",J295,0)</f>
        <v>0</v>
      </c>
      <c r="BI295" s="184">
        <f>IF(N295="nulová",J295,0)</f>
        <v>0</v>
      </c>
      <c r="BJ295" s="15" t="s">
        <v>77</v>
      </c>
      <c r="BK295" s="184">
        <f>ROUND(I295*H295,2)</f>
        <v>0</v>
      </c>
      <c r="BL295" s="15" t="s">
        <v>183</v>
      </c>
      <c r="BM295" s="15" t="s">
        <v>835</v>
      </c>
    </row>
    <row r="296" spans="2:65" s="10" customFormat="1" ht="25.9" customHeight="1">
      <c r="B296" s="157"/>
      <c r="C296" s="158"/>
      <c r="D296" s="159" t="s">
        <v>68</v>
      </c>
      <c r="E296" s="160" t="s">
        <v>126</v>
      </c>
      <c r="F296" s="160" t="s">
        <v>836</v>
      </c>
      <c r="G296" s="158"/>
      <c r="H296" s="158"/>
      <c r="I296" s="161"/>
      <c r="J296" s="162">
        <f>BK296</f>
        <v>0</v>
      </c>
      <c r="K296" s="158"/>
      <c r="L296" s="163"/>
      <c r="M296" s="164"/>
      <c r="N296" s="165"/>
      <c r="O296" s="165"/>
      <c r="P296" s="166">
        <f>P297</f>
        <v>0</v>
      </c>
      <c r="Q296" s="165"/>
      <c r="R296" s="166">
        <f>R297</f>
        <v>0.9245199999999999</v>
      </c>
      <c r="S296" s="165"/>
      <c r="T296" s="167">
        <f>T297</f>
        <v>0</v>
      </c>
      <c r="AR296" s="168" t="s">
        <v>125</v>
      </c>
      <c r="AT296" s="169" t="s">
        <v>68</v>
      </c>
      <c r="AU296" s="169" t="s">
        <v>69</v>
      </c>
      <c r="AY296" s="168" t="s">
        <v>112</v>
      </c>
      <c r="BK296" s="170">
        <f>BK297</f>
        <v>0</v>
      </c>
    </row>
    <row r="297" spans="2:65" s="10" customFormat="1" ht="22.9" customHeight="1">
      <c r="B297" s="157"/>
      <c r="C297" s="158"/>
      <c r="D297" s="159" t="s">
        <v>68</v>
      </c>
      <c r="E297" s="171" t="s">
        <v>837</v>
      </c>
      <c r="F297" s="171" t="s">
        <v>838</v>
      </c>
      <c r="G297" s="158"/>
      <c r="H297" s="158"/>
      <c r="I297" s="161"/>
      <c r="J297" s="172">
        <f>BK297</f>
        <v>0</v>
      </c>
      <c r="K297" s="158"/>
      <c r="L297" s="163"/>
      <c r="M297" s="164"/>
      <c r="N297" s="165"/>
      <c r="O297" s="165"/>
      <c r="P297" s="166">
        <f>P298</f>
        <v>0</v>
      </c>
      <c r="Q297" s="165"/>
      <c r="R297" s="166">
        <f>R298</f>
        <v>0.9245199999999999</v>
      </c>
      <c r="S297" s="165"/>
      <c r="T297" s="167">
        <f>T298</f>
        <v>0</v>
      </c>
      <c r="AR297" s="168" t="s">
        <v>125</v>
      </c>
      <c r="AT297" s="169" t="s">
        <v>68</v>
      </c>
      <c r="AU297" s="169" t="s">
        <v>77</v>
      </c>
      <c r="AY297" s="168" t="s">
        <v>112</v>
      </c>
      <c r="BK297" s="170">
        <f>BK298</f>
        <v>0</v>
      </c>
    </row>
    <row r="298" spans="2:65" s="1" customFormat="1" ht="16.5" customHeight="1">
      <c r="B298" s="32"/>
      <c r="C298" s="173" t="s">
        <v>839</v>
      </c>
      <c r="D298" s="173" t="s">
        <v>115</v>
      </c>
      <c r="E298" s="174" t="s">
        <v>840</v>
      </c>
      <c r="F298" s="175" t="s">
        <v>841</v>
      </c>
      <c r="G298" s="176" t="s">
        <v>181</v>
      </c>
      <c r="H298" s="177">
        <v>11.6</v>
      </c>
      <c r="I298" s="178"/>
      <c r="J298" s="179">
        <f>ROUND(I298*H298,2)</f>
        <v>0</v>
      </c>
      <c r="K298" s="175" t="s">
        <v>1</v>
      </c>
      <c r="L298" s="36"/>
      <c r="M298" s="180" t="s">
        <v>1</v>
      </c>
      <c r="N298" s="181" t="s">
        <v>40</v>
      </c>
      <c r="O298" s="58"/>
      <c r="P298" s="182">
        <f>O298*H298</f>
        <v>0</v>
      </c>
      <c r="Q298" s="182">
        <v>7.9699999999999993E-2</v>
      </c>
      <c r="R298" s="182">
        <f>Q298*H298</f>
        <v>0.9245199999999999</v>
      </c>
      <c r="S298" s="182">
        <v>0</v>
      </c>
      <c r="T298" s="183">
        <f>S298*H298</f>
        <v>0</v>
      </c>
      <c r="AR298" s="15" t="s">
        <v>483</v>
      </c>
      <c r="AT298" s="15" t="s">
        <v>115</v>
      </c>
      <c r="AU298" s="15" t="s">
        <v>79</v>
      </c>
      <c r="AY298" s="15" t="s">
        <v>112</v>
      </c>
      <c r="BE298" s="184">
        <f>IF(N298="základní",J298,0)</f>
        <v>0</v>
      </c>
      <c r="BF298" s="184">
        <f>IF(N298="snížená",J298,0)</f>
        <v>0</v>
      </c>
      <c r="BG298" s="184">
        <f>IF(N298="zákl. přenesená",J298,0)</f>
        <v>0</v>
      </c>
      <c r="BH298" s="184">
        <f>IF(N298="sníž. přenesená",J298,0)</f>
        <v>0</v>
      </c>
      <c r="BI298" s="184">
        <f>IF(N298="nulová",J298,0)</f>
        <v>0</v>
      </c>
      <c r="BJ298" s="15" t="s">
        <v>77</v>
      </c>
      <c r="BK298" s="184">
        <f>ROUND(I298*H298,2)</f>
        <v>0</v>
      </c>
      <c r="BL298" s="15" t="s">
        <v>483</v>
      </c>
      <c r="BM298" s="15" t="s">
        <v>842</v>
      </c>
    </row>
    <row r="299" spans="2:65" s="10" customFormat="1" ht="25.9" customHeight="1">
      <c r="B299" s="157"/>
      <c r="C299" s="158"/>
      <c r="D299" s="159" t="s">
        <v>68</v>
      </c>
      <c r="E299" s="160" t="s">
        <v>843</v>
      </c>
      <c r="F299" s="160" t="s">
        <v>844</v>
      </c>
      <c r="G299" s="158"/>
      <c r="H299" s="158"/>
      <c r="I299" s="161"/>
      <c r="J299" s="162">
        <f>BK299</f>
        <v>0</v>
      </c>
      <c r="K299" s="158"/>
      <c r="L299" s="163"/>
      <c r="M299" s="164"/>
      <c r="N299" s="165"/>
      <c r="O299" s="165"/>
      <c r="P299" s="166">
        <f>P300</f>
        <v>0</v>
      </c>
      <c r="Q299" s="165"/>
      <c r="R299" s="166">
        <f>R300</f>
        <v>0</v>
      </c>
      <c r="S299" s="165"/>
      <c r="T299" s="167">
        <f>T300</f>
        <v>0</v>
      </c>
      <c r="AR299" s="168" t="s">
        <v>119</v>
      </c>
      <c r="AT299" s="169" t="s">
        <v>68</v>
      </c>
      <c r="AU299" s="169" t="s">
        <v>69</v>
      </c>
      <c r="AY299" s="168" t="s">
        <v>112</v>
      </c>
      <c r="BK299" s="170">
        <f>BK300</f>
        <v>0</v>
      </c>
    </row>
    <row r="300" spans="2:65" s="10" customFormat="1" ht="22.9" customHeight="1">
      <c r="B300" s="157"/>
      <c r="C300" s="158"/>
      <c r="D300" s="159" t="s">
        <v>68</v>
      </c>
      <c r="E300" s="171" t="s">
        <v>845</v>
      </c>
      <c r="F300" s="171" t="s">
        <v>846</v>
      </c>
      <c r="G300" s="158"/>
      <c r="H300" s="158"/>
      <c r="I300" s="161"/>
      <c r="J300" s="172">
        <f>BK300</f>
        <v>0</v>
      </c>
      <c r="K300" s="158"/>
      <c r="L300" s="163"/>
      <c r="M300" s="164"/>
      <c r="N300" s="165"/>
      <c r="O300" s="165"/>
      <c r="P300" s="166">
        <f>P301</f>
        <v>0</v>
      </c>
      <c r="Q300" s="165"/>
      <c r="R300" s="166">
        <f>R301</f>
        <v>0</v>
      </c>
      <c r="S300" s="165"/>
      <c r="T300" s="167">
        <f>T301</f>
        <v>0</v>
      </c>
      <c r="AR300" s="168" t="s">
        <v>119</v>
      </c>
      <c r="AT300" s="169" t="s">
        <v>68</v>
      </c>
      <c r="AU300" s="169" t="s">
        <v>77</v>
      </c>
      <c r="AY300" s="168" t="s">
        <v>112</v>
      </c>
      <c r="BK300" s="170">
        <f>BK301</f>
        <v>0</v>
      </c>
    </row>
    <row r="301" spans="2:65" s="1" customFormat="1" ht="16.5" customHeight="1">
      <c r="B301" s="32"/>
      <c r="C301" s="173" t="s">
        <v>847</v>
      </c>
      <c r="D301" s="173" t="s">
        <v>115</v>
      </c>
      <c r="E301" s="174" t="s">
        <v>848</v>
      </c>
      <c r="F301" s="175" t="s">
        <v>849</v>
      </c>
      <c r="G301" s="176" t="s">
        <v>148</v>
      </c>
      <c r="H301" s="177">
        <v>2</v>
      </c>
      <c r="I301" s="178"/>
      <c r="J301" s="179">
        <f>ROUND(I301*H301,2)</f>
        <v>0</v>
      </c>
      <c r="K301" s="175" t="s">
        <v>1</v>
      </c>
      <c r="L301" s="36"/>
      <c r="M301" s="180" t="s">
        <v>1</v>
      </c>
      <c r="N301" s="181" t="s">
        <v>40</v>
      </c>
      <c r="O301" s="58"/>
      <c r="P301" s="182">
        <f>O301*H301</f>
        <v>0</v>
      </c>
      <c r="Q301" s="182">
        <v>0</v>
      </c>
      <c r="R301" s="182">
        <f>Q301*H301</f>
        <v>0</v>
      </c>
      <c r="S301" s="182">
        <v>0</v>
      </c>
      <c r="T301" s="183">
        <f>S301*H301</f>
        <v>0</v>
      </c>
      <c r="AR301" s="15" t="s">
        <v>762</v>
      </c>
      <c r="AT301" s="15" t="s">
        <v>115</v>
      </c>
      <c r="AU301" s="15" t="s">
        <v>79</v>
      </c>
      <c r="AY301" s="15" t="s">
        <v>112</v>
      </c>
      <c r="BE301" s="184">
        <f>IF(N301="základní",J301,0)</f>
        <v>0</v>
      </c>
      <c r="BF301" s="184">
        <f>IF(N301="snížená",J301,0)</f>
        <v>0</v>
      </c>
      <c r="BG301" s="184">
        <f>IF(N301="zákl. přenesená",J301,0)</f>
        <v>0</v>
      </c>
      <c r="BH301" s="184">
        <f>IF(N301="sníž. přenesená",J301,0)</f>
        <v>0</v>
      </c>
      <c r="BI301" s="184">
        <f>IF(N301="nulová",J301,0)</f>
        <v>0</v>
      </c>
      <c r="BJ301" s="15" t="s">
        <v>77</v>
      </c>
      <c r="BK301" s="184">
        <f>ROUND(I301*H301,2)</f>
        <v>0</v>
      </c>
      <c r="BL301" s="15" t="s">
        <v>762</v>
      </c>
      <c r="BM301" s="15" t="s">
        <v>850</v>
      </c>
    </row>
    <row r="302" spans="2:65" s="10" customFormat="1" ht="25.9" customHeight="1">
      <c r="B302" s="157"/>
      <c r="C302" s="158"/>
      <c r="D302" s="159" t="s">
        <v>68</v>
      </c>
      <c r="E302" s="160" t="s">
        <v>211</v>
      </c>
      <c r="F302" s="160" t="s">
        <v>851</v>
      </c>
      <c r="G302" s="158"/>
      <c r="H302" s="158"/>
      <c r="I302" s="161"/>
      <c r="J302" s="162">
        <f>BK302</f>
        <v>0</v>
      </c>
      <c r="K302" s="158"/>
      <c r="L302" s="163"/>
      <c r="M302" s="164"/>
      <c r="N302" s="165"/>
      <c r="O302" s="165"/>
      <c r="P302" s="166">
        <f>P303+P308+P312+P315</f>
        <v>0</v>
      </c>
      <c r="Q302" s="165"/>
      <c r="R302" s="166">
        <f>R303+R308+R312+R315</f>
        <v>0</v>
      </c>
      <c r="S302" s="165"/>
      <c r="T302" s="167">
        <f>T303+T308+T312+T315</f>
        <v>0</v>
      </c>
      <c r="AR302" s="168" t="s">
        <v>113</v>
      </c>
      <c r="AT302" s="169" t="s">
        <v>68</v>
      </c>
      <c r="AU302" s="169" t="s">
        <v>69</v>
      </c>
      <c r="AY302" s="168" t="s">
        <v>112</v>
      </c>
      <c r="BK302" s="170">
        <f>BK303+BK308+BK312+BK315</f>
        <v>0</v>
      </c>
    </row>
    <row r="303" spans="2:65" s="10" customFormat="1" ht="22.9" customHeight="1">
      <c r="B303" s="157"/>
      <c r="C303" s="158"/>
      <c r="D303" s="159" t="s">
        <v>68</v>
      </c>
      <c r="E303" s="171" t="s">
        <v>852</v>
      </c>
      <c r="F303" s="171" t="s">
        <v>853</v>
      </c>
      <c r="G303" s="158"/>
      <c r="H303" s="158"/>
      <c r="I303" s="161"/>
      <c r="J303" s="172">
        <f>BK303</f>
        <v>0</v>
      </c>
      <c r="K303" s="158"/>
      <c r="L303" s="163"/>
      <c r="M303" s="164"/>
      <c r="N303" s="165"/>
      <c r="O303" s="165"/>
      <c r="P303" s="166">
        <f>SUM(P304:P307)</f>
        <v>0</v>
      </c>
      <c r="Q303" s="165"/>
      <c r="R303" s="166">
        <f>SUM(R304:R307)</f>
        <v>0</v>
      </c>
      <c r="S303" s="165"/>
      <c r="T303" s="167">
        <f>SUM(T304:T307)</f>
        <v>0</v>
      </c>
      <c r="AR303" s="168" t="s">
        <v>113</v>
      </c>
      <c r="AT303" s="169" t="s">
        <v>68</v>
      </c>
      <c r="AU303" s="169" t="s">
        <v>77</v>
      </c>
      <c r="AY303" s="168" t="s">
        <v>112</v>
      </c>
      <c r="BK303" s="170">
        <f>SUM(BK304:BK307)</f>
        <v>0</v>
      </c>
    </row>
    <row r="304" spans="2:65" s="1" customFormat="1" ht="16.5" customHeight="1">
      <c r="B304" s="32"/>
      <c r="C304" s="173" t="s">
        <v>854</v>
      </c>
      <c r="D304" s="173" t="s">
        <v>115</v>
      </c>
      <c r="E304" s="174" t="s">
        <v>855</v>
      </c>
      <c r="F304" s="175" t="s">
        <v>856</v>
      </c>
      <c r="G304" s="176" t="s">
        <v>857</v>
      </c>
      <c r="H304" s="177">
        <v>1</v>
      </c>
      <c r="I304" s="178"/>
      <c r="J304" s="179">
        <f>ROUND(I304*H304,2)</f>
        <v>0</v>
      </c>
      <c r="K304" s="175" t="s">
        <v>1</v>
      </c>
      <c r="L304" s="36"/>
      <c r="M304" s="180" t="s">
        <v>1</v>
      </c>
      <c r="N304" s="181" t="s">
        <v>40</v>
      </c>
      <c r="O304" s="58"/>
      <c r="P304" s="182">
        <f>O304*H304</f>
        <v>0</v>
      </c>
      <c r="Q304" s="182">
        <v>0</v>
      </c>
      <c r="R304" s="182">
        <f>Q304*H304</f>
        <v>0</v>
      </c>
      <c r="S304" s="182">
        <v>0</v>
      </c>
      <c r="T304" s="183">
        <f>S304*H304</f>
        <v>0</v>
      </c>
      <c r="AR304" s="15" t="s">
        <v>858</v>
      </c>
      <c r="AT304" s="15" t="s">
        <v>115</v>
      </c>
      <c r="AU304" s="15" t="s">
        <v>79</v>
      </c>
      <c r="AY304" s="15" t="s">
        <v>112</v>
      </c>
      <c r="BE304" s="184">
        <f>IF(N304="základní",J304,0)</f>
        <v>0</v>
      </c>
      <c r="BF304" s="184">
        <f>IF(N304="snížená",J304,0)</f>
        <v>0</v>
      </c>
      <c r="BG304" s="184">
        <f>IF(N304="zákl. přenesená",J304,0)</f>
        <v>0</v>
      </c>
      <c r="BH304" s="184">
        <f>IF(N304="sníž. přenesená",J304,0)</f>
        <v>0</v>
      </c>
      <c r="BI304" s="184">
        <f>IF(N304="nulová",J304,0)</f>
        <v>0</v>
      </c>
      <c r="BJ304" s="15" t="s">
        <v>77</v>
      </c>
      <c r="BK304" s="184">
        <f>ROUND(I304*H304,2)</f>
        <v>0</v>
      </c>
      <c r="BL304" s="15" t="s">
        <v>858</v>
      </c>
      <c r="BM304" s="15" t="s">
        <v>859</v>
      </c>
    </row>
    <row r="305" spans="2:65" s="1" customFormat="1" ht="16.5" customHeight="1">
      <c r="B305" s="32"/>
      <c r="C305" s="173" t="s">
        <v>860</v>
      </c>
      <c r="D305" s="173" t="s">
        <v>115</v>
      </c>
      <c r="E305" s="174" t="s">
        <v>861</v>
      </c>
      <c r="F305" s="175" t="s">
        <v>862</v>
      </c>
      <c r="G305" s="176" t="s">
        <v>857</v>
      </c>
      <c r="H305" s="177">
        <v>1</v>
      </c>
      <c r="I305" s="178"/>
      <c r="J305" s="179">
        <f>ROUND(I305*H305,2)</f>
        <v>0</v>
      </c>
      <c r="K305" s="175" t="s">
        <v>1</v>
      </c>
      <c r="L305" s="36"/>
      <c r="M305" s="180" t="s">
        <v>1</v>
      </c>
      <c r="N305" s="181" t="s">
        <v>40</v>
      </c>
      <c r="O305" s="58"/>
      <c r="P305" s="182">
        <f>O305*H305</f>
        <v>0</v>
      </c>
      <c r="Q305" s="182">
        <v>0</v>
      </c>
      <c r="R305" s="182">
        <f>Q305*H305</f>
        <v>0</v>
      </c>
      <c r="S305" s="182">
        <v>0</v>
      </c>
      <c r="T305" s="183">
        <f>S305*H305</f>
        <v>0</v>
      </c>
      <c r="AR305" s="15" t="s">
        <v>858</v>
      </c>
      <c r="AT305" s="15" t="s">
        <v>115</v>
      </c>
      <c r="AU305" s="15" t="s">
        <v>79</v>
      </c>
      <c r="AY305" s="15" t="s">
        <v>112</v>
      </c>
      <c r="BE305" s="184">
        <f>IF(N305="základní",J305,0)</f>
        <v>0</v>
      </c>
      <c r="BF305" s="184">
        <f>IF(N305="snížená",J305,0)</f>
        <v>0</v>
      </c>
      <c r="BG305" s="184">
        <f>IF(N305="zákl. přenesená",J305,0)</f>
        <v>0</v>
      </c>
      <c r="BH305" s="184">
        <f>IF(N305="sníž. přenesená",J305,0)</f>
        <v>0</v>
      </c>
      <c r="BI305" s="184">
        <f>IF(N305="nulová",J305,0)</f>
        <v>0</v>
      </c>
      <c r="BJ305" s="15" t="s">
        <v>77</v>
      </c>
      <c r="BK305" s="184">
        <f>ROUND(I305*H305,2)</f>
        <v>0</v>
      </c>
      <c r="BL305" s="15" t="s">
        <v>858</v>
      </c>
      <c r="BM305" s="15" t="s">
        <v>863</v>
      </c>
    </row>
    <row r="306" spans="2:65" s="1" customFormat="1" ht="16.5" customHeight="1">
      <c r="B306" s="32"/>
      <c r="C306" s="173" t="s">
        <v>864</v>
      </c>
      <c r="D306" s="173" t="s">
        <v>115</v>
      </c>
      <c r="E306" s="174" t="s">
        <v>865</v>
      </c>
      <c r="F306" s="175" t="s">
        <v>866</v>
      </c>
      <c r="G306" s="176" t="s">
        <v>857</v>
      </c>
      <c r="H306" s="177">
        <v>1</v>
      </c>
      <c r="I306" s="178"/>
      <c r="J306" s="179">
        <f>ROUND(I306*H306,2)</f>
        <v>0</v>
      </c>
      <c r="K306" s="175" t="s">
        <v>1</v>
      </c>
      <c r="L306" s="36"/>
      <c r="M306" s="180" t="s">
        <v>1</v>
      </c>
      <c r="N306" s="181" t="s">
        <v>40</v>
      </c>
      <c r="O306" s="58"/>
      <c r="P306" s="182">
        <f>O306*H306</f>
        <v>0</v>
      </c>
      <c r="Q306" s="182">
        <v>0</v>
      </c>
      <c r="R306" s="182">
        <f>Q306*H306</f>
        <v>0</v>
      </c>
      <c r="S306" s="182">
        <v>0</v>
      </c>
      <c r="T306" s="183">
        <f>S306*H306</f>
        <v>0</v>
      </c>
      <c r="AR306" s="15" t="s">
        <v>858</v>
      </c>
      <c r="AT306" s="15" t="s">
        <v>115</v>
      </c>
      <c r="AU306" s="15" t="s">
        <v>79</v>
      </c>
      <c r="AY306" s="15" t="s">
        <v>112</v>
      </c>
      <c r="BE306" s="184">
        <f>IF(N306="základní",J306,0)</f>
        <v>0</v>
      </c>
      <c r="BF306" s="184">
        <f>IF(N306="snížená",J306,0)</f>
        <v>0</v>
      </c>
      <c r="BG306" s="184">
        <f>IF(N306="zákl. přenesená",J306,0)</f>
        <v>0</v>
      </c>
      <c r="BH306" s="184">
        <f>IF(N306="sníž. přenesená",J306,0)</f>
        <v>0</v>
      </c>
      <c r="BI306" s="184">
        <f>IF(N306="nulová",J306,0)</f>
        <v>0</v>
      </c>
      <c r="BJ306" s="15" t="s">
        <v>77</v>
      </c>
      <c r="BK306" s="184">
        <f>ROUND(I306*H306,2)</f>
        <v>0</v>
      </c>
      <c r="BL306" s="15" t="s">
        <v>858</v>
      </c>
      <c r="BM306" s="15" t="s">
        <v>867</v>
      </c>
    </row>
    <row r="307" spans="2:65" s="1" customFormat="1" ht="16.5" customHeight="1">
      <c r="B307" s="32"/>
      <c r="C307" s="173" t="s">
        <v>868</v>
      </c>
      <c r="D307" s="173" t="s">
        <v>115</v>
      </c>
      <c r="E307" s="174" t="s">
        <v>869</v>
      </c>
      <c r="F307" s="175" t="s">
        <v>870</v>
      </c>
      <c r="G307" s="176" t="s">
        <v>857</v>
      </c>
      <c r="H307" s="177">
        <v>1</v>
      </c>
      <c r="I307" s="178"/>
      <c r="J307" s="179">
        <f>ROUND(I307*H307,2)</f>
        <v>0</v>
      </c>
      <c r="K307" s="175" t="s">
        <v>1</v>
      </c>
      <c r="L307" s="36"/>
      <c r="M307" s="180" t="s">
        <v>1</v>
      </c>
      <c r="N307" s="181" t="s">
        <v>40</v>
      </c>
      <c r="O307" s="58"/>
      <c r="P307" s="182">
        <f>O307*H307</f>
        <v>0</v>
      </c>
      <c r="Q307" s="182">
        <v>0</v>
      </c>
      <c r="R307" s="182">
        <f>Q307*H307</f>
        <v>0</v>
      </c>
      <c r="S307" s="182">
        <v>0</v>
      </c>
      <c r="T307" s="183">
        <f>S307*H307</f>
        <v>0</v>
      </c>
      <c r="AR307" s="15" t="s">
        <v>858</v>
      </c>
      <c r="AT307" s="15" t="s">
        <v>115</v>
      </c>
      <c r="AU307" s="15" t="s">
        <v>79</v>
      </c>
      <c r="AY307" s="15" t="s">
        <v>112</v>
      </c>
      <c r="BE307" s="184">
        <f>IF(N307="základní",J307,0)</f>
        <v>0</v>
      </c>
      <c r="BF307" s="184">
        <f>IF(N307="snížená",J307,0)</f>
        <v>0</v>
      </c>
      <c r="BG307" s="184">
        <f>IF(N307="zákl. přenesená",J307,0)</f>
        <v>0</v>
      </c>
      <c r="BH307" s="184">
        <f>IF(N307="sníž. přenesená",J307,0)</f>
        <v>0</v>
      </c>
      <c r="BI307" s="184">
        <f>IF(N307="nulová",J307,0)</f>
        <v>0</v>
      </c>
      <c r="BJ307" s="15" t="s">
        <v>77</v>
      </c>
      <c r="BK307" s="184">
        <f>ROUND(I307*H307,2)</f>
        <v>0</v>
      </c>
      <c r="BL307" s="15" t="s">
        <v>858</v>
      </c>
      <c r="BM307" s="15" t="s">
        <v>871</v>
      </c>
    </row>
    <row r="308" spans="2:65" s="10" customFormat="1" ht="22.9" customHeight="1">
      <c r="B308" s="157"/>
      <c r="C308" s="158"/>
      <c r="D308" s="159" t="s">
        <v>68</v>
      </c>
      <c r="E308" s="171" t="s">
        <v>872</v>
      </c>
      <c r="F308" s="171" t="s">
        <v>873</v>
      </c>
      <c r="G308" s="158"/>
      <c r="H308" s="158"/>
      <c r="I308" s="161"/>
      <c r="J308" s="172">
        <f>BK308</f>
        <v>0</v>
      </c>
      <c r="K308" s="158"/>
      <c r="L308" s="163"/>
      <c r="M308" s="164"/>
      <c r="N308" s="165"/>
      <c r="O308" s="165"/>
      <c r="P308" s="166">
        <f>SUM(P309:P311)</f>
        <v>0</v>
      </c>
      <c r="Q308" s="165"/>
      <c r="R308" s="166">
        <f>SUM(R309:R311)</f>
        <v>0</v>
      </c>
      <c r="S308" s="165"/>
      <c r="T308" s="167">
        <f>SUM(T309:T311)</f>
        <v>0</v>
      </c>
      <c r="AR308" s="168" t="s">
        <v>113</v>
      </c>
      <c r="AT308" s="169" t="s">
        <v>68</v>
      </c>
      <c r="AU308" s="169" t="s">
        <v>77</v>
      </c>
      <c r="AY308" s="168" t="s">
        <v>112</v>
      </c>
      <c r="BK308" s="170">
        <f>SUM(BK309:BK311)</f>
        <v>0</v>
      </c>
    </row>
    <row r="309" spans="2:65" s="1" customFormat="1" ht="16.5" customHeight="1">
      <c r="B309" s="32"/>
      <c r="C309" s="173" t="s">
        <v>874</v>
      </c>
      <c r="D309" s="173" t="s">
        <v>115</v>
      </c>
      <c r="E309" s="174" t="s">
        <v>875</v>
      </c>
      <c r="F309" s="175" t="s">
        <v>873</v>
      </c>
      <c r="G309" s="176" t="s">
        <v>876</v>
      </c>
      <c r="H309" s="177">
        <v>1</v>
      </c>
      <c r="I309" s="178"/>
      <c r="J309" s="179">
        <f>ROUND(I309*H309,2)</f>
        <v>0</v>
      </c>
      <c r="K309" s="175" t="s">
        <v>877</v>
      </c>
      <c r="L309" s="36"/>
      <c r="M309" s="180" t="s">
        <v>1</v>
      </c>
      <c r="N309" s="181" t="s">
        <v>40</v>
      </c>
      <c r="O309" s="58"/>
      <c r="P309" s="182">
        <f>O309*H309</f>
        <v>0</v>
      </c>
      <c r="Q309" s="182">
        <v>0</v>
      </c>
      <c r="R309" s="182">
        <f>Q309*H309</f>
        <v>0</v>
      </c>
      <c r="S309" s="182">
        <v>0</v>
      </c>
      <c r="T309" s="183">
        <f>S309*H309</f>
        <v>0</v>
      </c>
      <c r="AR309" s="15" t="s">
        <v>858</v>
      </c>
      <c r="AT309" s="15" t="s">
        <v>115</v>
      </c>
      <c r="AU309" s="15" t="s">
        <v>79</v>
      </c>
      <c r="AY309" s="15" t="s">
        <v>112</v>
      </c>
      <c r="BE309" s="184">
        <f>IF(N309="základní",J309,0)</f>
        <v>0</v>
      </c>
      <c r="BF309" s="184">
        <f>IF(N309="snížená",J309,0)</f>
        <v>0</v>
      </c>
      <c r="BG309" s="184">
        <f>IF(N309="zákl. přenesená",J309,0)</f>
        <v>0</v>
      </c>
      <c r="BH309" s="184">
        <f>IF(N309="sníž. přenesená",J309,0)</f>
        <v>0</v>
      </c>
      <c r="BI309" s="184">
        <f>IF(N309="nulová",J309,0)</f>
        <v>0</v>
      </c>
      <c r="BJ309" s="15" t="s">
        <v>77</v>
      </c>
      <c r="BK309" s="184">
        <f>ROUND(I309*H309,2)</f>
        <v>0</v>
      </c>
      <c r="BL309" s="15" t="s">
        <v>858</v>
      </c>
      <c r="BM309" s="15" t="s">
        <v>878</v>
      </c>
    </row>
    <row r="310" spans="2:65" s="1" customFormat="1" ht="11.25">
      <c r="B310" s="32"/>
      <c r="C310" s="33"/>
      <c r="D310" s="197" t="s">
        <v>390</v>
      </c>
      <c r="E310" s="33"/>
      <c r="F310" s="222" t="s">
        <v>879</v>
      </c>
      <c r="G310" s="33"/>
      <c r="H310" s="33"/>
      <c r="I310" s="101"/>
      <c r="J310" s="33"/>
      <c r="K310" s="33"/>
      <c r="L310" s="36"/>
      <c r="M310" s="223"/>
      <c r="N310" s="58"/>
      <c r="O310" s="58"/>
      <c r="P310" s="58"/>
      <c r="Q310" s="58"/>
      <c r="R310" s="58"/>
      <c r="S310" s="58"/>
      <c r="T310" s="59"/>
      <c r="AT310" s="15" t="s">
        <v>390</v>
      </c>
      <c r="AU310" s="15" t="s">
        <v>79</v>
      </c>
    </row>
    <row r="311" spans="2:65" s="12" customFormat="1" ht="22.5">
      <c r="B311" s="206"/>
      <c r="C311" s="207"/>
      <c r="D311" s="197" t="s">
        <v>170</v>
      </c>
      <c r="E311" s="208" t="s">
        <v>1</v>
      </c>
      <c r="F311" s="209" t="s">
        <v>880</v>
      </c>
      <c r="G311" s="207"/>
      <c r="H311" s="210">
        <v>1</v>
      </c>
      <c r="I311" s="211"/>
      <c r="J311" s="207"/>
      <c r="K311" s="207"/>
      <c r="L311" s="212"/>
      <c r="M311" s="213"/>
      <c r="N311" s="214"/>
      <c r="O311" s="214"/>
      <c r="P311" s="214"/>
      <c r="Q311" s="214"/>
      <c r="R311" s="214"/>
      <c r="S311" s="214"/>
      <c r="T311" s="215"/>
      <c r="AT311" s="216" t="s">
        <v>170</v>
      </c>
      <c r="AU311" s="216" t="s">
        <v>79</v>
      </c>
      <c r="AV311" s="12" t="s">
        <v>79</v>
      </c>
      <c r="AW311" s="12" t="s">
        <v>31</v>
      </c>
      <c r="AX311" s="12" t="s">
        <v>77</v>
      </c>
      <c r="AY311" s="216" t="s">
        <v>112</v>
      </c>
    </row>
    <row r="312" spans="2:65" s="10" customFormat="1" ht="22.9" customHeight="1">
      <c r="B312" s="157"/>
      <c r="C312" s="158"/>
      <c r="D312" s="159" t="s">
        <v>68</v>
      </c>
      <c r="E312" s="171" t="s">
        <v>881</v>
      </c>
      <c r="F312" s="171" t="s">
        <v>882</v>
      </c>
      <c r="G312" s="158"/>
      <c r="H312" s="158"/>
      <c r="I312" s="161"/>
      <c r="J312" s="172">
        <f>BK312</f>
        <v>0</v>
      </c>
      <c r="K312" s="158"/>
      <c r="L312" s="163"/>
      <c r="M312" s="164"/>
      <c r="N312" s="165"/>
      <c r="O312" s="165"/>
      <c r="P312" s="166">
        <f>SUM(P313:P314)</f>
        <v>0</v>
      </c>
      <c r="Q312" s="165"/>
      <c r="R312" s="166">
        <f>SUM(R313:R314)</f>
        <v>0</v>
      </c>
      <c r="S312" s="165"/>
      <c r="T312" s="167">
        <f>SUM(T313:T314)</f>
        <v>0</v>
      </c>
      <c r="AR312" s="168" t="s">
        <v>113</v>
      </c>
      <c r="AT312" s="169" t="s">
        <v>68</v>
      </c>
      <c r="AU312" s="169" t="s">
        <v>77</v>
      </c>
      <c r="AY312" s="168" t="s">
        <v>112</v>
      </c>
      <c r="BK312" s="170">
        <f>SUM(BK313:BK314)</f>
        <v>0</v>
      </c>
    </row>
    <row r="313" spans="2:65" s="1" customFormat="1" ht="16.5" customHeight="1">
      <c r="B313" s="32"/>
      <c r="C313" s="173" t="s">
        <v>883</v>
      </c>
      <c r="D313" s="173" t="s">
        <v>115</v>
      </c>
      <c r="E313" s="174" t="s">
        <v>848</v>
      </c>
      <c r="F313" s="175" t="s">
        <v>849</v>
      </c>
      <c r="G313" s="176" t="s">
        <v>148</v>
      </c>
      <c r="H313" s="177">
        <v>2</v>
      </c>
      <c r="I313" s="178"/>
      <c r="J313" s="179">
        <f>ROUND(I313*H313,2)</f>
        <v>0</v>
      </c>
      <c r="K313" s="175" t="s">
        <v>1</v>
      </c>
      <c r="L313" s="36"/>
      <c r="M313" s="180" t="s">
        <v>1</v>
      </c>
      <c r="N313" s="181" t="s">
        <v>40</v>
      </c>
      <c r="O313" s="58"/>
      <c r="P313" s="182">
        <f>O313*H313</f>
        <v>0</v>
      </c>
      <c r="Q313" s="182">
        <v>0</v>
      </c>
      <c r="R313" s="182">
        <f>Q313*H313</f>
        <v>0</v>
      </c>
      <c r="S313" s="182">
        <v>0</v>
      </c>
      <c r="T313" s="183">
        <f>S313*H313</f>
        <v>0</v>
      </c>
      <c r="AR313" s="15" t="s">
        <v>858</v>
      </c>
      <c r="AT313" s="15" t="s">
        <v>115</v>
      </c>
      <c r="AU313" s="15" t="s">
        <v>79</v>
      </c>
      <c r="AY313" s="15" t="s">
        <v>112</v>
      </c>
      <c r="BE313" s="184">
        <f>IF(N313="základní",J313,0)</f>
        <v>0</v>
      </c>
      <c r="BF313" s="184">
        <f>IF(N313="snížená",J313,0)</f>
        <v>0</v>
      </c>
      <c r="BG313" s="184">
        <f>IF(N313="zákl. přenesená",J313,0)</f>
        <v>0</v>
      </c>
      <c r="BH313" s="184">
        <f>IF(N313="sníž. přenesená",J313,0)</f>
        <v>0</v>
      </c>
      <c r="BI313" s="184">
        <f>IF(N313="nulová",J313,0)</f>
        <v>0</v>
      </c>
      <c r="BJ313" s="15" t="s">
        <v>77</v>
      </c>
      <c r="BK313" s="184">
        <f>ROUND(I313*H313,2)</f>
        <v>0</v>
      </c>
      <c r="BL313" s="15" t="s">
        <v>858</v>
      </c>
      <c r="BM313" s="15" t="s">
        <v>884</v>
      </c>
    </row>
    <row r="314" spans="2:65" s="1" customFormat="1" ht="16.5" customHeight="1">
      <c r="B314" s="32"/>
      <c r="C314" s="173" t="s">
        <v>885</v>
      </c>
      <c r="D314" s="173" t="s">
        <v>115</v>
      </c>
      <c r="E314" s="174" t="s">
        <v>886</v>
      </c>
      <c r="F314" s="175" t="s">
        <v>887</v>
      </c>
      <c r="G314" s="176" t="s">
        <v>857</v>
      </c>
      <c r="H314" s="177">
        <v>1</v>
      </c>
      <c r="I314" s="178"/>
      <c r="J314" s="179">
        <f>ROUND(I314*H314,2)</f>
        <v>0</v>
      </c>
      <c r="K314" s="175" t="s">
        <v>1</v>
      </c>
      <c r="L314" s="36"/>
      <c r="M314" s="180" t="s">
        <v>1</v>
      </c>
      <c r="N314" s="181" t="s">
        <v>40</v>
      </c>
      <c r="O314" s="58"/>
      <c r="P314" s="182">
        <f>O314*H314</f>
        <v>0</v>
      </c>
      <c r="Q314" s="182">
        <v>0</v>
      </c>
      <c r="R314" s="182">
        <f>Q314*H314</f>
        <v>0</v>
      </c>
      <c r="S314" s="182">
        <v>0</v>
      </c>
      <c r="T314" s="183">
        <f>S314*H314</f>
        <v>0</v>
      </c>
      <c r="AR314" s="15" t="s">
        <v>858</v>
      </c>
      <c r="AT314" s="15" t="s">
        <v>115</v>
      </c>
      <c r="AU314" s="15" t="s">
        <v>79</v>
      </c>
      <c r="AY314" s="15" t="s">
        <v>112</v>
      </c>
      <c r="BE314" s="184">
        <f>IF(N314="základní",J314,0)</f>
        <v>0</v>
      </c>
      <c r="BF314" s="184">
        <f>IF(N314="snížená",J314,0)</f>
        <v>0</v>
      </c>
      <c r="BG314" s="184">
        <f>IF(N314="zákl. přenesená",J314,0)</f>
        <v>0</v>
      </c>
      <c r="BH314" s="184">
        <f>IF(N314="sníž. přenesená",J314,0)</f>
        <v>0</v>
      </c>
      <c r="BI314" s="184">
        <f>IF(N314="nulová",J314,0)</f>
        <v>0</v>
      </c>
      <c r="BJ314" s="15" t="s">
        <v>77</v>
      </c>
      <c r="BK314" s="184">
        <f>ROUND(I314*H314,2)</f>
        <v>0</v>
      </c>
      <c r="BL314" s="15" t="s">
        <v>858</v>
      </c>
      <c r="BM314" s="15" t="s">
        <v>888</v>
      </c>
    </row>
    <row r="315" spans="2:65" s="10" customFormat="1" ht="22.9" customHeight="1">
      <c r="B315" s="157"/>
      <c r="C315" s="158"/>
      <c r="D315" s="159" t="s">
        <v>68</v>
      </c>
      <c r="E315" s="171" t="s">
        <v>889</v>
      </c>
      <c r="F315" s="171" t="s">
        <v>851</v>
      </c>
      <c r="G315" s="158"/>
      <c r="H315" s="158"/>
      <c r="I315" s="161"/>
      <c r="J315" s="172">
        <f>BK315</f>
        <v>0</v>
      </c>
      <c r="K315" s="158"/>
      <c r="L315" s="163"/>
      <c r="M315" s="164"/>
      <c r="N315" s="165"/>
      <c r="O315" s="165"/>
      <c r="P315" s="166">
        <f>P316</f>
        <v>0</v>
      </c>
      <c r="Q315" s="165"/>
      <c r="R315" s="166">
        <f>R316</f>
        <v>0</v>
      </c>
      <c r="S315" s="165"/>
      <c r="T315" s="167">
        <f>T316</f>
        <v>0</v>
      </c>
      <c r="AR315" s="168" t="s">
        <v>113</v>
      </c>
      <c r="AT315" s="169" t="s">
        <v>68</v>
      </c>
      <c r="AU315" s="169" t="s">
        <v>77</v>
      </c>
      <c r="AY315" s="168" t="s">
        <v>112</v>
      </c>
      <c r="BK315" s="170">
        <f>BK316</f>
        <v>0</v>
      </c>
    </row>
    <row r="316" spans="2:65" s="1" customFormat="1" ht="16.5" customHeight="1">
      <c r="B316" s="32"/>
      <c r="C316" s="173" t="s">
        <v>890</v>
      </c>
      <c r="D316" s="173" t="s">
        <v>115</v>
      </c>
      <c r="E316" s="174" t="s">
        <v>891</v>
      </c>
      <c r="F316" s="175" t="s">
        <v>892</v>
      </c>
      <c r="G316" s="176" t="s">
        <v>893</v>
      </c>
      <c r="H316" s="177">
        <v>1</v>
      </c>
      <c r="I316" s="178"/>
      <c r="J316" s="179">
        <f>ROUND(I316*H316,2)</f>
        <v>0</v>
      </c>
      <c r="K316" s="175" t="s">
        <v>1</v>
      </c>
      <c r="L316" s="36"/>
      <c r="M316" s="217" t="s">
        <v>1</v>
      </c>
      <c r="N316" s="218" t="s">
        <v>40</v>
      </c>
      <c r="O316" s="219"/>
      <c r="P316" s="220">
        <f>O316*H316</f>
        <v>0</v>
      </c>
      <c r="Q316" s="220">
        <v>0</v>
      </c>
      <c r="R316" s="220">
        <f>Q316*H316</f>
        <v>0</v>
      </c>
      <c r="S316" s="220">
        <v>0</v>
      </c>
      <c r="T316" s="221">
        <f>S316*H316</f>
        <v>0</v>
      </c>
      <c r="AR316" s="15" t="s">
        <v>858</v>
      </c>
      <c r="AT316" s="15" t="s">
        <v>115</v>
      </c>
      <c r="AU316" s="15" t="s">
        <v>79</v>
      </c>
      <c r="AY316" s="15" t="s">
        <v>112</v>
      </c>
      <c r="BE316" s="184">
        <f>IF(N316="základní",J316,0)</f>
        <v>0</v>
      </c>
      <c r="BF316" s="184">
        <f>IF(N316="snížená",J316,0)</f>
        <v>0</v>
      </c>
      <c r="BG316" s="184">
        <f>IF(N316="zákl. přenesená",J316,0)</f>
        <v>0</v>
      </c>
      <c r="BH316" s="184">
        <f>IF(N316="sníž. přenesená",J316,0)</f>
        <v>0</v>
      </c>
      <c r="BI316" s="184">
        <f>IF(N316="nulová",J316,0)</f>
        <v>0</v>
      </c>
      <c r="BJ316" s="15" t="s">
        <v>77</v>
      </c>
      <c r="BK316" s="184">
        <f>ROUND(I316*H316,2)</f>
        <v>0</v>
      </c>
      <c r="BL316" s="15" t="s">
        <v>858</v>
      </c>
      <c r="BM316" s="15" t="s">
        <v>894</v>
      </c>
    </row>
    <row r="317" spans="2:65" s="1" customFormat="1" ht="6.95" customHeight="1">
      <c r="B317" s="44"/>
      <c r="C317" s="45"/>
      <c r="D317" s="45"/>
      <c r="E317" s="45"/>
      <c r="F317" s="45"/>
      <c r="G317" s="45"/>
      <c r="H317" s="45"/>
      <c r="I317" s="123"/>
      <c r="J317" s="45"/>
      <c r="K317" s="45"/>
      <c r="L317" s="36"/>
    </row>
  </sheetData>
  <sheetProtection algorithmName="SHA-512" hashValue="jS+dLt1kx+M1aOduDnG9ptQOW46HmkezbaCXnrXOGVP3WqJ1joZfkmlNd6vNjBUeMz3fD1AqAK8I8+5zo/23xg==" saltValue="HlzPq8LSWfMHoN7MgQRgSeP+fJZjdwsydK9LM4sQc5fQb1kvTyoptxnBLi2V7KqJNbMmJ2E1p0NP39GM+UTdHA==" spinCount="100000" sheet="1" objects="1" scenarios="1" formatColumns="0" formatRows="0" autoFilter="0"/>
  <autoFilter ref="C100:K316"/>
  <mergeCells count="9">
    <mergeCell ref="E50:H50"/>
    <mergeCell ref="E91:H91"/>
    <mergeCell ref="E93:H93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SO 01 - Žel. svršek v oko...</vt:lpstr>
      <vt:lpstr>SO 02 - Oprava mostu v km...</vt:lpstr>
      <vt:lpstr>'Rekapitulace stavby'!Názvy_tisku</vt:lpstr>
      <vt:lpstr>'SO 01 - Žel. svršek v oko...'!Názvy_tisku</vt:lpstr>
      <vt:lpstr>'SO 02 - Oprava mostu v km...'!Názvy_tisku</vt:lpstr>
      <vt:lpstr>'Rekapitulace stavby'!Oblast_tisku</vt:lpstr>
      <vt:lpstr>'SO 01 - Žel. svršek v oko...'!Oblast_tisku</vt:lpstr>
      <vt:lpstr>'SO 02 - Oprava mostu v km...'!Oblast_tisku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Kubelka Jan, Ing.</dc:creator>
  <cp:lastModifiedBy>Duda Vlastimil, Ing.</cp:lastModifiedBy>
  <dcterms:created xsi:type="dcterms:W3CDTF">2019-01-18T11:21:54Z</dcterms:created>
  <dcterms:modified xsi:type="dcterms:W3CDTF">2019-01-18T12:05:28Z</dcterms:modified>
</cp:coreProperties>
</file>