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 01 - Žel. svršek v oko..." sheetId="2" r:id="rId2"/>
    <sheet name="SO 02 - Oprava mostu v km..." sheetId="3" r:id="rId3"/>
  </sheets>
  <definedNames>
    <definedName name="_xlnm.Print_Area" localSheetId="0">'Rekapitulace stavby'!$D$4:$AO$36,'Rekapitulace stavby'!$C$42:$AQ$57</definedName>
    <definedName name="_xlnm.Print_Titles" localSheetId="0">'Rekapitulace stavby'!$52:$52</definedName>
    <definedName name="_xlnm._FilterDatabase" localSheetId="1" hidden="1">'SO 01 - Žel. svršek v oko...'!$C$83:$K$111</definedName>
    <definedName name="_xlnm.Print_Area" localSheetId="1">'SO 01 - Žel. svršek v oko...'!$C$4:$J$39,'SO 01 - Žel. svršek v oko...'!$C$45:$J$65,'SO 01 - Žel. svršek v oko...'!$C$71:$K$111</definedName>
    <definedName name="_xlnm.Print_Titles" localSheetId="1">'SO 01 - Žel. svršek v oko...'!$83:$83</definedName>
    <definedName name="_xlnm._FilterDatabase" localSheetId="2" hidden="1">'SO 02 - Oprava mostu v km...'!$C$100:$K$316</definedName>
    <definedName name="_xlnm.Print_Area" localSheetId="2">'SO 02 - Oprava mostu v km...'!$C$4:$J$39,'SO 02 - Oprava mostu v km...'!$C$45:$J$82,'SO 02 - Oprava mostu v km...'!$C$88:$K$316</definedName>
    <definedName name="_xlnm.Print_Titles" localSheetId="2">'SO 02 - Oprava mostu v km...'!$100:$100</definedName>
  </definedNames>
  <calcPr/>
</workbook>
</file>

<file path=xl/calcChain.xml><?xml version="1.0" encoding="utf-8"?>
<calcChain xmlns="http://schemas.openxmlformats.org/spreadsheetml/2006/main">
  <c i="3" r="J37"/>
  <c r="J36"/>
  <c i="1" r="AY56"/>
  <c i="3" r="J35"/>
  <c i="1" r="AX56"/>
  <c i="3" r="BI316"/>
  <c r="BH316"/>
  <c r="BG316"/>
  <c r="BF316"/>
  <c r="T316"/>
  <c r="T315"/>
  <c r="R316"/>
  <c r="R315"/>
  <c r="P316"/>
  <c r="P315"/>
  <c r="BK316"/>
  <c r="BK315"/>
  <c r="J315"/>
  <c r="J316"/>
  <c r="BE316"/>
  <c r="J81"/>
  <c r="BI314"/>
  <c r="BH314"/>
  <c r="BG314"/>
  <c r="BF314"/>
  <c r="T314"/>
  <c r="R314"/>
  <c r="P314"/>
  <c r="BK314"/>
  <c r="J314"/>
  <c r="BE314"/>
  <c r="BI313"/>
  <c r="BH313"/>
  <c r="BG313"/>
  <c r="BF313"/>
  <c r="T313"/>
  <c r="T312"/>
  <c r="R313"/>
  <c r="R312"/>
  <c r="P313"/>
  <c r="P312"/>
  <c r="BK313"/>
  <c r="BK312"/>
  <c r="J312"/>
  <c r="J313"/>
  <c r="BE313"/>
  <c r="J80"/>
  <c r="BI309"/>
  <c r="BH309"/>
  <c r="BG309"/>
  <c r="BF309"/>
  <c r="T309"/>
  <c r="T308"/>
  <c r="R309"/>
  <c r="R308"/>
  <c r="P309"/>
  <c r="P308"/>
  <c r="BK309"/>
  <c r="BK308"/>
  <c r="J308"/>
  <c r="J309"/>
  <c r="BE309"/>
  <c r="J79"/>
  <c r="BI307"/>
  <c r="BH307"/>
  <c r="BG307"/>
  <c r="BF307"/>
  <c r="T307"/>
  <c r="R307"/>
  <c r="P307"/>
  <c r="BK307"/>
  <c r="J307"/>
  <c r="BE307"/>
  <c r="BI306"/>
  <c r="BH306"/>
  <c r="BG306"/>
  <c r="BF306"/>
  <c r="T306"/>
  <c r="R306"/>
  <c r="P306"/>
  <c r="BK306"/>
  <c r="J306"/>
  <c r="BE306"/>
  <c r="BI305"/>
  <c r="BH305"/>
  <c r="BG305"/>
  <c r="BF305"/>
  <c r="T305"/>
  <c r="R305"/>
  <c r="P305"/>
  <c r="BK305"/>
  <c r="J305"/>
  <c r="BE305"/>
  <c r="BI304"/>
  <c r="BH304"/>
  <c r="BG304"/>
  <c r="BF304"/>
  <c r="T304"/>
  <c r="T303"/>
  <c r="T302"/>
  <c r="R304"/>
  <c r="R303"/>
  <c r="R302"/>
  <c r="P304"/>
  <c r="P303"/>
  <c r="P302"/>
  <c r="BK304"/>
  <c r="BK303"/>
  <c r="J303"/>
  <c r="BK302"/>
  <c r="J302"/>
  <c r="J304"/>
  <c r="BE304"/>
  <c r="J78"/>
  <c r="J77"/>
  <c r="BI301"/>
  <c r="BH301"/>
  <c r="BG301"/>
  <c r="BF301"/>
  <c r="T301"/>
  <c r="T300"/>
  <c r="T299"/>
  <c r="R301"/>
  <c r="R300"/>
  <c r="R299"/>
  <c r="P301"/>
  <c r="P300"/>
  <c r="P299"/>
  <c r="BK301"/>
  <c r="BK300"/>
  <c r="J300"/>
  <c r="BK299"/>
  <c r="J299"/>
  <c r="J301"/>
  <c r="BE301"/>
  <c r="J76"/>
  <c r="J75"/>
  <c r="BI298"/>
  <c r="BH298"/>
  <c r="BG298"/>
  <c r="BF298"/>
  <c r="T298"/>
  <c r="T297"/>
  <c r="T296"/>
  <c r="R298"/>
  <c r="R297"/>
  <c r="R296"/>
  <c r="P298"/>
  <c r="P297"/>
  <c r="P296"/>
  <c r="BK298"/>
  <c r="BK297"/>
  <c r="J297"/>
  <c r="BK296"/>
  <c r="J296"/>
  <c r="J298"/>
  <c r="BE298"/>
  <c r="J74"/>
  <c r="J73"/>
  <c r="BI295"/>
  <c r="BH295"/>
  <c r="BG295"/>
  <c r="BF295"/>
  <c r="T295"/>
  <c r="T294"/>
  <c r="R295"/>
  <c r="R294"/>
  <c r="P295"/>
  <c r="P294"/>
  <c r="BK295"/>
  <c r="BK294"/>
  <c r="J294"/>
  <c r="J295"/>
  <c r="BE295"/>
  <c r="J72"/>
  <c r="BI293"/>
  <c r="BH293"/>
  <c r="BG293"/>
  <c r="BF293"/>
  <c r="T293"/>
  <c r="T292"/>
  <c r="R293"/>
  <c r="R292"/>
  <c r="P293"/>
  <c r="P292"/>
  <c r="BK293"/>
  <c r="BK292"/>
  <c r="J292"/>
  <c r="J293"/>
  <c r="BE293"/>
  <c r="J71"/>
  <c r="BI291"/>
  <c r="BH291"/>
  <c r="BG291"/>
  <c r="BF291"/>
  <c r="T291"/>
  <c r="R291"/>
  <c r="P291"/>
  <c r="BK291"/>
  <c r="J291"/>
  <c r="BE291"/>
  <c r="BI290"/>
  <c r="BH290"/>
  <c r="BG290"/>
  <c r="BF290"/>
  <c r="T290"/>
  <c r="R290"/>
  <c r="P290"/>
  <c r="BK290"/>
  <c r="J290"/>
  <c r="BE290"/>
  <c r="BI289"/>
  <c r="BH289"/>
  <c r="BG289"/>
  <c r="BF289"/>
  <c r="T289"/>
  <c r="R289"/>
  <c r="P289"/>
  <c r="BK289"/>
  <c r="J289"/>
  <c r="BE289"/>
  <c r="BI288"/>
  <c r="BH288"/>
  <c r="BG288"/>
  <c r="BF288"/>
  <c r="T288"/>
  <c r="R288"/>
  <c r="P288"/>
  <c r="BK288"/>
  <c r="J288"/>
  <c r="BE288"/>
  <c r="BI286"/>
  <c r="BH286"/>
  <c r="BG286"/>
  <c r="BF286"/>
  <c r="T286"/>
  <c r="R286"/>
  <c r="P286"/>
  <c r="BK286"/>
  <c r="J286"/>
  <c r="BE286"/>
  <c r="BI284"/>
  <c r="BH284"/>
  <c r="BG284"/>
  <c r="BF284"/>
  <c r="T284"/>
  <c r="R284"/>
  <c r="P284"/>
  <c r="BK284"/>
  <c r="J284"/>
  <c r="BE284"/>
  <c r="BI282"/>
  <c r="BH282"/>
  <c r="BG282"/>
  <c r="BF282"/>
  <c r="T282"/>
  <c r="R282"/>
  <c r="P282"/>
  <c r="BK282"/>
  <c r="J282"/>
  <c r="BE282"/>
  <c r="BI280"/>
  <c r="BH280"/>
  <c r="BG280"/>
  <c r="BF280"/>
  <c r="T280"/>
  <c r="R280"/>
  <c r="P280"/>
  <c r="BK280"/>
  <c r="J280"/>
  <c r="BE280"/>
  <c r="BI279"/>
  <c r="BH279"/>
  <c r="BG279"/>
  <c r="BF279"/>
  <c r="T279"/>
  <c r="R279"/>
  <c r="P279"/>
  <c r="BK279"/>
  <c r="J279"/>
  <c r="BE279"/>
  <c r="BI278"/>
  <c r="BH278"/>
  <c r="BG278"/>
  <c r="BF278"/>
  <c r="T278"/>
  <c r="R278"/>
  <c r="P278"/>
  <c r="BK278"/>
  <c r="J278"/>
  <c r="BE278"/>
  <c r="BI277"/>
  <c r="BH277"/>
  <c r="BG277"/>
  <c r="BF277"/>
  <c r="T277"/>
  <c r="R277"/>
  <c r="P277"/>
  <c r="BK277"/>
  <c r="J277"/>
  <c r="BE277"/>
  <c r="BI276"/>
  <c r="BH276"/>
  <c r="BG276"/>
  <c r="BF276"/>
  <c r="T276"/>
  <c r="R276"/>
  <c r="P276"/>
  <c r="BK276"/>
  <c r="J276"/>
  <c r="BE276"/>
  <c r="BI275"/>
  <c r="BH275"/>
  <c r="BG275"/>
  <c r="BF275"/>
  <c r="T275"/>
  <c r="T274"/>
  <c r="T273"/>
  <c r="R275"/>
  <c r="R274"/>
  <c r="R273"/>
  <c r="P275"/>
  <c r="P274"/>
  <c r="P273"/>
  <c r="BK275"/>
  <c r="BK274"/>
  <c r="J274"/>
  <c r="BK273"/>
  <c r="J273"/>
  <c r="J275"/>
  <c r="BE275"/>
  <c r="J70"/>
  <c r="J69"/>
  <c r="BI272"/>
  <c r="BH272"/>
  <c r="BG272"/>
  <c r="BF272"/>
  <c r="T272"/>
  <c r="R272"/>
  <c r="P272"/>
  <c r="BK272"/>
  <c r="J272"/>
  <c r="BE272"/>
  <c r="BI271"/>
  <c r="BH271"/>
  <c r="BG271"/>
  <c r="BF271"/>
  <c r="T271"/>
  <c r="R271"/>
  <c r="P271"/>
  <c r="BK271"/>
  <c r="J271"/>
  <c r="BE271"/>
  <c r="BI269"/>
  <c r="BH269"/>
  <c r="BG269"/>
  <c r="BF269"/>
  <c r="T269"/>
  <c r="R269"/>
  <c r="P269"/>
  <c r="BK269"/>
  <c r="J269"/>
  <c r="BE269"/>
  <c r="BI268"/>
  <c r="BH268"/>
  <c r="BG268"/>
  <c r="BF268"/>
  <c r="T268"/>
  <c r="R268"/>
  <c r="P268"/>
  <c r="BK268"/>
  <c r="J268"/>
  <c r="BE268"/>
  <c r="BI267"/>
  <c r="BH267"/>
  <c r="BG267"/>
  <c r="BF267"/>
  <c r="T267"/>
  <c r="R267"/>
  <c r="P267"/>
  <c r="BK267"/>
  <c r="J267"/>
  <c r="BE267"/>
  <c r="BI266"/>
  <c r="BH266"/>
  <c r="BG266"/>
  <c r="BF266"/>
  <c r="T266"/>
  <c r="T265"/>
  <c r="R266"/>
  <c r="R265"/>
  <c r="P266"/>
  <c r="P265"/>
  <c r="BK266"/>
  <c r="BK265"/>
  <c r="J265"/>
  <c r="J266"/>
  <c r="BE266"/>
  <c r="J68"/>
  <c r="BI264"/>
  <c r="BH264"/>
  <c r="BG264"/>
  <c r="BF264"/>
  <c r="T264"/>
  <c r="T263"/>
  <c r="R264"/>
  <c r="R263"/>
  <c r="P264"/>
  <c r="P263"/>
  <c r="BK264"/>
  <c r="BK263"/>
  <c r="J263"/>
  <c r="J264"/>
  <c r="BE264"/>
  <c r="J67"/>
  <c r="BI262"/>
  <c r="BH262"/>
  <c r="BG262"/>
  <c r="BF262"/>
  <c r="T262"/>
  <c r="R262"/>
  <c r="P262"/>
  <c r="BK262"/>
  <c r="J262"/>
  <c r="BE262"/>
  <c r="BI259"/>
  <c r="BH259"/>
  <c r="BG259"/>
  <c r="BF259"/>
  <c r="T259"/>
  <c r="R259"/>
  <c r="P259"/>
  <c r="BK259"/>
  <c r="J259"/>
  <c r="BE259"/>
  <c r="BI258"/>
  <c r="BH258"/>
  <c r="BG258"/>
  <c r="BF258"/>
  <c r="T258"/>
  <c r="R258"/>
  <c r="P258"/>
  <c r="BK258"/>
  <c r="J258"/>
  <c r="BE258"/>
  <c r="BI257"/>
  <c r="BH257"/>
  <c r="BG257"/>
  <c r="BF257"/>
  <c r="T257"/>
  <c r="R257"/>
  <c r="P257"/>
  <c r="BK257"/>
  <c r="J257"/>
  <c r="BE257"/>
  <c r="BI256"/>
  <c r="BH256"/>
  <c r="BG256"/>
  <c r="BF256"/>
  <c r="T256"/>
  <c r="R256"/>
  <c r="P256"/>
  <c r="BK256"/>
  <c r="J256"/>
  <c r="BE256"/>
  <c r="BI255"/>
  <c r="BH255"/>
  <c r="BG255"/>
  <c r="BF255"/>
  <c r="T255"/>
  <c r="R255"/>
  <c r="P255"/>
  <c r="BK255"/>
  <c r="J255"/>
  <c r="BE255"/>
  <c r="BI254"/>
  <c r="BH254"/>
  <c r="BG254"/>
  <c r="BF254"/>
  <c r="T254"/>
  <c r="R254"/>
  <c r="P254"/>
  <c r="BK254"/>
  <c r="J254"/>
  <c r="BE254"/>
  <c r="BI253"/>
  <c r="BH253"/>
  <c r="BG253"/>
  <c r="BF253"/>
  <c r="T253"/>
  <c r="R253"/>
  <c r="P253"/>
  <c r="BK253"/>
  <c r="J253"/>
  <c r="BE253"/>
  <c r="BI252"/>
  <c r="BH252"/>
  <c r="BG252"/>
  <c r="BF252"/>
  <c r="T252"/>
  <c r="R252"/>
  <c r="P252"/>
  <c r="BK252"/>
  <c r="J252"/>
  <c r="BE252"/>
  <c r="BI251"/>
  <c r="BH251"/>
  <c r="BG251"/>
  <c r="BF251"/>
  <c r="T251"/>
  <c r="R251"/>
  <c r="P251"/>
  <c r="BK251"/>
  <c r="J251"/>
  <c r="BE251"/>
  <c r="BI250"/>
  <c r="BH250"/>
  <c r="BG250"/>
  <c r="BF250"/>
  <c r="T250"/>
  <c r="R250"/>
  <c r="P250"/>
  <c r="BK250"/>
  <c r="J250"/>
  <c r="BE250"/>
  <c r="BI248"/>
  <c r="BH248"/>
  <c r="BG248"/>
  <c r="BF248"/>
  <c r="T248"/>
  <c r="R248"/>
  <c r="P248"/>
  <c r="BK248"/>
  <c r="J248"/>
  <c r="BE248"/>
  <c r="BI246"/>
  <c r="BH246"/>
  <c r="BG246"/>
  <c r="BF246"/>
  <c r="T246"/>
  <c r="R246"/>
  <c r="P246"/>
  <c r="BK246"/>
  <c r="J246"/>
  <c r="BE246"/>
  <c r="BI245"/>
  <c r="BH245"/>
  <c r="BG245"/>
  <c r="BF245"/>
  <c r="T245"/>
  <c r="R245"/>
  <c r="P245"/>
  <c r="BK245"/>
  <c r="J245"/>
  <c r="BE245"/>
  <c r="BI244"/>
  <c r="BH244"/>
  <c r="BG244"/>
  <c r="BF244"/>
  <c r="T244"/>
  <c r="R244"/>
  <c r="P244"/>
  <c r="BK244"/>
  <c r="J244"/>
  <c r="BE244"/>
  <c r="BI243"/>
  <c r="BH243"/>
  <c r="BG243"/>
  <c r="BF243"/>
  <c r="T243"/>
  <c r="R243"/>
  <c r="P243"/>
  <c r="BK243"/>
  <c r="J243"/>
  <c r="BE243"/>
  <c r="BI242"/>
  <c r="BH242"/>
  <c r="BG242"/>
  <c r="BF242"/>
  <c r="T242"/>
  <c r="R242"/>
  <c r="P242"/>
  <c r="BK242"/>
  <c r="J242"/>
  <c r="BE242"/>
  <c r="BI241"/>
  <c r="BH241"/>
  <c r="BG241"/>
  <c r="BF241"/>
  <c r="T241"/>
  <c r="R241"/>
  <c r="P241"/>
  <c r="BK241"/>
  <c r="J241"/>
  <c r="BE241"/>
  <c r="BI240"/>
  <c r="BH240"/>
  <c r="BG240"/>
  <c r="BF240"/>
  <c r="T240"/>
  <c r="R240"/>
  <c r="P240"/>
  <c r="BK240"/>
  <c r="J240"/>
  <c r="BE240"/>
  <c r="BI239"/>
  <c r="BH239"/>
  <c r="BG239"/>
  <c r="BF239"/>
  <c r="T239"/>
  <c r="R239"/>
  <c r="P239"/>
  <c r="BK239"/>
  <c r="J239"/>
  <c r="BE239"/>
  <c r="BI238"/>
  <c r="BH238"/>
  <c r="BG238"/>
  <c r="BF238"/>
  <c r="T238"/>
  <c r="R238"/>
  <c r="P238"/>
  <c r="BK238"/>
  <c r="J238"/>
  <c r="BE238"/>
  <c r="BI237"/>
  <c r="BH237"/>
  <c r="BG237"/>
  <c r="BF237"/>
  <c r="T237"/>
  <c r="R237"/>
  <c r="P237"/>
  <c r="BK237"/>
  <c r="J237"/>
  <c r="BE237"/>
  <c r="BI236"/>
  <c r="BH236"/>
  <c r="BG236"/>
  <c r="BF236"/>
  <c r="T236"/>
  <c r="R236"/>
  <c r="P236"/>
  <c r="BK236"/>
  <c r="J236"/>
  <c r="BE236"/>
  <c r="BI235"/>
  <c r="BH235"/>
  <c r="BG235"/>
  <c r="BF235"/>
  <c r="T235"/>
  <c r="R235"/>
  <c r="P235"/>
  <c r="BK235"/>
  <c r="J235"/>
  <c r="BE235"/>
  <c r="BI234"/>
  <c r="BH234"/>
  <c r="BG234"/>
  <c r="BF234"/>
  <c r="T234"/>
  <c r="R234"/>
  <c r="P234"/>
  <c r="BK234"/>
  <c r="J234"/>
  <c r="BE234"/>
  <c r="BI233"/>
  <c r="BH233"/>
  <c r="BG233"/>
  <c r="BF233"/>
  <c r="T233"/>
  <c r="R233"/>
  <c r="P233"/>
  <c r="BK233"/>
  <c r="J233"/>
  <c r="BE233"/>
  <c r="BI232"/>
  <c r="BH232"/>
  <c r="BG232"/>
  <c r="BF232"/>
  <c r="T232"/>
  <c r="R232"/>
  <c r="P232"/>
  <c r="BK232"/>
  <c r="J232"/>
  <c r="BE232"/>
  <c r="BI231"/>
  <c r="BH231"/>
  <c r="BG231"/>
  <c r="BF231"/>
  <c r="T231"/>
  <c r="R231"/>
  <c r="P231"/>
  <c r="BK231"/>
  <c r="J231"/>
  <c r="BE231"/>
  <c r="BI230"/>
  <c r="BH230"/>
  <c r="BG230"/>
  <c r="BF230"/>
  <c r="T230"/>
  <c r="R230"/>
  <c r="P230"/>
  <c r="BK230"/>
  <c r="J230"/>
  <c r="BE230"/>
  <c r="BI229"/>
  <c r="BH229"/>
  <c r="BG229"/>
  <c r="BF229"/>
  <c r="T229"/>
  <c r="R229"/>
  <c r="P229"/>
  <c r="BK229"/>
  <c r="J229"/>
  <c r="BE229"/>
  <c r="BI228"/>
  <c r="BH228"/>
  <c r="BG228"/>
  <c r="BF228"/>
  <c r="T228"/>
  <c r="R228"/>
  <c r="P228"/>
  <c r="BK228"/>
  <c r="J228"/>
  <c r="BE228"/>
  <c r="BI227"/>
  <c r="BH227"/>
  <c r="BG227"/>
  <c r="BF227"/>
  <c r="T227"/>
  <c r="R227"/>
  <c r="P227"/>
  <c r="BK227"/>
  <c r="J227"/>
  <c r="BE227"/>
  <c r="BI226"/>
  <c r="BH226"/>
  <c r="BG226"/>
  <c r="BF226"/>
  <c r="T226"/>
  <c r="R226"/>
  <c r="P226"/>
  <c r="BK226"/>
  <c r="J226"/>
  <c r="BE226"/>
  <c r="BI222"/>
  <c r="BH222"/>
  <c r="BG222"/>
  <c r="BF222"/>
  <c r="T222"/>
  <c r="R222"/>
  <c r="P222"/>
  <c r="BK222"/>
  <c r="J222"/>
  <c r="BE222"/>
  <c r="BI220"/>
  <c r="BH220"/>
  <c r="BG220"/>
  <c r="BF220"/>
  <c r="T220"/>
  <c r="R220"/>
  <c r="P220"/>
  <c r="BK220"/>
  <c r="J220"/>
  <c r="BE220"/>
  <c r="BI217"/>
  <c r="BH217"/>
  <c r="BG217"/>
  <c r="BF217"/>
  <c r="T217"/>
  <c r="R217"/>
  <c r="P217"/>
  <c r="BK217"/>
  <c r="J217"/>
  <c r="BE217"/>
  <c r="BI216"/>
  <c r="BH216"/>
  <c r="BG216"/>
  <c r="BF216"/>
  <c r="T216"/>
  <c r="R216"/>
  <c r="P216"/>
  <c r="BK216"/>
  <c r="J216"/>
  <c r="BE216"/>
  <c r="BI215"/>
  <c r="BH215"/>
  <c r="BG215"/>
  <c r="BF215"/>
  <c r="T215"/>
  <c r="R215"/>
  <c r="P215"/>
  <c r="BK215"/>
  <c r="J215"/>
  <c r="BE215"/>
  <c r="BI214"/>
  <c r="BH214"/>
  <c r="BG214"/>
  <c r="BF214"/>
  <c r="T214"/>
  <c r="R214"/>
  <c r="P214"/>
  <c r="BK214"/>
  <c r="J214"/>
  <c r="BE214"/>
  <c r="BI211"/>
  <c r="BH211"/>
  <c r="BG211"/>
  <c r="BF211"/>
  <c r="T211"/>
  <c r="R211"/>
  <c r="P211"/>
  <c r="BK211"/>
  <c r="J211"/>
  <c r="BE211"/>
  <c r="BI210"/>
  <c r="BH210"/>
  <c r="BG210"/>
  <c r="BF210"/>
  <c r="T210"/>
  <c r="R210"/>
  <c r="P210"/>
  <c r="BK210"/>
  <c r="J210"/>
  <c r="BE210"/>
  <c r="BI209"/>
  <c r="BH209"/>
  <c r="BG209"/>
  <c r="BF209"/>
  <c r="T209"/>
  <c r="R209"/>
  <c r="P209"/>
  <c r="BK209"/>
  <c r="J209"/>
  <c r="BE209"/>
  <c r="BI205"/>
  <c r="BH205"/>
  <c r="BG205"/>
  <c r="BF205"/>
  <c r="T205"/>
  <c r="R205"/>
  <c r="P205"/>
  <c r="BK205"/>
  <c r="J205"/>
  <c r="BE205"/>
  <c r="BI202"/>
  <c r="BH202"/>
  <c r="BG202"/>
  <c r="BF202"/>
  <c r="T202"/>
  <c r="R202"/>
  <c r="P202"/>
  <c r="BK202"/>
  <c r="J202"/>
  <c r="BE202"/>
  <c r="BI201"/>
  <c r="BH201"/>
  <c r="BG201"/>
  <c r="BF201"/>
  <c r="T201"/>
  <c r="R201"/>
  <c r="P201"/>
  <c r="BK201"/>
  <c r="J201"/>
  <c r="BE201"/>
  <c r="BI200"/>
  <c r="BH200"/>
  <c r="BG200"/>
  <c r="BF200"/>
  <c r="T200"/>
  <c r="R200"/>
  <c r="P200"/>
  <c r="BK200"/>
  <c r="J200"/>
  <c r="BE200"/>
  <c r="BI197"/>
  <c r="BH197"/>
  <c r="BG197"/>
  <c r="BF197"/>
  <c r="T197"/>
  <c r="R197"/>
  <c r="P197"/>
  <c r="BK197"/>
  <c r="J197"/>
  <c r="BE197"/>
  <c r="BI194"/>
  <c r="BH194"/>
  <c r="BG194"/>
  <c r="BF194"/>
  <c r="T194"/>
  <c r="R194"/>
  <c r="P194"/>
  <c r="BK194"/>
  <c r="J194"/>
  <c r="BE194"/>
  <c r="BI191"/>
  <c r="BH191"/>
  <c r="BG191"/>
  <c r="BF191"/>
  <c r="T191"/>
  <c r="T190"/>
  <c r="R191"/>
  <c r="R190"/>
  <c r="P191"/>
  <c r="P190"/>
  <c r="BK191"/>
  <c r="BK190"/>
  <c r="J190"/>
  <c r="J191"/>
  <c r="BE191"/>
  <c r="J66"/>
  <c r="BI189"/>
  <c r="BH189"/>
  <c r="BG189"/>
  <c r="BF189"/>
  <c r="T189"/>
  <c r="R189"/>
  <c r="P189"/>
  <c r="BK189"/>
  <c r="J189"/>
  <c r="BE189"/>
  <c r="BI188"/>
  <c r="BH188"/>
  <c r="BG188"/>
  <c r="BF188"/>
  <c r="T188"/>
  <c r="R188"/>
  <c r="P188"/>
  <c r="BK188"/>
  <c r="J188"/>
  <c r="BE188"/>
  <c r="BI187"/>
  <c r="BH187"/>
  <c r="BG187"/>
  <c r="BF187"/>
  <c r="T187"/>
  <c r="R187"/>
  <c r="P187"/>
  <c r="BK187"/>
  <c r="J187"/>
  <c r="BE187"/>
  <c r="BI186"/>
  <c r="BH186"/>
  <c r="BG186"/>
  <c r="BF186"/>
  <c r="T186"/>
  <c r="T185"/>
  <c r="R186"/>
  <c r="R185"/>
  <c r="P186"/>
  <c r="P185"/>
  <c r="BK186"/>
  <c r="BK185"/>
  <c r="J185"/>
  <c r="J186"/>
  <c r="BE186"/>
  <c r="J65"/>
  <c r="BI184"/>
  <c r="BH184"/>
  <c r="BG184"/>
  <c r="BF184"/>
  <c r="T184"/>
  <c r="R184"/>
  <c r="P184"/>
  <c r="BK184"/>
  <c r="J184"/>
  <c r="BE184"/>
  <c r="BI183"/>
  <c r="BH183"/>
  <c r="BG183"/>
  <c r="BF183"/>
  <c r="T183"/>
  <c r="R183"/>
  <c r="P183"/>
  <c r="BK183"/>
  <c r="J183"/>
  <c r="BE183"/>
  <c r="BI182"/>
  <c r="BH182"/>
  <c r="BG182"/>
  <c r="BF182"/>
  <c r="T182"/>
  <c r="R182"/>
  <c r="P182"/>
  <c r="BK182"/>
  <c r="J182"/>
  <c r="BE182"/>
  <c r="BI181"/>
  <c r="BH181"/>
  <c r="BG181"/>
  <c r="BF181"/>
  <c r="T181"/>
  <c r="R181"/>
  <c r="P181"/>
  <c r="BK181"/>
  <c r="J181"/>
  <c r="BE181"/>
  <c r="BI179"/>
  <c r="BH179"/>
  <c r="BG179"/>
  <c r="BF179"/>
  <c r="T179"/>
  <c r="R179"/>
  <c r="P179"/>
  <c r="BK179"/>
  <c r="J179"/>
  <c r="BE179"/>
  <c r="BI178"/>
  <c r="BH178"/>
  <c r="BG178"/>
  <c r="BF178"/>
  <c r="T178"/>
  <c r="R178"/>
  <c r="P178"/>
  <c r="BK178"/>
  <c r="J178"/>
  <c r="BE178"/>
  <c r="BI177"/>
  <c r="BH177"/>
  <c r="BG177"/>
  <c r="BF177"/>
  <c r="T177"/>
  <c r="R177"/>
  <c r="P177"/>
  <c r="BK177"/>
  <c r="J177"/>
  <c r="BE177"/>
  <c r="BI176"/>
  <c r="BH176"/>
  <c r="BG176"/>
  <c r="BF176"/>
  <c r="T176"/>
  <c r="R176"/>
  <c r="P176"/>
  <c r="BK176"/>
  <c r="J176"/>
  <c r="BE176"/>
  <c r="BI175"/>
  <c r="BH175"/>
  <c r="BG175"/>
  <c r="BF175"/>
  <c r="T175"/>
  <c r="R175"/>
  <c r="P175"/>
  <c r="BK175"/>
  <c r="J175"/>
  <c r="BE175"/>
  <c r="BI174"/>
  <c r="BH174"/>
  <c r="BG174"/>
  <c r="BF174"/>
  <c r="T174"/>
  <c r="R174"/>
  <c r="P174"/>
  <c r="BK174"/>
  <c r="J174"/>
  <c r="BE174"/>
  <c r="BI173"/>
  <c r="BH173"/>
  <c r="BG173"/>
  <c r="BF173"/>
  <c r="T173"/>
  <c r="R173"/>
  <c r="P173"/>
  <c r="BK173"/>
  <c r="J173"/>
  <c r="BE173"/>
  <c r="BI172"/>
  <c r="BH172"/>
  <c r="BG172"/>
  <c r="BF172"/>
  <c r="T172"/>
  <c r="R172"/>
  <c r="P172"/>
  <c r="BK172"/>
  <c r="J172"/>
  <c r="BE172"/>
  <c r="BI171"/>
  <c r="BH171"/>
  <c r="BG171"/>
  <c r="BF171"/>
  <c r="T171"/>
  <c r="R171"/>
  <c r="P171"/>
  <c r="BK171"/>
  <c r="J171"/>
  <c r="BE171"/>
  <c r="BI170"/>
  <c r="BH170"/>
  <c r="BG170"/>
  <c r="BF170"/>
  <c r="T170"/>
  <c r="R170"/>
  <c r="P170"/>
  <c r="BK170"/>
  <c r="J170"/>
  <c r="BE170"/>
  <c r="BI169"/>
  <c r="BH169"/>
  <c r="BG169"/>
  <c r="BF169"/>
  <c r="T169"/>
  <c r="R169"/>
  <c r="P169"/>
  <c r="BK169"/>
  <c r="J169"/>
  <c r="BE169"/>
  <c r="BI168"/>
  <c r="BH168"/>
  <c r="BG168"/>
  <c r="BF168"/>
  <c r="T168"/>
  <c r="T167"/>
  <c r="R168"/>
  <c r="R167"/>
  <c r="P168"/>
  <c r="P167"/>
  <c r="BK168"/>
  <c r="BK167"/>
  <c r="J167"/>
  <c r="J168"/>
  <c r="BE168"/>
  <c r="J64"/>
  <c r="BI166"/>
  <c r="BH166"/>
  <c r="BG166"/>
  <c r="BF166"/>
  <c r="T166"/>
  <c r="R166"/>
  <c r="P166"/>
  <c r="BK166"/>
  <c r="J166"/>
  <c r="BE166"/>
  <c r="BI165"/>
  <c r="BH165"/>
  <c r="BG165"/>
  <c r="BF165"/>
  <c r="T165"/>
  <c r="R165"/>
  <c r="P165"/>
  <c r="BK165"/>
  <c r="J165"/>
  <c r="BE165"/>
  <c r="BI164"/>
  <c r="BH164"/>
  <c r="BG164"/>
  <c r="BF164"/>
  <c r="T164"/>
  <c r="R164"/>
  <c r="P164"/>
  <c r="BK164"/>
  <c r="J164"/>
  <c r="BE164"/>
  <c r="BI163"/>
  <c r="BH163"/>
  <c r="BG163"/>
  <c r="BF163"/>
  <c r="T163"/>
  <c r="R163"/>
  <c r="P163"/>
  <c r="BK163"/>
  <c r="J163"/>
  <c r="BE163"/>
  <c r="BI162"/>
  <c r="BH162"/>
  <c r="BG162"/>
  <c r="BF162"/>
  <c r="T162"/>
  <c r="R162"/>
  <c r="P162"/>
  <c r="BK162"/>
  <c r="J162"/>
  <c r="BE162"/>
  <c r="BI161"/>
  <c r="BH161"/>
  <c r="BG161"/>
  <c r="BF161"/>
  <c r="T161"/>
  <c r="R161"/>
  <c r="P161"/>
  <c r="BK161"/>
  <c r="J161"/>
  <c r="BE161"/>
  <c r="BI160"/>
  <c r="BH160"/>
  <c r="BG160"/>
  <c r="BF160"/>
  <c r="T160"/>
  <c r="T159"/>
  <c r="R160"/>
  <c r="R159"/>
  <c r="P160"/>
  <c r="P159"/>
  <c r="BK160"/>
  <c r="BK159"/>
  <c r="J159"/>
  <c r="J160"/>
  <c r="BE160"/>
  <c r="J63"/>
  <c r="BI157"/>
  <c r="BH157"/>
  <c r="BG157"/>
  <c r="BF157"/>
  <c r="T157"/>
  <c r="R157"/>
  <c r="P157"/>
  <c r="BK157"/>
  <c r="J157"/>
  <c r="BE157"/>
  <c r="BI152"/>
  <c r="BH152"/>
  <c r="BG152"/>
  <c r="BF152"/>
  <c r="T152"/>
  <c r="R152"/>
  <c r="P152"/>
  <c r="BK152"/>
  <c r="J152"/>
  <c r="BE152"/>
  <c r="BI147"/>
  <c r="BH147"/>
  <c r="BG147"/>
  <c r="BF147"/>
  <c r="T147"/>
  <c r="R147"/>
  <c r="P147"/>
  <c r="BK147"/>
  <c r="J147"/>
  <c r="BE147"/>
  <c r="BI146"/>
  <c r="BH146"/>
  <c r="BG146"/>
  <c r="BF146"/>
  <c r="T146"/>
  <c r="R146"/>
  <c r="P146"/>
  <c r="BK146"/>
  <c r="J146"/>
  <c r="BE146"/>
  <c r="BI145"/>
  <c r="BH145"/>
  <c r="BG145"/>
  <c r="BF145"/>
  <c r="T145"/>
  <c r="R145"/>
  <c r="P145"/>
  <c r="BK145"/>
  <c r="J145"/>
  <c r="BE145"/>
  <c r="BI144"/>
  <c r="BH144"/>
  <c r="BG144"/>
  <c r="BF144"/>
  <c r="T144"/>
  <c r="R144"/>
  <c r="P144"/>
  <c r="BK144"/>
  <c r="J144"/>
  <c r="BE144"/>
  <c r="BI143"/>
  <c r="BH143"/>
  <c r="BG143"/>
  <c r="BF143"/>
  <c r="T143"/>
  <c r="R143"/>
  <c r="P143"/>
  <c r="BK143"/>
  <c r="J143"/>
  <c r="BE143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40"/>
  <c r="BH140"/>
  <c r="BG140"/>
  <c r="BF140"/>
  <c r="T140"/>
  <c r="T139"/>
  <c r="R140"/>
  <c r="R139"/>
  <c r="P140"/>
  <c r="P139"/>
  <c r="BK140"/>
  <c r="BK139"/>
  <c r="J139"/>
  <c r="J140"/>
  <c r="BE140"/>
  <c r="J62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6"/>
  <c r="BH136"/>
  <c r="BG136"/>
  <c r="BF136"/>
  <c r="T136"/>
  <c r="R136"/>
  <c r="P136"/>
  <c r="BK136"/>
  <c r="J136"/>
  <c r="BE136"/>
  <c r="BI135"/>
  <c r="BH135"/>
  <c r="BG135"/>
  <c r="BF135"/>
  <c r="T135"/>
  <c r="R135"/>
  <c r="P135"/>
  <c r="BK135"/>
  <c r="J135"/>
  <c r="BE135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8"/>
  <c r="BH128"/>
  <c r="BG128"/>
  <c r="BF128"/>
  <c r="T128"/>
  <c r="R128"/>
  <c r="P128"/>
  <c r="BK128"/>
  <c r="J128"/>
  <c r="BE128"/>
  <c r="BI127"/>
  <c r="BH127"/>
  <c r="BG127"/>
  <c r="BF127"/>
  <c r="T127"/>
  <c r="R127"/>
  <c r="P127"/>
  <c r="BK127"/>
  <c r="J127"/>
  <c r="BE127"/>
  <c r="BI126"/>
  <c r="BH126"/>
  <c r="BG126"/>
  <c r="BF126"/>
  <c r="T126"/>
  <c r="R126"/>
  <c r="P126"/>
  <c r="BK126"/>
  <c r="J126"/>
  <c r="BE126"/>
  <c r="BI125"/>
  <c r="BH125"/>
  <c r="BG125"/>
  <c r="BF125"/>
  <c r="T125"/>
  <c r="R125"/>
  <c r="P125"/>
  <c r="BK125"/>
  <c r="J125"/>
  <c r="BE125"/>
  <c r="BI124"/>
  <c r="BH124"/>
  <c r="BG124"/>
  <c r="BF124"/>
  <c r="T124"/>
  <c r="R124"/>
  <c r="P124"/>
  <c r="BK124"/>
  <c r="J124"/>
  <c r="BE124"/>
  <c r="BI123"/>
  <c r="BH123"/>
  <c r="BG123"/>
  <c r="BF123"/>
  <c r="T123"/>
  <c r="R123"/>
  <c r="P123"/>
  <c r="BK123"/>
  <c r="J123"/>
  <c r="BE123"/>
  <c r="BI122"/>
  <c r="BH122"/>
  <c r="BG122"/>
  <c r="BF122"/>
  <c r="T122"/>
  <c r="R122"/>
  <c r="P122"/>
  <c r="BK122"/>
  <c r="J122"/>
  <c r="BE122"/>
  <c r="BI121"/>
  <c r="BH121"/>
  <c r="BG121"/>
  <c r="BF121"/>
  <c r="T121"/>
  <c r="R121"/>
  <c r="P121"/>
  <c r="BK121"/>
  <c r="J121"/>
  <c r="BE121"/>
  <c r="BI120"/>
  <c r="BH120"/>
  <c r="BG120"/>
  <c r="BF120"/>
  <c r="T120"/>
  <c r="R120"/>
  <c r="P120"/>
  <c r="BK120"/>
  <c r="J120"/>
  <c r="BE120"/>
  <c r="BI119"/>
  <c r="BH119"/>
  <c r="BG119"/>
  <c r="BF119"/>
  <c r="T119"/>
  <c r="R119"/>
  <c r="P119"/>
  <c r="BK119"/>
  <c r="J119"/>
  <c r="BE119"/>
  <c r="BI118"/>
  <c r="BH118"/>
  <c r="BG118"/>
  <c r="BF118"/>
  <c r="T118"/>
  <c r="R118"/>
  <c r="P118"/>
  <c r="BK118"/>
  <c r="J118"/>
  <c r="BE118"/>
  <c r="BI117"/>
  <c r="BH117"/>
  <c r="BG117"/>
  <c r="BF117"/>
  <c r="T117"/>
  <c r="R117"/>
  <c r="P117"/>
  <c r="BK117"/>
  <c r="J117"/>
  <c r="BE117"/>
  <c r="BI116"/>
  <c r="BH116"/>
  <c r="BG116"/>
  <c r="BF116"/>
  <c r="T116"/>
  <c r="R116"/>
  <c r="P116"/>
  <c r="BK116"/>
  <c r="J116"/>
  <c r="BE116"/>
  <c r="BI115"/>
  <c r="BH115"/>
  <c r="BG115"/>
  <c r="BF115"/>
  <c r="T115"/>
  <c r="R115"/>
  <c r="P115"/>
  <c r="BK115"/>
  <c r="J115"/>
  <c r="BE115"/>
  <c r="BI114"/>
  <c r="BH114"/>
  <c r="BG114"/>
  <c r="BF114"/>
  <c r="T114"/>
  <c r="R114"/>
  <c r="P114"/>
  <c r="BK114"/>
  <c r="J114"/>
  <c r="BE114"/>
  <c r="BI113"/>
  <c r="BH113"/>
  <c r="BG113"/>
  <c r="BF113"/>
  <c r="T113"/>
  <c r="R113"/>
  <c r="P113"/>
  <c r="BK113"/>
  <c r="J113"/>
  <c r="BE113"/>
  <c r="BI112"/>
  <c r="BH112"/>
  <c r="BG112"/>
  <c r="BF112"/>
  <c r="T112"/>
  <c r="R112"/>
  <c r="P112"/>
  <c r="BK112"/>
  <c r="J112"/>
  <c r="BE112"/>
  <c r="BI111"/>
  <c r="BH111"/>
  <c r="BG111"/>
  <c r="BF111"/>
  <c r="T111"/>
  <c r="R111"/>
  <c r="P111"/>
  <c r="BK111"/>
  <c r="J111"/>
  <c r="BE111"/>
  <c r="BI110"/>
  <c r="BH110"/>
  <c r="BG110"/>
  <c r="BF110"/>
  <c r="T110"/>
  <c r="R110"/>
  <c r="P110"/>
  <c r="BK110"/>
  <c r="J110"/>
  <c r="BE110"/>
  <c r="BI109"/>
  <c r="BH109"/>
  <c r="BG109"/>
  <c r="BF109"/>
  <c r="T109"/>
  <c r="R109"/>
  <c r="P109"/>
  <c r="BK109"/>
  <c r="J109"/>
  <c r="BE109"/>
  <c r="BI108"/>
  <c r="BH108"/>
  <c r="BG108"/>
  <c r="BF108"/>
  <c r="T108"/>
  <c r="R108"/>
  <c r="P108"/>
  <c r="BK108"/>
  <c r="J108"/>
  <c r="BE108"/>
  <c r="BI107"/>
  <c r="BH107"/>
  <c r="BG107"/>
  <c r="BF107"/>
  <c r="T107"/>
  <c r="R107"/>
  <c r="P107"/>
  <c r="BK107"/>
  <c r="J107"/>
  <c r="BE107"/>
  <c r="BI106"/>
  <c r="BH106"/>
  <c r="BG106"/>
  <c r="BF106"/>
  <c r="T106"/>
  <c r="R106"/>
  <c r="P106"/>
  <c r="BK106"/>
  <c r="J106"/>
  <c r="BE106"/>
  <c r="BI105"/>
  <c r="BH105"/>
  <c r="BG105"/>
  <c r="BF105"/>
  <c r="T105"/>
  <c r="R105"/>
  <c r="P105"/>
  <c r="BK105"/>
  <c r="J105"/>
  <c r="BE105"/>
  <c r="BI104"/>
  <c r="F37"/>
  <c i="1" r="BD56"/>
  <c i="3" r="BH104"/>
  <c r="F36"/>
  <c i="1" r="BC56"/>
  <c i="3" r="BG104"/>
  <c r="F35"/>
  <c i="1" r="BB56"/>
  <c i="3" r="BF104"/>
  <c r="J34"/>
  <c i="1" r="AW56"/>
  <c i="3" r="F34"/>
  <c i="1" r="BA56"/>
  <c i="3" r="T104"/>
  <c r="T103"/>
  <c r="T102"/>
  <c r="T101"/>
  <c r="R104"/>
  <c r="R103"/>
  <c r="R102"/>
  <c r="R101"/>
  <c r="P104"/>
  <c r="P103"/>
  <c r="P102"/>
  <c r="P101"/>
  <c i="1" r="AU56"/>
  <c i="3" r="BK104"/>
  <c r="BK103"/>
  <c r="J103"/>
  <c r="BK102"/>
  <c r="J102"/>
  <c r="BK101"/>
  <c r="J101"/>
  <c r="J59"/>
  <c r="J30"/>
  <c i="1" r="AG56"/>
  <c i="3" r="J104"/>
  <c r="BE104"/>
  <c r="J33"/>
  <c i="1" r="AV56"/>
  <c i="3" r="F33"/>
  <c i="1" r="AZ56"/>
  <c i="3" r="J61"/>
  <c r="J60"/>
  <c r="F95"/>
  <c r="E93"/>
  <c r="F52"/>
  <c r="E50"/>
  <c r="J39"/>
  <c r="J24"/>
  <c r="E24"/>
  <c r="J98"/>
  <c r="J55"/>
  <c r="J23"/>
  <c r="J21"/>
  <c r="E21"/>
  <c r="J97"/>
  <c r="J54"/>
  <c r="J20"/>
  <c r="J18"/>
  <c r="E18"/>
  <c r="F98"/>
  <c r="F55"/>
  <c r="J17"/>
  <c r="J15"/>
  <c r="E15"/>
  <c r="F97"/>
  <c r="F54"/>
  <c r="J14"/>
  <c r="J12"/>
  <c r="J95"/>
  <c r="J52"/>
  <c r="E7"/>
  <c r="E91"/>
  <c r="E48"/>
  <c i="2" r="J37"/>
  <c r="J36"/>
  <c i="1" r="AY55"/>
  <c i="2" r="J35"/>
  <c i="1" r="AX55"/>
  <c i="2" r="BI111"/>
  <c r="BH111"/>
  <c r="BG111"/>
  <c r="BF111"/>
  <c r="T111"/>
  <c r="T110"/>
  <c r="R111"/>
  <c r="R110"/>
  <c r="P111"/>
  <c r="P110"/>
  <c r="BK111"/>
  <c r="BK110"/>
  <c r="J110"/>
  <c r="J111"/>
  <c r="BE111"/>
  <c r="J64"/>
  <c r="BI109"/>
  <c r="BH109"/>
  <c r="BG109"/>
  <c r="BF109"/>
  <c r="T109"/>
  <c r="T108"/>
  <c r="R109"/>
  <c r="R108"/>
  <c r="P109"/>
  <c r="P108"/>
  <c r="BK109"/>
  <c r="BK108"/>
  <c r="J108"/>
  <c r="J109"/>
  <c r="BE109"/>
  <c r="J63"/>
  <c r="BI107"/>
  <c r="BH107"/>
  <c r="BG107"/>
  <c r="BF107"/>
  <c r="T107"/>
  <c r="R107"/>
  <c r="P107"/>
  <c r="BK107"/>
  <c r="J107"/>
  <c r="BE107"/>
  <c r="BI106"/>
  <c r="BH106"/>
  <c r="BG106"/>
  <c r="BF106"/>
  <c r="T106"/>
  <c r="T105"/>
  <c r="R106"/>
  <c r="R105"/>
  <c r="P106"/>
  <c r="P105"/>
  <c r="BK106"/>
  <c r="BK105"/>
  <c r="J105"/>
  <c r="J106"/>
  <c r="BE106"/>
  <c r="J62"/>
  <c r="BI104"/>
  <c r="BH104"/>
  <c r="BG104"/>
  <c r="BF104"/>
  <c r="T104"/>
  <c r="R104"/>
  <c r="P104"/>
  <c r="BK104"/>
  <c r="J104"/>
  <c r="BE104"/>
  <c r="BI103"/>
  <c r="BH103"/>
  <c r="BG103"/>
  <c r="BF103"/>
  <c r="T103"/>
  <c r="R103"/>
  <c r="P103"/>
  <c r="BK103"/>
  <c r="J103"/>
  <c r="BE103"/>
  <c r="BI102"/>
  <c r="BH102"/>
  <c r="BG102"/>
  <c r="BF102"/>
  <c r="T102"/>
  <c r="R102"/>
  <c r="P102"/>
  <c r="BK102"/>
  <c r="J102"/>
  <c r="BE102"/>
  <c r="BI101"/>
  <c r="BH101"/>
  <c r="BG101"/>
  <c r="BF101"/>
  <c r="T101"/>
  <c r="R101"/>
  <c r="P101"/>
  <c r="BK101"/>
  <c r="J101"/>
  <c r="BE101"/>
  <c r="BI100"/>
  <c r="BH100"/>
  <c r="BG100"/>
  <c r="BF100"/>
  <c r="T100"/>
  <c r="R100"/>
  <c r="P100"/>
  <c r="BK100"/>
  <c r="J100"/>
  <c r="BE100"/>
  <c r="BI99"/>
  <c r="BH99"/>
  <c r="BG99"/>
  <c r="BF99"/>
  <c r="T99"/>
  <c r="R99"/>
  <c r="P99"/>
  <c r="BK99"/>
  <c r="J99"/>
  <c r="BE99"/>
  <c r="BI98"/>
  <c r="BH98"/>
  <c r="BG98"/>
  <c r="BF98"/>
  <c r="T98"/>
  <c r="R98"/>
  <c r="P98"/>
  <c r="BK98"/>
  <c r="J98"/>
  <c r="BE98"/>
  <c r="BI97"/>
  <c r="BH97"/>
  <c r="BG97"/>
  <c r="BF97"/>
  <c r="T97"/>
  <c r="R97"/>
  <c r="P97"/>
  <c r="BK97"/>
  <c r="J97"/>
  <c r="BE97"/>
  <c r="BI96"/>
  <c r="BH96"/>
  <c r="BG96"/>
  <c r="BF96"/>
  <c r="T96"/>
  <c r="R96"/>
  <c r="P96"/>
  <c r="BK96"/>
  <c r="J96"/>
  <c r="BE96"/>
  <c r="BI95"/>
  <c r="BH95"/>
  <c r="BG95"/>
  <c r="BF95"/>
  <c r="T95"/>
  <c r="R95"/>
  <c r="P95"/>
  <c r="BK95"/>
  <c r="J95"/>
  <c r="BE95"/>
  <c r="BI94"/>
  <c r="BH94"/>
  <c r="BG94"/>
  <c r="BF94"/>
  <c r="T94"/>
  <c r="R94"/>
  <c r="P94"/>
  <c r="BK94"/>
  <c r="J94"/>
  <c r="BE94"/>
  <c r="BI93"/>
  <c r="BH93"/>
  <c r="BG93"/>
  <c r="BF93"/>
  <c r="T93"/>
  <c r="R93"/>
  <c r="P93"/>
  <c r="BK93"/>
  <c r="J93"/>
  <c r="BE93"/>
  <c r="BI92"/>
  <c r="BH92"/>
  <c r="BG92"/>
  <c r="BF92"/>
  <c r="T92"/>
  <c r="R92"/>
  <c r="P92"/>
  <c r="BK92"/>
  <c r="J92"/>
  <c r="BE92"/>
  <c r="BI91"/>
  <c r="BH91"/>
  <c r="BG91"/>
  <c r="BF91"/>
  <c r="T91"/>
  <c r="R91"/>
  <c r="P91"/>
  <c r="BK91"/>
  <c r="J91"/>
  <c r="BE91"/>
  <c r="BI90"/>
  <c r="BH90"/>
  <c r="BG90"/>
  <c r="BF90"/>
  <c r="T90"/>
  <c r="R90"/>
  <c r="P90"/>
  <c r="BK90"/>
  <c r="J90"/>
  <c r="BE90"/>
  <c r="BI89"/>
  <c r="BH89"/>
  <c r="BG89"/>
  <c r="BF89"/>
  <c r="T89"/>
  <c r="R89"/>
  <c r="P89"/>
  <c r="BK89"/>
  <c r="J89"/>
  <c r="BE89"/>
  <c r="BI88"/>
  <c r="BH88"/>
  <c r="BG88"/>
  <c r="BF88"/>
  <c r="T88"/>
  <c r="R88"/>
  <c r="P88"/>
  <c r="BK88"/>
  <c r="J88"/>
  <c r="BE88"/>
  <c r="BI87"/>
  <c r="F37"/>
  <c i="1" r="BD55"/>
  <c i="2" r="BH87"/>
  <c r="F36"/>
  <c i="1" r="BC55"/>
  <c i="2" r="BG87"/>
  <c r="F35"/>
  <c i="1" r="BB55"/>
  <c i="2" r="BF87"/>
  <c r="J34"/>
  <c i="1" r="AW55"/>
  <c i="2" r="F34"/>
  <c i="1" r="BA55"/>
  <c i="2" r="T87"/>
  <c r="T86"/>
  <c r="T85"/>
  <c r="T84"/>
  <c r="R87"/>
  <c r="R86"/>
  <c r="R85"/>
  <c r="R84"/>
  <c r="P87"/>
  <c r="P86"/>
  <c r="P85"/>
  <c r="P84"/>
  <c i="1" r="AU55"/>
  <c i="2" r="BK87"/>
  <c r="BK86"/>
  <c r="J86"/>
  <c r="BK85"/>
  <c r="J85"/>
  <c r="BK84"/>
  <c r="J84"/>
  <c r="J59"/>
  <c r="J30"/>
  <c i="1" r="AG55"/>
  <c i="2" r="J87"/>
  <c r="BE87"/>
  <c r="J33"/>
  <c i="1" r="AV55"/>
  <c i="2" r="F33"/>
  <c i="1" r="AZ55"/>
  <c i="2" r="J61"/>
  <c r="J60"/>
  <c r="J81"/>
  <c r="J80"/>
  <c r="F80"/>
  <c r="F78"/>
  <c r="E76"/>
  <c r="J55"/>
  <c r="J54"/>
  <c r="F54"/>
  <c r="F52"/>
  <c r="E50"/>
  <c r="J39"/>
  <c r="J18"/>
  <c r="E18"/>
  <c r="F81"/>
  <c r="F55"/>
  <c r="J17"/>
  <c r="J12"/>
  <c r="J78"/>
  <c r="J52"/>
  <c r="E7"/>
  <c r="E74"/>
  <c r="E48"/>
  <c i="1" r="BD54"/>
  <c r="W33"/>
  <c r="BC54"/>
  <c r="W32"/>
  <c r="BB54"/>
  <c r="W31"/>
  <c r="BA54"/>
  <c r="W30"/>
  <c r="AZ54"/>
  <c r="W29"/>
  <c r="AY54"/>
  <c r="AX54"/>
  <c r="AW54"/>
  <c r="AK30"/>
  <c r="AV54"/>
  <c r="AK29"/>
  <c r="AU54"/>
  <c r="AT54"/>
  <c r="AS54"/>
  <c r="AG54"/>
  <c r="AK26"/>
  <c r="AT56"/>
  <c r="AN56"/>
  <c r="AT55"/>
  <c r="AN55"/>
  <c r="AN54"/>
  <c r="L50"/>
  <c r="AM50"/>
  <c r="AM49"/>
  <c r="L49"/>
  <c r="AM47"/>
  <c r="L47"/>
  <c r="L45"/>
  <c r="L4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<sst xmlns="http://schemas.openxmlformats.org/spreadsheetml/2006/main">
  <si>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</si>
  <si>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</si>
  <si>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</si>
  <si>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</si>
  <si>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</si>
  <si>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{1b1a9a79-adbc-43ca-b18b-86fcf20b624f}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</si>
  <si>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</si>
  <si>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</si>
  <si>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</si>
  <si>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</si>
  <si>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</si>
  <si>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</si>
  <si>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</si>
  <si>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</si>
  <si>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2019_01</t>
  </si>
  <si>
    <t xml:space="preserve"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</si>
  <si>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</si>
  <si>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mostu v km 70,905 na trati Olomouc – Nezamyslice</t>
  </si>
  <si>
    <t>KSO:</t>
  </si>
  <si>
    <t>824 21</t>
  </si>
  <si>
    <t>CC-CZ:</t>
  </si>
  <si>
    <t>Místo:</t>
  </si>
  <si>
    <t xml:space="preserve"> </t>
  </si>
  <si>
    <t>Datum:</t>
  </si>
  <si>
    <t>13. 6. 2017</t>
  </si>
  <si>
    <t>Zadavatel:</t>
  </si>
  <si>
    <t>IČ:</t>
  </si>
  <si>
    <t xml:space="preserve">SŽDC s.o., OŘ Olomouc </t>
  </si>
  <si>
    <t>DIČ:</t>
  </si>
  <si>
    <t>Uchazeč:</t>
  </si>
  <si>
    <t>Vyplň údaj</t>
  </si>
  <si>
    <t>Projektant:</t>
  </si>
  <si>
    <t>True</t>
  </si>
  <si>
    <t>Zpracovatel:</t>
  </si>
  <si>
    <t>Ing. Renata Jandová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</si>
  <si>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</si>
  <si>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</si>
  <si>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</si>
  <si>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</si>
  <si>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</si>
  <si>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</si>
  <si>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</si>
  <si>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</si>
  <si>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</si>
  <si>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</si>
  <si>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</si>
  <si>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</si>
  <si>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</si>
  <si>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</si>
  <si>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</si>
  <si>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</si>
  <si>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</si>
  <si>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</si>
  <si>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</si>
  <si>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</si>
  <si>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</si>
  <si>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</si>
  <si>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</si>
  <si>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</si>
  <si>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</si>
  <si>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</si>
  <si>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</si>
  <si>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</si>
  <si>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</si>
  <si>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</si>
  <si>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</si>
  <si>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</si>
  <si>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</si>
  <si>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</si>
  <si>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</si>
  <si>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</si>
  <si>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</si>
  <si>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</si>
  <si>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</si>
  <si>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</si>
  <si>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 01</t>
  </si>
  <si>
    <t>Žel. svršek v okolí mostu v km 70,905</t>
  </si>
  <si>
    <t>STA</t>
  </si>
  <si>
    <t>1</t>
  </si>
  <si>
    <t>{cf9659f5-c4b3-43fe-8d1f-c545ece5e8d8}</t>
  </si>
  <si>
    <t>2</t>
  </si>
  <si>
    <t>SO 02</t>
  </si>
  <si>
    <t>Oprava mostu v km 70,905</t>
  </si>
  <si>
    <t>ING</t>
  </si>
  <si>
    <t>{95fd36bc-951d-4dad-a44a-99914b223e31}</t>
  </si>
  <si>
    <t>KRYCÍ LIST SOUPISU PRACÍ</t>
  </si>
  <si>
    <t>Objekt:</t>
  </si>
  <si>
    <t>SO 01 - Žel. svršek v okolí mostu v km 70,905</t>
  </si>
  <si>
    <t>REKAPITULACE ČLENĚNÍ SOUPISU PRACÍ</t>
  </si>
  <si>
    <t>Kód dílu - Popis</t>
  </si>
  <si>
    <t>Cena celkem [CZK]</t>
  </si>
  <si>
    <t>Náklady ze soupisu prací</t>
  </si>
  <si>
    <t>-1</t>
  </si>
  <si>
    <t xml:space="preserve">HSV -  Práce a dodávky HSV</t>
  </si>
  <si>
    <t xml:space="preserve">    5 -  Komunikace</t>
  </si>
  <si>
    <t xml:space="preserve">    997 -  Přesun sutě</t>
  </si>
  <si>
    <t xml:space="preserve">    998 -  Přesun hmot</t>
  </si>
  <si>
    <t xml:space="preserve">VRN -  Vedlejší rozpočtové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</si>
  <si>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</si>
  <si>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</si>
  <si>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</si>
  <si>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</si>
  <si>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</si>
  <si>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</si>
  <si>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</si>
  <si>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</si>
  <si>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</si>
  <si>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</si>
  <si>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</si>
  <si>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</si>
  <si>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</si>
  <si>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</si>
  <si>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 xml:space="preserve"> Práce a dodávky HSV</t>
  </si>
  <si>
    <t>ROZPOCET</t>
  </si>
  <si>
    <t>5</t>
  </si>
  <si>
    <t xml:space="preserve"> Komunikace</t>
  </si>
  <si>
    <t>K</t>
  </si>
  <si>
    <t>5905050060</t>
  </si>
  <si>
    <t>Souvislá výměna KL se snesením KR koleje pražce betonové rozdělení "d"</t>
  </si>
  <si>
    <t>km</t>
  </si>
  <si>
    <t>4</t>
  </si>
  <si>
    <t>496192194</t>
  </si>
  <si>
    <t>5905105030</t>
  </si>
  <si>
    <t>Doplnění KL kamenivem souvisle strojně v koleji</t>
  </si>
  <si>
    <t>m3</t>
  </si>
  <si>
    <t>-1259998529</t>
  </si>
  <si>
    <t>3</t>
  </si>
  <si>
    <t>M</t>
  </si>
  <si>
    <t>5955101000</t>
  </si>
  <si>
    <t>Železniční svršek-kolejové lože (KL) Kamenivo drcené štěrk frakce 31,5/63 třídy BI</t>
  </si>
  <si>
    <t>t</t>
  </si>
  <si>
    <t>8</t>
  </si>
  <si>
    <t>-1356424901</t>
  </si>
  <si>
    <t>5955101075-R</t>
  </si>
  <si>
    <t>Železniční spodek - kamenivo drcené štěrkodrť frakce 0/32</t>
  </si>
  <si>
    <t>1003379099</t>
  </si>
  <si>
    <t>5905110010</t>
  </si>
  <si>
    <t>Snížení KL pod patou kolejnice v koleji</t>
  </si>
  <si>
    <t>1400054158</t>
  </si>
  <si>
    <t>6</t>
  </si>
  <si>
    <t>5906125370</t>
  </si>
  <si>
    <t>Montáž kolejového roštu na úložišti pražce betonové vystrojené tv. S49 rozdělení"d"</t>
  </si>
  <si>
    <t>1837183827</t>
  </si>
  <si>
    <t>7</t>
  </si>
  <si>
    <t>5906140240</t>
  </si>
  <si>
    <t>Demontáž kolejového roštu koleje v ose koleje pražce betonové tv. T rozdělení "d"</t>
  </si>
  <si>
    <t>-1898422159</t>
  </si>
  <si>
    <t>5957104025</t>
  </si>
  <si>
    <t>Železniční svršek-kolejnice Kolejnicové pásy třídy R260 tv. 49 E1 délky 75 metrů</t>
  </si>
  <si>
    <t>kus</t>
  </si>
  <si>
    <t>24983063</t>
  </si>
  <si>
    <t>9</t>
  </si>
  <si>
    <t>5958158005</t>
  </si>
  <si>
    <t>Železniční svršek-upevňovadla Podložka pryžová pod patu kolejnice S49 183/126/6</t>
  </si>
  <si>
    <t>863359272</t>
  </si>
  <si>
    <t>10</t>
  </si>
  <si>
    <t>5907050020</t>
  </si>
  <si>
    <t>Dělení kolejnic řezáním nebo rozbroušením tv. S49</t>
  </si>
  <si>
    <t>-937962744</t>
  </si>
  <si>
    <t>11</t>
  </si>
  <si>
    <t>5909030020</t>
  </si>
  <si>
    <t>Následná úprava GPK koleje směrové a výškové uspořádání pražce betonové</t>
  </si>
  <si>
    <t>1900471595</t>
  </si>
  <si>
    <t>12</t>
  </si>
  <si>
    <t>5958125000</t>
  </si>
  <si>
    <t>Železniční svršek-upevňovadla Komplety s antikorozní úpravou Skl 14 (svěrka Skl14, vrtule R1, podložka Uls7)</t>
  </si>
  <si>
    <t>-1946581562</t>
  </si>
  <si>
    <t>13</t>
  </si>
  <si>
    <t>5956140030</t>
  </si>
  <si>
    <t>Železniční svršek-kolejnicové podpory Pražec betonový příčný vystrojený včetně kompletů tv. B 91S/2 (S)</t>
  </si>
  <si>
    <t>1463063410</t>
  </si>
  <si>
    <t>14</t>
  </si>
  <si>
    <t>5910035030</t>
  </si>
  <si>
    <t>Dosažení dovolené upínací teploty v BK prodloužením kolejnicového pásu v koleji tv. S49</t>
  </si>
  <si>
    <t>svar</t>
  </si>
  <si>
    <t>-30579357</t>
  </si>
  <si>
    <t>5910040320</t>
  </si>
  <si>
    <t>Umožnění volné dilatace kolejnice demontáž upevňovadel s osazením kluzných podložek rozdělení pražců "d"</t>
  </si>
  <si>
    <t>m</t>
  </si>
  <si>
    <t>-1311971210</t>
  </si>
  <si>
    <t>16</t>
  </si>
  <si>
    <t>5910040420</t>
  </si>
  <si>
    <t>Umožnění volné dilatace kolejnice montáž upevňovadel s odstraněním kluzných podložek rozdělení pražců "d"</t>
  </si>
  <si>
    <t>-1546482447</t>
  </si>
  <si>
    <t>17</t>
  </si>
  <si>
    <t>5914075420</t>
  </si>
  <si>
    <t>Zřízení konstrukční vrstvy pražcového podloží podle konstrukce typ 5</t>
  </si>
  <si>
    <t>m2</t>
  </si>
  <si>
    <t>-1008512011</t>
  </si>
  <si>
    <t>18</t>
  </si>
  <si>
    <t>5915010010</t>
  </si>
  <si>
    <t>Těžení zeminy nebo horniny železničního spodku I. třídy</t>
  </si>
  <si>
    <t>-910956327</t>
  </si>
  <si>
    <t>997</t>
  </si>
  <si>
    <t xml:space="preserve"> Přesun sutě</t>
  </si>
  <si>
    <t>19</t>
  </si>
  <si>
    <t>997241511</t>
  </si>
  <si>
    <t>Vodorovné přemístění vybouraných hmot do 7 km</t>
  </si>
  <si>
    <t>952485077</t>
  </si>
  <si>
    <t>20</t>
  </si>
  <si>
    <t>997241519</t>
  </si>
  <si>
    <t>Příplatek ZKD 1 km u vodorovného přemístění vybouraných hmot</t>
  </si>
  <si>
    <t>404061808</t>
  </si>
  <si>
    <t>998</t>
  </si>
  <si>
    <t xml:space="preserve"> Přesun hmot</t>
  </si>
  <si>
    <t>998242011</t>
  </si>
  <si>
    <t>Přesun hmot pro železniční svršek drah kolejových o sklonu 0,8 %</t>
  </si>
  <si>
    <t>272871542</t>
  </si>
  <si>
    <t>VRN</t>
  </si>
  <si>
    <t xml:space="preserve"> Vedlejší rozpočtové náklady</t>
  </si>
  <si>
    <t>22</t>
  </si>
  <si>
    <t>9909000100</t>
  </si>
  <si>
    <t xml:space="preserve">Poplatek za uložení suti nebo hmot na oficiální skládku  </t>
  </si>
  <si>
    <t>2068818603</t>
  </si>
  <si>
    <t>SO 02 - Oprava mostu v km 70,905</t>
  </si>
  <si>
    <t xml:space="preserve">    1 -  Zemní práce</t>
  </si>
  <si>
    <t xml:space="preserve">    2 -  Zakládání</t>
  </si>
  <si>
    <t xml:space="preserve">    3 - Svislé a kompletní konstrukce</t>
  </si>
  <si>
    <t xml:space="preserve">    4 -  Vodorovné konstrukce</t>
  </si>
  <si>
    <t xml:space="preserve">    5 -  Komunikace pozemní</t>
  </si>
  <si>
    <t xml:space="preserve">    9 - Ostatní konstrukce a práce, bourání</t>
  </si>
  <si>
    <t xml:space="preserve">    99 -  Přesun hmot</t>
  </si>
  <si>
    <t xml:space="preserve">PSV -  Práce a dodávky PSV</t>
  </si>
  <si>
    <t xml:space="preserve">    711 -  Izolace proti vodě, vlhkosti a plynům</t>
  </si>
  <si>
    <t xml:space="preserve">    767 -  Konstrukce zámečnické</t>
  </si>
  <si>
    <t xml:space="preserve">    783 -  Dokončovací práce</t>
  </si>
  <si>
    <t xml:space="preserve">M -  Práce a dodávky M</t>
  </si>
  <si>
    <t xml:space="preserve">    46-M -  Zemní práce při extr.mont.pracích</t>
  </si>
  <si>
    <t xml:space="preserve">Ostatní -  Ostatní</t>
  </si>
  <si>
    <t xml:space="preserve">    000 -  Všeobecné konstrukce a práce</t>
  </si>
  <si>
    <t xml:space="preserve">VRN -  Ostatní náklady</t>
  </si>
  <si>
    <t xml:space="preserve">    VRN1 -  Průzkumné, geodetické a projektové práce</t>
  </si>
  <si>
    <t xml:space="preserve">    VRN3 - Zařízení staveniště</t>
  </si>
  <si>
    <t xml:space="preserve">    VRN4 -  Inženýrská činnost</t>
  </si>
  <si>
    <t xml:space="preserve">    VRN9 -  Ostatní náklady</t>
  </si>
  <si>
    <t xml:space="preserve"> Zemní práce</t>
  </si>
  <si>
    <t>111101101</t>
  </si>
  <si>
    <t>Odstranění travin z celkové plochy do 0,1 ha</t>
  </si>
  <si>
    <t>ha</t>
  </si>
  <si>
    <t>1882897837</t>
  </si>
  <si>
    <t>111201101</t>
  </si>
  <si>
    <t>Odstranění křovin a stromů průměru kmene do 100 mm i s kořeny z celkové plochy do 1000 m2</t>
  </si>
  <si>
    <t>960769121</t>
  </si>
  <si>
    <t>111201401</t>
  </si>
  <si>
    <t>Spálení křovin a stromů průměru kmene do 100 mm</t>
  </si>
  <si>
    <t>-345553493</t>
  </si>
  <si>
    <t>111301111</t>
  </si>
  <si>
    <t>Sejmutí drnu tl do 100 mm s přemístěním do 50 m nebo naložením na dopravní prostředek</t>
  </si>
  <si>
    <t>-1375944845</t>
  </si>
  <si>
    <t>112101101</t>
  </si>
  <si>
    <t>Kácení stromů s odřezáním kmene a s odvětvením listnatých, průměru kmene přes 100 do 300 mm</t>
  </si>
  <si>
    <t>2061359953</t>
  </si>
  <si>
    <t>112201101</t>
  </si>
  <si>
    <t>Odstranění pařezů D do 300 mm</t>
  </si>
  <si>
    <t>467170393</t>
  </si>
  <si>
    <t>113106192</t>
  </si>
  <si>
    <t>Rozebrání vozovek ze silničních dílců pl do 50 m2 se spárami zalitými cementovou maltou</t>
  </si>
  <si>
    <t>-745752028</t>
  </si>
  <si>
    <t>113107143</t>
  </si>
  <si>
    <t>Odstranění podkladu pl do 50 m2 živičných tl 150 mm</t>
  </si>
  <si>
    <t>-852000674</t>
  </si>
  <si>
    <t>114203202</t>
  </si>
  <si>
    <t>Očištění lomového kamene nebo betonových tvárnic od malty</t>
  </si>
  <si>
    <t>1884690797</t>
  </si>
  <si>
    <t>122201101</t>
  </si>
  <si>
    <t>Odkopávky a prokopávky nezapažené v hornině tř. 3 objem do 100 m3</t>
  </si>
  <si>
    <t>-2121566907</t>
  </si>
  <si>
    <t>122201109</t>
  </si>
  <si>
    <t>Příplatek za lepivost u odkopávek v hornině tř. 1 až 3</t>
  </si>
  <si>
    <t>-1936115101</t>
  </si>
  <si>
    <t>151711111</t>
  </si>
  <si>
    <t>Osazení zápor ocelových dl do 8 m</t>
  </si>
  <si>
    <t>-1743131404</t>
  </si>
  <si>
    <t>130109840</t>
  </si>
  <si>
    <t>ocel profilová HE-B, v jakosti 11 375, h=240 mm</t>
  </si>
  <si>
    <t>504231190</t>
  </si>
  <si>
    <t>151711131</t>
  </si>
  <si>
    <t>Vytažení zápor ocelových dl do 8 m</t>
  </si>
  <si>
    <t>-555967111</t>
  </si>
  <si>
    <t>153124112</t>
  </si>
  <si>
    <t>Zřízení stěn nasazených nebo tabulových ze dřeva s osazením vodicích pilot z terénu</t>
  </si>
  <si>
    <t>-418078014</t>
  </si>
  <si>
    <t>605110110</t>
  </si>
  <si>
    <t>řezivo jehličnaté deskové neopracované střed jakost I</t>
  </si>
  <si>
    <t>97528358</t>
  </si>
  <si>
    <t>153125112</t>
  </si>
  <si>
    <t>Odstranění stěn dřevěných nasazených nebo tabulových mezi pilotami s odstraněním pilot z terénu</t>
  </si>
  <si>
    <t>1660741111</t>
  </si>
  <si>
    <t>162301401</t>
  </si>
  <si>
    <t>Vodorovné přemístění větví stromů listnatých do 5 km D kmene do 300 mm</t>
  </si>
  <si>
    <t>-1697145957</t>
  </si>
  <si>
    <t>162301411</t>
  </si>
  <si>
    <t>Vodorovné přemístění kmenů stromů listnatých do 5 km D kmene do 300 mm</t>
  </si>
  <si>
    <t>1408578756</t>
  </si>
  <si>
    <t>162301421</t>
  </si>
  <si>
    <t>Vodorovné přemístění pařezů do 5 km D do 300 mm</t>
  </si>
  <si>
    <t>-1689064314</t>
  </si>
  <si>
    <t>162301501</t>
  </si>
  <si>
    <t>Vodorovné přemístění křovin do 5 km D kmene do 100 mm</t>
  </si>
  <si>
    <t>-538299197</t>
  </si>
  <si>
    <t>162301901</t>
  </si>
  <si>
    <t>Příplatek k vodorovnému přemístění větví stromů listnatých D kmene do 300 mm ZKD 5 km</t>
  </si>
  <si>
    <t>1568187542</t>
  </si>
  <si>
    <t>23</t>
  </si>
  <si>
    <t>162301911</t>
  </si>
  <si>
    <t>Příplatek k vodorovnému přemístění kmenů stromů listnatých D kmene do 300 mm ZKD 5 km</t>
  </si>
  <si>
    <t>856635727</t>
  </si>
  <si>
    <t>24</t>
  </si>
  <si>
    <t>162301921</t>
  </si>
  <si>
    <t>Příplatek k vodorovnému přemístění pařezů D 300 mm ZKD 5 km</t>
  </si>
  <si>
    <t>117813853</t>
  </si>
  <si>
    <t>25</t>
  </si>
  <si>
    <t>162701105</t>
  </si>
  <si>
    <t>Vodorovné přemístění do 10000 m výkopku/sypaniny z horniny tř. 1 až 4</t>
  </si>
  <si>
    <t>-506834437</t>
  </si>
  <si>
    <t>VV</t>
  </si>
  <si>
    <t>"Položka záměrně zvětšena z důvodu nevhodných stavebních podmínek" 2*70,1</t>
  </si>
  <si>
    <t>26</t>
  </si>
  <si>
    <t>162702111</t>
  </si>
  <si>
    <t>Vodorovné přemístění drnu bez naložení se složením do 6000 m</t>
  </si>
  <si>
    <t>-837081663</t>
  </si>
  <si>
    <t>27</t>
  </si>
  <si>
    <t>171201201</t>
  </si>
  <si>
    <t>Uložení sypaniny na skládky</t>
  </si>
  <si>
    <t>1126473613</t>
  </si>
  <si>
    <t>28</t>
  </si>
  <si>
    <t>171201211</t>
  </si>
  <si>
    <t>Poplatek za uložení odpadu ze sypaniny na skládce (skládkovné)</t>
  </si>
  <si>
    <t>-1794216987</t>
  </si>
  <si>
    <t>29</t>
  </si>
  <si>
    <t>181411132</t>
  </si>
  <si>
    <t>Založení parkového trávníku výsevem plochy do 1000 m2 ve svahu do 1:2</t>
  </si>
  <si>
    <t>1957240019</t>
  </si>
  <si>
    <t>30</t>
  </si>
  <si>
    <t>005724100</t>
  </si>
  <si>
    <t>osivo směs travní parková</t>
  </si>
  <si>
    <t>kg</t>
  </si>
  <si>
    <t>-1902396799</t>
  </si>
  <si>
    <t>31</t>
  </si>
  <si>
    <t>182301123</t>
  </si>
  <si>
    <t>Rozprostření ornice pl do 500 m2 ve svahu přes 1:5 tl vrstvy do 200 mm</t>
  </si>
  <si>
    <t>-893243027</t>
  </si>
  <si>
    <t>32</t>
  </si>
  <si>
    <t>185803112</t>
  </si>
  <si>
    <t>Ošetření trávníku shrabáním ve svahu do 1:2</t>
  </si>
  <si>
    <t>262550891</t>
  </si>
  <si>
    <t>33</t>
  </si>
  <si>
    <t>185851121</t>
  </si>
  <si>
    <t>Dovoz vody pro zálivku rostlin za vzdálenost do 1000 m</t>
  </si>
  <si>
    <t>-1323874469</t>
  </si>
  <si>
    <t>34</t>
  </si>
  <si>
    <t>185851129</t>
  </si>
  <si>
    <t>Příplatek k dovozu vody pro zálivku rostlin do 1000 m ZKD 1000 m</t>
  </si>
  <si>
    <t>1464903006</t>
  </si>
  <si>
    <t xml:space="preserve"> Zakládání</t>
  </si>
  <si>
    <t>35</t>
  </si>
  <si>
    <t>212341111</t>
  </si>
  <si>
    <t>Obetonování drenážních trub mezerovitým betonem</t>
  </si>
  <si>
    <t>1415969939</t>
  </si>
  <si>
    <t>36</t>
  </si>
  <si>
    <t>212755216</t>
  </si>
  <si>
    <t>Trativody z drenážních trubek plastových flexibilních D 160 mm bez lože</t>
  </si>
  <si>
    <t>-1786906900</t>
  </si>
  <si>
    <t>37</t>
  </si>
  <si>
    <t>213141131</t>
  </si>
  <si>
    <t>Zřízení vrstvy z geotextilie ve sklonu do 1:1 š do 3 m</t>
  </si>
  <si>
    <t>-78037364</t>
  </si>
  <si>
    <t>38</t>
  </si>
  <si>
    <t>221211115</t>
  </si>
  <si>
    <t>Vrty přenosnými kladivy D do 56 mm úklon do 90° hl do 10 m hor. V</t>
  </si>
  <si>
    <t>-1654867703</t>
  </si>
  <si>
    <t>39</t>
  </si>
  <si>
    <t>221211116</t>
  </si>
  <si>
    <t>Vrty přenosnými kladivy D do 56 mm úklon do 90° hl do 10 m hor. VI</t>
  </si>
  <si>
    <t>-931873397</t>
  </si>
  <si>
    <t>40</t>
  </si>
  <si>
    <t>226111111</t>
  </si>
  <si>
    <t>Vrty velkoprofilové svislé nezapažené D do 450 mm hl do 5 m hor. I</t>
  </si>
  <si>
    <t>637001923</t>
  </si>
  <si>
    <t>41</t>
  </si>
  <si>
    <t>226111211</t>
  </si>
  <si>
    <t>Vrty velkoprofilové svislé nezapažené D do 450 mm hl přes 5 m hor. I</t>
  </si>
  <si>
    <t>1362521742</t>
  </si>
  <si>
    <t>42</t>
  </si>
  <si>
    <t>273354111</t>
  </si>
  <si>
    <t>Bednění základových desek - zřízení</t>
  </si>
  <si>
    <t>CS ÚRS 2018 02</t>
  </si>
  <si>
    <t>-2080710458</t>
  </si>
  <si>
    <t>PP</t>
  </si>
  <si>
    <t>Bednění základových konstrukcí desek zřízení</t>
  </si>
  <si>
    <t>"Platí pro položku: Mostní nosné konstrukce deskové ze ŽB C 30/37" 2*2,0+2*12,5</t>
  </si>
  <si>
    <t>"Příplatek za podpěrné konstrukce pro rozšíření ŽB vany" 30</t>
  </si>
  <si>
    <t>Součet</t>
  </si>
  <si>
    <t>43</t>
  </si>
  <si>
    <t>273354211</t>
  </si>
  <si>
    <t>Bednění základových desek - odstranění</t>
  </si>
  <si>
    <t>2115292985</t>
  </si>
  <si>
    <t>Bednění základových konstrukcí desek odstranění bednění</t>
  </si>
  <si>
    <t>44</t>
  </si>
  <si>
    <t>28160211R</t>
  </si>
  <si>
    <t>Injektování povrchové nízkotlaké z cementových malty</t>
  </si>
  <si>
    <t>1542322823</t>
  </si>
  <si>
    <t>"Položka zahrnuje samotnou injektáž + materiál, vyčištění otvorů a další potřebné příslušenství" 30,0</t>
  </si>
  <si>
    <t>Svislé a kompletní konstrukce</t>
  </si>
  <si>
    <t>45</t>
  </si>
  <si>
    <t>317321118</t>
  </si>
  <si>
    <t>Mostní římsy ze ŽB C 30/37</t>
  </si>
  <si>
    <t>-1269165420</t>
  </si>
  <si>
    <t>46</t>
  </si>
  <si>
    <t>317353121</t>
  </si>
  <si>
    <t>Bednění mostních říms všech tvarů - zřízení</t>
  </si>
  <si>
    <t>-634162941</t>
  </si>
  <si>
    <t>47</t>
  </si>
  <si>
    <t>317353221</t>
  </si>
  <si>
    <t>Bednění mostních říms všech tvarů - odstranění</t>
  </si>
  <si>
    <t>-188665300</t>
  </si>
  <si>
    <t>48</t>
  </si>
  <si>
    <t>317361116</t>
  </si>
  <si>
    <t>Výztuž mostních říms z betonářské oceli 10 505</t>
  </si>
  <si>
    <t>-1648943212</t>
  </si>
  <si>
    <t>49</t>
  </si>
  <si>
    <t>31912411R</t>
  </si>
  <si>
    <t>Osazování prefabrikovaných římsových zídek ze ŽB 30/37 hmotnosti do 5 t</t>
  </si>
  <si>
    <t>898287625</t>
  </si>
  <si>
    <t>50</t>
  </si>
  <si>
    <t>59384700R</t>
  </si>
  <si>
    <t xml:space="preserve">římsová zídka 2960/1490/1190 mm </t>
  </si>
  <si>
    <t>-1011409097</t>
  </si>
  <si>
    <t>51</t>
  </si>
  <si>
    <t>35831511R</t>
  </si>
  <si>
    <t xml:space="preserve">Bourání šachty, stoky kompletní nebo otvorů z prostého betonu </t>
  </si>
  <si>
    <t>-1682897587</t>
  </si>
  <si>
    <t xml:space="preserve"> Vodorovné konstrukce</t>
  </si>
  <si>
    <t>52</t>
  </si>
  <si>
    <t>421321128</t>
  </si>
  <si>
    <t>Mostní nosné konstrukce deskové ze ŽB C 30/37</t>
  </si>
  <si>
    <t>-792175793</t>
  </si>
  <si>
    <t>53</t>
  </si>
  <si>
    <t>421361226</t>
  </si>
  <si>
    <t>Výztuž ŽB deskového mostu z betonářské oceli 10 505</t>
  </si>
  <si>
    <t>-666975391</t>
  </si>
  <si>
    <t>54</t>
  </si>
  <si>
    <t>451315136</t>
  </si>
  <si>
    <t>Podkladní nebo výplňová vrstva z betonu C 20/25 tl do 200 mm</t>
  </si>
  <si>
    <t>-648237985</t>
  </si>
  <si>
    <t>55</t>
  </si>
  <si>
    <t>45131513R</t>
  </si>
  <si>
    <t>Podkladní nebo výplňová vrstva z betonu C 25/30 tl do 200 mm</t>
  </si>
  <si>
    <t>-453833648</t>
  </si>
  <si>
    <t>56</t>
  </si>
  <si>
    <t>451475121</t>
  </si>
  <si>
    <t>Podkladní vrstva plastbetonová samonivelační první vrstva tl 10 mm</t>
  </si>
  <si>
    <t>624492798</t>
  </si>
  <si>
    <t>57</t>
  </si>
  <si>
    <t>451475122</t>
  </si>
  <si>
    <t>Podkladní vrstva plastbetonová samonivelační každá další vrstva tl 10 mm</t>
  </si>
  <si>
    <t>-1757202789</t>
  </si>
  <si>
    <t>58</t>
  </si>
  <si>
    <t>45159797R</t>
  </si>
  <si>
    <t>Podklad nebo lože pod dlažbu vodorovný nebo do sklonu 1:5 z živičného recyklátu tl do 100 mm</t>
  </si>
  <si>
    <t>-220783468</t>
  </si>
  <si>
    <t>59</t>
  </si>
  <si>
    <t>45159997R</t>
  </si>
  <si>
    <t>Příplatek ZKD 10 mm tl nad 100 mm u podkladu nebo lože pod dlažbu z živičného recyklátu</t>
  </si>
  <si>
    <t>769138317</t>
  </si>
  <si>
    <t>60</t>
  </si>
  <si>
    <t>452368211</t>
  </si>
  <si>
    <t>Výztuž podkladních desek nebo bloků nebo pražců otevřený výkop ze svařovaných sítí Kari</t>
  </si>
  <si>
    <t>-351723555</t>
  </si>
  <si>
    <t>61</t>
  </si>
  <si>
    <t>457311117</t>
  </si>
  <si>
    <t>Vyrovnávací nebo spádový beton C 25/30 včetně úpravy povrchu</t>
  </si>
  <si>
    <t>-641612872</t>
  </si>
  <si>
    <t>62</t>
  </si>
  <si>
    <t>457451134</t>
  </si>
  <si>
    <t>Ochranná betonová vrstva na izolaci přesýpaných objektů tl 60 mm s výztuží sítí beton C 30/37</t>
  </si>
  <si>
    <t>-430772102</t>
  </si>
  <si>
    <t>63</t>
  </si>
  <si>
    <t>4583111121R</t>
  </si>
  <si>
    <t>Výplňové klíny z betonu prostého C 16/20</t>
  </si>
  <si>
    <t>1316400565</t>
  </si>
  <si>
    <t>64</t>
  </si>
  <si>
    <t>458501112</t>
  </si>
  <si>
    <t>Výplňové klíny za opěrou z kameniva drceného hutněného po vrstvách</t>
  </si>
  <si>
    <t>791269530</t>
  </si>
  <si>
    <t>65</t>
  </si>
  <si>
    <t>461311610</t>
  </si>
  <si>
    <t>Patka pro dlažbu z betonu se zvýšenými nároky na prostředí průřez do 0,20 m2</t>
  </si>
  <si>
    <t>798270894</t>
  </si>
  <si>
    <t>66</t>
  </si>
  <si>
    <t>461311620</t>
  </si>
  <si>
    <t>Patka pro dlažbu z betonu se zvýšenými nároky na prostředí průřez nad 0,20 m2</t>
  </si>
  <si>
    <t>447307171</t>
  </si>
  <si>
    <t>67</t>
  </si>
  <si>
    <t>465513227</t>
  </si>
  <si>
    <t>Dlažba z lomového kamene na cementovou maltu s vyspárováním tl 250 mm pro hydromeliorace</t>
  </si>
  <si>
    <t>1631521659</t>
  </si>
  <si>
    <t xml:space="preserve"> Komunikace pozemní</t>
  </si>
  <si>
    <t>68</t>
  </si>
  <si>
    <t>573211109</t>
  </si>
  <si>
    <t>Postřik živičný spojovací z asfaltu v množství 0,50 kg/m2</t>
  </si>
  <si>
    <t>1396980724</t>
  </si>
  <si>
    <t>69</t>
  </si>
  <si>
    <t>577155111</t>
  </si>
  <si>
    <t>Asfaltový beton vrstva obrusná ACO 16 (ABH) tl 60 mm š do 3 m z nemodifikovaného asfaltu</t>
  </si>
  <si>
    <t>580093377</t>
  </si>
  <si>
    <t>70</t>
  </si>
  <si>
    <t>584121111</t>
  </si>
  <si>
    <t>Osazení silničních dílců z ŽB do lože z kameniva těženého tl 40 mm</t>
  </si>
  <si>
    <t>-1275213735</t>
  </si>
  <si>
    <t>71</t>
  </si>
  <si>
    <t>593811850</t>
  </si>
  <si>
    <t>panel silniční IZD 86/10 300x100x21,5 cm</t>
  </si>
  <si>
    <t>1435579195</t>
  </si>
  <si>
    <t>Ostatní konstrukce a práce, bourání</t>
  </si>
  <si>
    <t>72</t>
  </si>
  <si>
    <t>628613611</t>
  </si>
  <si>
    <t>Žárové zinkování ponorem dílů ocelových konstrukcí mostů hmotnosti do 100 kg</t>
  </si>
  <si>
    <t>-1653003590</t>
  </si>
  <si>
    <t>Žárové zinkování ponorem dílů ocelových konstrukcí mostů hmotnosti dílců do 100 kg</t>
  </si>
  <si>
    <t>"Jednotlivé kusy, celková hmotnost:" 1212,68</t>
  </si>
  <si>
    <t>73</t>
  </si>
  <si>
    <t>783314201</t>
  </si>
  <si>
    <t>Základní antikorozní jednonásobný syntetický standardní nátěr zámečnických konstrukcí</t>
  </si>
  <si>
    <t>CS ÚRS 2017 02</t>
  </si>
  <si>
    <t>-792598610</t>
  </si>
  <si>
    <t>Základní antikorozní nátěr zámečnických konstrukcí jednonásobný syntetický standardní</t>
  </si>
  <si>
    <t>"zábradlí" 39,02</t>
  </si>
  <si>
    <t>74</t>
  </si>
  <si>
    <t>783317101</t>
  </si>
  <si>
    <t>Krycí jednonásobný syntetický standardní nátěr zámečnických konstrukcí</t>
  </si>
  <si>
    <t>1226054038</t>
  </si>
  <si>
    <t>Krycí nátěr (email) zámečnických konstrukcí jednonásobný syntetický standardní</t>
  </si>
  <si>
    <t>"Zábradlí" 39,06</t>
  </si>
  <si>
    <t>75</t>
  </si>
  <si>
    <t>911121211</t>
  </si>
  <si>
    <t>Výroba ocelového zábradli při opravách mostů</t>
  </si>
  <si>
    <t>-107863900</t>
  </si>
  <si>
    <t>76</t>
  </si>
  <si>
    <t>911121311</t>
  </si>
  <si>
    <t>Montáž ocelového zábradli při opravách mostů</t>
  </si>
  <si>
    <t>-1925112477</t>
  </si>
  <si>
    <t>77</t>
  </si>
  <si>
    <t>13010428</t>
  </si>
  <si>
    <t>úhelník ocelový rovnostranný jakost 11 375 70x70x6mm</t>
  </si>
  <si>
    <t>CS ÚRS 2018 01</t>
  </si>
  <si>
    <t>110839596</t>
  </si>
  <si>
    <t>"zábradlí - horní madlo + příčle" 0,706</t>
  </si>
  <si>
    <t>78</t>
  </si>
  <si>
    <t>13010434</t>
  </si>
  <si>
    <t>úhelník ocelový rovnostranný jakost 11 375 80x80x8mm</t>
  </si>
  <si>
    <t>-1218543098</t>
  </si>
  <si>
    <t>"Pozn.: Použít úhelník rozměrů 80 x 80 x 10 mm "</t>
  </si>
  <si>
    <t>"zábradlí - sloupky" 0,342</t>
  </si>
  <si>
    <t>79</t>
  </si>
  <si>
    <t>919726124</t>
  </si>
  <si>
    <t>Geotextilie pro ochranu, separaci a filtraci netkaná měrná hmotnost do 800 g/m2</t>
  </si>
  <si>
    <t>274206043</t>
  </si>
  <si>
    <t>80</t>
  </si>
  <si>
    <t>931992121</t>
  </si>
  <si>
    <t>Výplň dilatačních spár z extrudovaného polystyrénu tl 20 mm</t>
  </si>
  <si>
    <t>-377093722</t>
  </si>
  <si>
    <t>81</t>
  </si>
  <si>
    <t>931992124</t>
  </si>
  <si>
    <t>Výplň dilatačních spár z extrudovaného polystyrénu tl 50 mm</t>
  </si>
  <si>
    <t>423306843</t>
  </si>
  <si>
    <t xml:space="preserve">Výplň dilatačních spár z polystyrenu  extrudovaného, tloušťky 50 mm</t>
  </si>
  <si>
    <t>"Položka zastupuje ochrau izolace extrudovaným polystyrenem pod římsou" 10</t>
  </si>
  <si>
    <t>82</t>
  </si>
  <si>
    <t>931994142</t>
  </si>
  <si>
    <t>Těsnění dilatační spáry betonové konstrukce polyuretanovým tmelem do pl 4,0 cm2</t>
  </si>
  <si>
    <t>-1987484414</t>
  </si>
  <si>
    <t>83</t>
  </si>
  <si>
    <t>93511111R</t>
  </si>
  <si>
    <t>Ochrana zabezpečovacích kabelů - posun drážního kabelu</t>
  </si>
  <si>
    <t>-175710283</t>
  </si>
  <si>
    <t>84</t>
  </si>
  <si>
    <t>936001R</t>
  </si>
  <si>
    <t xml:space="preserve">Letopočet výstavby - vlys do betonu </t>
  </si>
  <si>
    <t>-2006930855</t>
  </si>
  <si>
    <t>85</t>
  </si>
  <si>
    <t>936171123</t>
  </si>
  <si>
    <t>Osazení kovových doplňků mostního vybavení - desky do 15 kg přichycené šrouby</t>
  </si>
  <si>
    <t>-152192308</t>
  </si>
  <si>
    <t xml:space="preserve">Osazení kovových doplňků mostního vybavení jednotlivě  desky do 15 kg přichycené šrouby</t>
  </si>
  <si>
    <t>"patní desky" 13*2</t>
  </si>
  <si>
    <t>86</t>
  </si>
  <si>
    <t>13000000_R</t>
  </si>
  <si>
    <t>Patní plech, rozměry 240 x 200 x 20 mm</t>
  </si>
  <si>
    <t>626099269</t>
  </si>
  <si>
    <t>87</t>
  </si>
  <si>
    <t>31111008</t>
  </si>
  <si>
    <t>matice přesná šestihranná Pz DIN 934-8 M16</t>
  </si>
  <si>
    <t>100 kus</t>
  </si>
  <si>
    <t>-836556248</t>
  </si>
  <si>
    <t>"Pozn.: Položka zahrnuje rektifikační matici, kotevní matici a plastovou krytku matice - tzn. 1 šroub = 3 ks"</t>
  </si>
  <si>
    <t>13*2*3*4/100</t>
  </si>
  <si>
    <t>88</t>
  </si>
  <si>
    <t>936172121</t>
  </si>
  <si>
    <t>Osazení kovových doplňků mostního vybavení - kotevních stoliček zábradlí nebo svodidel do 20 kg</t>
  </si>
  <si>
    <t>-1762681324</t>
  </si>
  <si>
    <t>89</t>
  </si>
  <si>
    <t>936560R</t>
  </si>
  <si>
    <t>Nivelační značka na konstrukci</t>
  </si>
  <si>
    <t>1533415590</t>
  </si>
  <si>
    <t>90</t>
  </si>
  <si>
    <t>936942211</t>
  </si>
  <si>
    <t>Zhotovení tabulky s letopočtem opravy mostu vložením šablony do bednění</t>
  </si>
  <si>
    <t>-2100370815</t>
  </si>
  <si>
    <t>91</t>
  </si>
  <si>
    <t>938111111</t>
  </si>
  <si>
    <t>Čištění zdiva opěr, pilířů, křídel od mechu a jiné vegetace</t>
  </si>
  <si>
    <t>1255920318</t>
  </si>
  <si>
    <t>92</t>
  </si>
  <si>
    <t>938121111</t>
  </si>
  <si>
    <t>Odstraňování náletových křovin, dřevin a travnatého porostu ve výškách v okolí mostních říms a křídel</t>
  </si>
  <si>
    <t>143706751</t>
  </si>
  <si>
    <t>93</t>
  </si>
  <si>
    <t>938908411</t>
  </si>
  <si>
    <t>Čištění vozovek splachováním vodou</t>
  </si>
  <si>
    <t>412673116</t>
  </si>
  <si>
    <t>94</t>
  </si>
  <si>
    <t>941111111</t>
  </si>
  <si>
    <t>Montáž lešení řadového trubkového lehkého s podlahami zatížení do 200 kg/m2 š do 0,9 m v do 10 m</t>
  </si>
  <si>
    <t>1124882539</t>
  </si>
  <si>
    <t>95</t>
  </si>
  <si>
    <t>941111211</t>
  </si>
  <si>
    <t>Příplatek k lešení řadovému trubkovému lehkému s podlahami š 0,9 m v 10 m za první a ZKD den použití</t>
  </si>
  <si>
    <t>-1800188323</t>
  </si>
  <si>
    <t>96</t>
  </si>
  <si>
    <t>941112811</t>
  </si>
  <si>
    <t>Demontáž lešení řadového trubkového lehkého bez podlah zatížení do 200 kg/m2 š do 0,9 m v do 10 m</t>
  </si>
  <si>
    <t>722662288</t>
  </si>
  <si>
    <t>97</t>
  </si>
  <si>
    <t>943111811</t>
  </si>
  <si>
    <t>Demontáž lešení prostorového trubkového lehkého bez podlah zatížení do 200 kg/m2 v do 10 m</t>
  </si>
  <si>
    <t>1573651546</t>
  </si>
  <si>
    <t>98</t>
  </si>
  <si>
    <t>943121111</t>
  </si>
  <si>
    <t>Montáž lešení prostorového trubkového těžkého bez podlah zatížení tř. 4 do 300 kg/m2 v do 20 m</t>
  </si>
  <si>
    <t>1476360262</t>
  </si>
  <si>
    <t>99</t>
  </si>
  <si>
    <t>943121211</t>
  </si>
  <si>
    <t>Příplatek k lešení prostorovému trubkovému těžkému bez podlah tř.4 v 20 m za první a ZKD den použití</t>
  </si>
  <si>
    <t>1147730580</t>
  </si>
  <si>
    <t>100</t>
  </si>
  <si>
    <t>944111111</t>
  </si>
  <si>
    <t>Montáž ochranného zábradlí trubkového na vnějších stranách objektů odkloněného od svislice do 15°</t>
  </si>
  <si>
    <t>1374527693</t>
  </si>
  <si>
    <t>101</t>
  </si>
  <si>
    <t>944111211</t>
  </si>
  <si>
    <t>Příplatek k ochrannému zábradlí trubkovému na vnějších stranách objektů za první a ZKD den použití</t>
  </si>
  <si>
    <t>570499312</t>
  </si>
  <si>
    <t>102</t>
  </si>
  <si>
    <t>944111811</t>
  </si>
  <si>
    <t>Demontáž ochranného zábradlí trubkového na vnějších stranách objektů odkloněného od svislice do 15°</t>
  </si>
  <si>
    <t>-183906003</t>
  </si>
  <si>
    <t>103</t>
  </si>
  <si>
    <t>953943122</t>
  </si>
  <si>
    <t>Osazování výrobků do 5 kg/kus do betonu bez jejich dodání</t>
  </si>
  <si>
    <t>-1290772902</t>
  </si>
  <si>
    <t>104</t>
  </si>
  <si>
    <t>133228120R</t>
  </si>
  <si>
    <t>měřící vývod bludných proudů z pásové oceli 100/10</t>
  </si>
  <si>
    <t>461022580</t>
  </si>
  <si>
    <t>105</t>
  </si>
  <si>
    <t>953961214</t>
  </si>
  <si>
    <t>Kotvy chemickou patronou M 16 hl 125 mm do betonu, ŽB nebo kamene s vyvrtáním otvoru</t>
  </si>
  <si>
    <t>-1557994385</t>
  </si>
  <si>
    <t>106</t>
  </si>
  <si>
    <t>953961219</t>
  </si>
  <si>
    <t>Kotvy chemickou patronou M 33 hl 300 mm do betonu, ŽB nebo kamene s vyvrtáním otvoru</t>
  </si>
  <si>
    <t>1240726410</t>
  </si>
  <si>
    <t>107</t>
  </si>
  <si>
    <t>963071112</t>
  </si>
  <si>
    <t>Demontáž ocelových prvků mostů šroubovaných nebo svařovaných přes 100 kg</t>
  </si>
  <si>
    <t>1506001974</t>
  </si>
  <si>
    <t>108</t>
  </si>
  <si>
    <t>981511111</t>
  </si>
  <si>
    <t>Demolice konstrukcí objektů zděných na MVC postupným rozebíráním</t>
  </si>
  <si>
    <t>1506078393</t>
  </si>
  <si>
    <t xml:space="preserve">Demolice konstrukcí objektů  postupným rozebíráním zdiva na maltu vápennou nebo vápenocementovou z cihel, tvárnic, kamene, zdiva smíšeného nebo hrázděného</t>
  </si>
  <si>
    <t>109</t>
  </si>
  <si>
    <t>981511116</t>
  </si>
  <si>
    <t>Demolice konstrukcí objektů z betonu prostého postupným rozebíráním</t>
  </si>
  <si>
    <t>-1800850527</t>
  </si>
  <si>
    <t xml:space="preserve">Demolice konstrukcí objektů  postupným rozebíráním konstrukcí z betonu prostého</t>
  </si>
  <si>
    <t>110</t>
  </si>
  <si>
    <t>985131111</t>
  </si>
  <si>
    <t>Očištění ploch stěn, rubu kleneb a podlah tlakovou vodou</t>
  </si>
  <si>
    <t>1703066921</t>
  </si>
  <si>
    <t>111</t>
  </si>
  <si>
    <t>985132111</t>
  </si>
  <si>
    <t>Očištění ploch líce kleneb a podhledů tlakovou vodou</t>
  </si>
  <si>
    <t>-1332111960</t>
  </si>
  <si>
    <t>112</t>
  </si>
  <si>
    <t>985142111</t>
  </si>
  <si>
    <t>Vysekání spojovací hmoty ze spár zdiva hl do 40 mm dl do 6 m/m2</t>
  </si>
  <si>
    <t>-1722941705</t>
  </si>
  <si>
    <t>113</t>
  </si>
  <si>
    <t>985211111</t>
  </si>
  <si>
    <t>Vyklínování uvolněných kamenů ve zdivu se spárami dl do 6 m/m2</t>
  </si>
  <si>
    <t>-80148644</t>
  </si>
  <si>
    <t>114</t>
  </si>
  <si>
    <t>985211912</t>
  </si>
  <si>
    <t>Příplatek k vyklínování uvolněných kamenů za plochu do 10 m2 jednotlivě</t>
  </si>
  <si>
    <t>1380065434</t>
  </si>
  <si>
    <t>115</t>
  </si>
  <si>
    <t>985223211</t>
  </si>
  <si>
    <t>Přezdívání kamenného zdiva do aktivované malty do 3 m3</t>
  </si>
  <si>
    <t>504442236</t>
  </si>
  <si>
    <t>116</t>
  </si>
  <si>
    <t>985231111</t>
  </si>
  <si>
    <t>Spárování zdiva aktivovanou maltou spára hl do 40 mm dl do 6 m/m2</t>
  </si>
  <si>
    <t>-91338859</t>
  </si>
  <si>
    <t>117</t>
  </si>
  <si>
    <t>985232111</t>
  </si>
  <si>
    <t>Hloubkové spárování zdiva aktivovanou maltou spára hl do 80 mm dl do 6 m/m2</t>
  </si>
  <si>
    <t>-323892547</t>
  </si>
  <si>
    <t>118</t>
  </si>
  <si>
    <t>985233112</t>
  </si>
  <si>
    <t>Úprava spár po spárování zdiva zdrsněním spára dl do 6 m/m2</t>
  </si>
  <si>
    <t>457339072</t>
  </si>
  <si>
    <t>119</t>
  </si>
  <si>
    <t>985323112</t>
  </si>
  <si>
    <t>Spojovací můstek reprofilovaného betonu na cementové bázi tl 2 mm</t>
  </si>
  <si>
    <t>-1032119011</t>
  </si>
  <si>
    <t>Spojovací můstek reprofilovaného betonu na cementové bázi, tloušťky 2 mm</t>
  </si>
  <si>
    <t>"Spojovací můstek mezi drenážním betonem a vyplňovým betonem" 2*0,3*5,87</t>
  </si>
  <si>
    <t>120</t>
  </si>
  <si>
    <t>985441114</t>
  </si>
  <si>
    <t xml:space="preserve">Přídavná šroubovitá nerezová  výztuž 1 táhlo D 10 mm v drážce v cihelném zdivu hl do 70 mm</t>
  </si>
  <si>
    <t>-794310464</t>
  </si>
  <si>
    <t>121</t>
  </si>
  <si>
    <t>998212111</t>
  </si>
  <si>
    <t>Přesun hmot pro mosty zděné, monolitické betonové nebo ocelové v do 20 m</t>
  </si>
  <si>
    <t>1873818383</t>
  </si>
  <si>
    <t>122</t>
  </si>
  <si>
    <t>997013501</t>
  </si>
  <si>
    <t>Odvoz suti a vybouraných hmot na skládku nebo meziskládku do 1 km se složením</t>
  </si>
  <si>
    <t>-803190137</t>
  </si>
  <si>
    <t>123</t>
  </si>
  <si>
    <t>997013509</t>
  </si>
  <si>
    <t>Příplatek k odvozu suti a vybouraných hmot na skládku ZKD 1 km přes 1 km</t>
  </si>
  <si>
    <t>398223571</t>
  </si>
  <si>
    <t>124</t>
  </si>
  <si>
    <t>997013801</t>
  </si>
  <si>
    <t>Poplatek za uložení stavebního betonového odpadu na skládce (skládkovné)</t>
  </si>
  <si>
    <t>-1249767778</t>
  </si>
  <si>
    <t>125</t>
  </si>
  <si>
    <t>997211119</t>
  </si>
  <si>
    <t>Příplatek ZKD 3,5 m výšky u svislé dopravy suti</t>
  </si>
  <si>
    <t>-868615992</t>
  </si>
  <si>
    <t xml:space="preserve">Svislá doprava suti nebo vybouraných hmot  s naložením do dopravního zařízení a s vyprázdněním dopravního zařízení na hromadu nebo do dopravního prostředku suti na výšku Příplatek k ceně za každých dalších i započatých 3,5 m výšky přes 3,5 m</t>
  </si>
  <si>
    <t>126</t>
  </si>
  <si>
    <t>997221845</t>
  </si>
  <si>
    <t>Poplatek za uložení odpadu z asfaltových povrchů na skládce (skládkovné)</t>
  </si>
  <si>
    <t>1811512703</t>
  </si>
  <si>
    <t>127</t>
  </si>
  <si>
    <t>997221855</t>
  </si>
  <si>
    <t>Poplatek za uložení odpadu z kameniva na skládce (skládkovné)</t>
  </si>
  <si>
    <t>262144</t>
  </si>
  <si>
    <t>-798689280</t>
  </si>
  <si>
    <t>PSV</t>
  </si>
  <si>
    <t xml:space="preserve"> Práce a dodávky PSV</t>
  </si>
  <si>
    <t>711</t>
  </si>
  <si>
    <t xml:space="preserve"> Izolace proti vodě, vlhkosti a plynům</t>
  </si>
  <si>
    <t>128</t>
  </si>
  <si>
    <t>711111001</t>
  </si>
  <si>
    <t>Provedení izolace proti zemní vlhkosti vodorovné za studena nátěrem penetračním</t>
  </si>
  <si>
    <t>-81957402</t>
  </si>
  <si>
    <t>129</t>
  </si>
  <si>
    <t>711112001</t>
  </si>
  <si>
    <t>Provedení izolace proti zemní vlhkosti svislé za studena nátěrem penetračním</t>
  </si>
  <si>
    <t>-684668251</t>
  </si>
  <si>
    <t>130</t>
  </si>
  <si>
    <t>11163150R</t>
  </si>
  <si>
    <t>lak asfaltový ALP</t>
  </si>
  <si>
    <t>1519893793</t>
  </si>
  <si>
    <t>131</t>
  </si>
  <si>
    <t>711122131</t>
  </si>
  <si>
    <t>Provedení izolace proti zemní vlhkosti svislé za horka nátěrem asfaltovým</t>
  </si>
  <si>
    <t>-359338369</t>
  </si>
  <si>
    <t>132</t>
  </si>
  <si>
    <t>11161332R</t>
  </si>
  <si>
    <t>asfalt stavebně-izolační</t>
  </si>
  <si>
    <t>1512320003</t>
  </si>
  <si>
    <t>133</t>
  </si>
  <si>
    <t>711141559</t>
  </si>
  <si>
    <t>Provedení izolace proti zemní vlhkosti pásy přitavením vodorovné NAIP</t>
  </si>
  <si>
    <t>122286644</t>
  </si>
  <si>
    <t>2*32,445</t>
  </si>
  <si>
    <t>134</t>
  </si>
  <si>
    <t>62832132R</t>
  </si>
  <si>
    <t>pás těžký asfaltovaný v přechodové oblasti</t>
  </si>
  <si>
    <t>-146520333</t>
  </si>
  <si>
    <t>2*37,312</t>
  </si>
  <si>
    <t>135</t>
  </si>
  <si>
    <t>711341564</t>
  </si>
  <si>
    <t>Provedení hydroizolace mostovek pásy přitavením NAIP</t>
  </si>
  <si>
    <t>-1435726519</t>
  </si>
  <si>
    <t>2*65,540</t>
  </si>
  <si>
    <t>136</t>
  </si>
  <si>
    <t>62832134R</t>
  </si>
  <si>
    <t xml:space="preserve">pás těžký asfaltovaný </t>
  </si>
  <si>
    <t>923270818</t>
  </si>
  <si>
    <t>2*75,371</t>
  </si>
  <si>
    <t>137</t>
  </si>
  <si>
    <t>711461103</t>
  </si>
  <si>
    <t>Provedení izolace proti tlakové vodě vodorovné fólií přilepenou v plné ploše</t>
  </si>
  <si>
    <t>1319754406</t>
  </si>
  <si>
    <t>138</t>
  </si>
  <si>
    <t>693410130R</t>
  </si>
  <si>
    <t xml:space="preserve">folie hydroizolační hladké  HDPE  /tl. 2 mm/</t>
  </si>
  <si>
    <t>658851304</t>
  </si>
  <si>
    <t>139</t>
  </si>
  <si>
    <t>71149117R</t>
  </si>
  <si>
    <t xml:space="preserve">Připevnění  izolace proti vodě nerezovou lištou vč. dodávky</t>
  </si>
  <si>
    <t>779568598</t>
  </si>
  <si>
    <t>140</t>
  </si>
  <si>
    <t>998711101</t>
  </si>
  <si>
    <t>Přesun hmot tonážní pro izolace proti vodě, vlhkosti a plynům v objektech výšky do 6 m</t>
  </si>
  <si>
    <t>448982551</t>
  </si>
  <si>
    <t>767</t>
  </si>
  <si>
    <t xml:space="preserve"> Konstrukce zámečnické</t>
  </si>
  <si>
    <t>141</t>
  </si>
  <si>
    <t>767161814</t>
  </si>
  <si>
    <t>Demontáž zábradlí rovného nerozebíratelného hmotnosti 1m zábradlí přes 20 kg</t>
  </si>
  <si>
    <t>1200188391</t>
  </si>
  <si>
    <t>783</t>
  </si>
  <si>
    <t xml:space="preserve"> Dokončovací práce</t>
  </si>
  <si>
    <t>142</t>
  </si>
  <si>
    <t>783806817</t>
  </si>
  <si>
    <t>Odstranění nátěrů z omítek otryskáním</t>
  </si>
  <si>
    <t>-1365981347</t>
  </si>
  <si>
    <t xml:space="preserve"> Práce a dodávky M</t>
  </si>
  <si>
    <t>46-M</t>
  </si>
  <si>
    <t xml:space="preserve"> Zemní práce při extr.mont.pracích</t>
  </si>
  <si>
    <t>143</t>
  </si>
  <si>
    <t>460510223</t>
  </si>
  <si>
    <t>Kanály do rýhy asfaltované z prefabrikovaných betonových žlabů typ TK 2</t>
  </si>
  <si>
    <t>661351739</t>
  </si>
  <si>
    <t>Ostatní</t>
  </si>
  <si>
    <t xml:space="preserve"> Ostatní</t>
  </si>
  <si>
    <t>000</t>
  </si>
  <si>
    <t xml:space="preserve"> Všeobecné konstrukce a práce</t>
  </si>
  <si>
    <t>144</t>
  </si>
  <si>
    <t>043103000</t>
  </si>
  <si>
    <t>Zkoušky a měření bez rozlišení - měření bludných proudů</t>
  </si>
  <si>
    <t>2028937269</t>
  </si>
  <si>
    <t xml:space="preserve"> Ostatní náklady</t>
  </si>
  <si>
    <t>VRN1</t>
  </si>
  <si>
    <t xml:space="preserve"> Průzkumné, geodetické a projektové práce</t>
  </si>
  <si>
    <t>145</t>
  </si>
  <si>
    <t>012103000</t>
  </si>
  <si>
    <t>Geodetické práce před výstavbou</t>
  </si>
  <si>
    <t>Kč…</t>
  </si>
  <si>
    <t>1024</t>
  </si>
  <si>
    <t>-786889500</t>
  </si>
  <si>
    <t>146</t>
  </si>
  <si>
    <t>012303000</t>
  </si>
  <si>
    <t>Geodetické práce po výstavbě</t>
  </si>
  <si>
    <t>1317971985</t>
  </si>
  <si>
    <t>147</t>
  </si>
  <si>
    <t>013002000</t>
  </si>
  <si>
    <t>Projektové práce</t>
  </si>
  <si>
    <t>929344812</t>
  </si>
  <si>
    <t>148</t>
  </si>
  <si>
    <t>013254000</t>
  </si>
  <si>
    <t>Dokumentace skutečného provedení stavby</t>
  </si>
  <si>
    <t>1216126192</t>
  </si>
  <si>
    <t>VRN3</t>
  </si>
  <si>
    <t>Zařízení staveniště</t>
  </si>
  <si>
    <t>149</t>
  </si>
  <si>
    <t>030001000</t>
  </si>
  <si>
    <t>…</t>
  </si>
  <si>
    <t>CS ÚRS 2017 01</t>
  </si>
  <si>
    <t>357557442</t>
  </si>
  <si>
    <t>Základní rozdělení průvodních činností a nákladů zařízení staveniště</t>
  </si>
  <si>
    <t>"Pozn.: Položka zahrnuje zřízení, zabezpečení a vyznačení staveniště, případné dopravní značení, zřízení a zpevnění příjezdové cesty vč. materiálu" 1</t>
  </si>
  <si>
    <t>VRN4</t>
  </si>
  <si>
    <t xml:space="preserve"> Inženýrská činnost</t>
  </si>
  <si>
    <t>150</t>
  </si>
  <si>
    <t>331783098</t>
  </si>
  <si>
    <t>151</t>
  </si>
  <si>
    <t>049002000</t>
  </si>
  <si>
    <t>Ostatní inženýrská činnost</t>
  </si>
  <si>
    <t>-940709486</t>
  </si>
  <si>
    <t>VRN9</t>
  </si>
  <si>
    <t>152</t>
  </si>
  <si>
    <t>091002000</t>
  </si>
  <si>
    <t>Ostatní náklady související s objektem</t>
  </si>
  <si>
    <t>Kč</t>
  </si>
  <si>
    <t>71380077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</si>
</sst>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8"/>
      <color rgb="FF969696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8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i/>
      <sz val="8"/>
      <color rgb="FF0000FF"/>
      <name val="Arial CE"/>
    </font>
    <font>
      <sz val="7"/>
      <color rgb="FF969696"/>
      <name val="Arial CE"/>
    </font>
    <font>
      <sz val="7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6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center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right" vertical="center"/>
    </xf>
    <xf numFmtId="4" fontId="15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3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3" fillId="3" borderId="7" xfId="0" applyFont="1" applyFill="1" applyBorder="1" applyAlignment="1" applyProtection="1">
      <alignment horizontal="center" vertical="center"/>
    </xf>
    <xf numFmtId="0" fontId="3" fillId="3" borderId="7" xfId="0" applyFont="1" applyFill="1" applyBorder="1" applyAlignment="1" applyProtection="1">
      <alignment horizontal="left" vertical="center"/>
    </xf>
    <xf numFmtId="4" fontId="3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>
      <alignment vertical="center"/>
    </xf>
    <xf numFmtId="4" fontId="18" fillId="0" borderId="14" xfId="0" applyNumberFormat="1" applyFont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6" fontId="18" fillId="0" borderId="0" xfId="0" applyNumberFormat="1" applyFont="1" applyBorder="1" applyAlignment="1" applyProtection="1">
      <alignment vertical="center"/>
    </xf>
    <xf numFmtId="4" fontId="18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4" fillId="0" borderId="0" xfId="0" applyFont="1" applyAlignment="1" applyProtection="1">
      <alignment horizontal="left" vertical="center" wrapText="1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6" fillId="0" borderId="14" xfId="0" applyNumberFormat="1" applyFont="1" applyBorder="1" applyAlignment="1" applyProtection="1">
      <alignment vertical="center"/>
    </xf>
    <xf numFmtId="4" fontId="26" fillId="0" borderId="0" xfId="0" applyNumberFormat="1" applyFont="1" applyBorder="1" applyAlignment="1" applyProtection="1">
      <alignment vertical="center"/>
    </xf>
    <xf numFmtId="166" fontId="26" fillId="0" borderId="0" xfId="0" applyNumberFormat="1" applyFont="1" applyBorder="1" applyAlignment="1" applyProtection="1">
      <alignment vertical="center"/>
    </xf>
    <xf numFmtId="4" fontId="26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26" fillId="0" borderId="19" xfId="0" applyNumberFormat="1" applyFont="1" applyBorder="1" applyAlignment="1" applyProtection="1">
      <alignment vertical="center"/>
    </xf>
    <xf numFmtId="4" fontId="26" fillId="0" borderId="20" xfId="0" applyNumberFormat="1" applyFont="1" applyBorder="1" applyAlignment="1" applyProtection="1">
      <alignment vertical="center"/>
    </xf>
    <xf numFmtId="166" fontId="26" fillId="0" borderId="20" xfId="0" applyNumberFormat="1" applyFont="1" applyBorder="1" applyAlignment="1" applyProtection="1">
      <alignment vertical="center"/>
    </xf>
    <xf numFmtId="4" fontId="26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0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3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3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5" fillId="0" borderId="3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20" xfId="0" applyFont="1" applyBorder="1" applyAlignment="1" applyProtection="1">
      <alignment horizontal="left" vertical="center"/>
    </xf>
    <xf numFmtId="0" fontId="5" fillId="0" borderId="20" xfId="0" applyFont="1" applyBorder="1" applyAlignment="1" applyProtection="1">
      <alignment vertical="center"/>
    </xf>
    <xf numFmtId="0" fontId="5" fillId="0" borderId="20" xfId="0" applyFont="1" applyBorder="1" applyAlignment="1" applyProtection="1">
      <alignment vertical="center"/>
      <protection locked="0"/>
    </xf>
    <xf numFmtId="4" fontId="5" fillId="0" borderId="20" xfId="0" applyNumberFormat="1" applyFont="1" applyBorder="1" applyAlignment="1" applyProtection="1">
      <alignment vertical="center"/>
    </xf>
    <xf numFmtId="0" fontId="5" fillId="0" borderId="3" xfId="0" applyFont="1" applyBorder="1" applyAlignment="1">
      <alignment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1" fillId="0" borderId="0" xfId="0" applyNumberFormat="1" applyFont="1" applyAlignment="1" applyProtection="1"/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4" fontId="17" fillId="0" borderId="0" xfId="0" applyNumberFormat="1" applyFont="1" applyAlignment="1">
      <alignment vertical="center"/>
    </xf>
    <xf numFmtId="0" fontId="7" fillId="0" borderId="3" xfId="0" applyFont="1" applyBorder="1" applyAlignment="1" applyProtection="1"/>
    <xf numFmtId="0" fontId="7" fillId="0" borderId="0" xfId="0" applyFont="1" applyAlignment="1" applyProtection="1"/>
    <xf numFmtId="0" fontId="7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 applyProtection="1"/>
    <xf numFmtId="0" fontId="7" fillId="0" borderId="3" xfId="0" applyFont="1" applyBorder="1" applyAlignment="1"/>
    <xf numFmtId="0" fontId="7" fillId="0" borderId="14" xfId="0" applyFont="1" applyBorder="1" applyAlignment="1" applyProtection="1"/>
    <xf numFmtId="0" fontId="7" fillId="0" borderId="0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 applyProtection="1">
      <alignment horizontal="left"/>
    </xf>
    <xf numFmtId="4" fontId="6" fillId="0" borderId="0" xfId="0" applyNumberFormat="1" applyFont="1" applyAlignment="1" applyProtection="1"/>
    <xf numFmtId="0" fontId="0" fillId="0" borderId="22" xfId="0" applyFont="1" applyBorder="1" applyAlignment="1" applyProtection="1">
      <alignment horizontal="center" vertical="center"/>
    </xf>
    <xf numFmtId="49" fontId="0" fillId="0" borderId="22" xfId="0" applyNumberFormat="1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left" vertical="center" wrapText="1"/>
    </xf>
    <xf numFmtId="0" fontId="0" fillId="0" borderId="22" xfId="0" applyFont="1" applyBorder="1" applyAlignment="1" applyProtection="1">
      <alignment horizontal="center" vertical="center" wrapText="1"/>
    </xf>
    <xf numFmtId="167" fontId="0" fillId="0" borderId="22" xfId="0" applyNumberFormat="1" applyFont="1" applyBorder="1" applyAlignment="1" applyProtection="1">
      <alignment vertical="center"/>
    </xf>
    <xf numFmtId="4" fontId="0" fillId="2" borderId="22" xfId="0" applyNumberFormat="1" applyFont="1" applyFill="1" applyBorder="1" applyAlignment="1" applyProtection="1">
      <alignment vertical="center"/>
      <protection locked="0"/>
    </xf>
    <xf numFmtId="4" fontId="0" fillId="0" borderId="22" xfId="0" applyNumberFormat="1" applyFont="1" applyBorder="1" applyAlignment="1" applyProtection="1">
      <alignment vertical="center"/>
    </xf>
    <xf numFmtId="0" fontId="1" fillId="2" borderId="14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29" fillId="0" borderId="22" xfId="0" applyFont="1" applyBorder="1" applyAlignment="1" applyProtection="1">
      <alignment horizontal="center" vertical="center"/>
    </xf>
    <xf numFmtId="49" fontId="29" fillId="0" borderId="22" xfId="0" applyNumberFormat="1" applyFont="1" applyBorder="1" applyAlignment="1" applyProtection="1">
      <alignment horizontal="left" vertical="center" wrapText="1"/>
    </xf>
    <xf numFmtId="0" fontId="29" fillId="0" borderId="22" xfId="0" applyFont="1" applyBorder="1" applyAlignment="1" applyProtection="1">
      <alignment horizontal="left" vertical="center" wrapText="1"/>
    </xf>
    <xf numFmtId="0" fontId="29" fillId="0" borderId="22" xfId="0" applyFont="1" applyBorder="1" applyAlignment="1" applyProtection="1">
      <alignment horizontal="center" vertical="center" wrapText="1"/>
    </xf>
    <xf numFmtId="167" fontId="29" fillId="0" borderId="22" xfId="0" applyNumberFormat="1" applyFont="1" applyBorder="1" applyAlignment="1" applyProtection="1">
      <alignment vertical="center"/>
    </xf>
    <xf numFmtId="4" fontId="29" fillId="2" borderId="22" xfId="0" applyNumberFormat="1" applyFont="1" applyFill="1" applyBorder="1" applyAlignment="1" applyProtection="1">
      <alignment vertical="center"/>
      <protection locked="0"/>
    </xf>
    <xf numFmtId="4" fontId="29" fillId="0" borderId="22" xfId="0" applyNumberFormat="1" applyFont="1" applyBorder="1" applyAlignment="1" applyProtection="1">
      <alignment vertical="center"/>
    </xf>
    <xf numFmtId="0" fontId="29" fillId="0" borderId="3" xfId="0" applyFont="1" applyBorder="1" applyAlignment="1">
      <alignment vertical="center"/>
    </xf>
    <xf numFmtId="0" fontId="29" fillId="2" borderId="14" xfId="0" applyFont="1" applyFill="1" applyBorder="1" applyAlignment="1" applyProtection="1">
      <alignment horizontal="left" vertical="center"/>
      <protection locked="0"/>
    </xf>
    <xf numFmtId="0" fontId="29" fillId="0" borderId="0" xfId="0" applyFont="1" applyBorder="1" applyAlignment="1" applyProtection="1">
      <alignment horizontal="center" vertical="center"/>
    </xf>
    <xf numFmtId="0" fontId="1" fillId="2" borderId="19" xfId="0" applyFont="1" applyFill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1" fillId="0" borderId="20" xfId="0" applyNumberFormat="1" applyFont="1" applyBorder="1" applyAlignment="1" applyProtection="1">
      <alignment vertical="center"/>
    </xf>
    <xf numFmtId="166" fontId="1" fillId="0" borderId="21" xfId="0" applyNumberFormat="1" applyFont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3" xfId="0" applyFont="1" applyBorder="1" applyAlignment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31" fillId="0" borderId="0" xfId="0" applyFont="1" applyAlignment="1" applyProtection="1">
      <alignment horizontal="left" vertical="center" wrapText="1"/>
    </xf>
    <xf numFmtId="0" fontId="0" fillId="0" borderId="14" xfId="0" applyFont="1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4" t="s">
        <v>0</v>
      </c>
      <c r="AZ1" s="14" t="s">
        <v>1</v>
      </c>
      <c r="BA1" s="14" t="s">
        <v>2</v>
      </c>
      <c r="BB1" s="14" t="s">
        <v>3</v>
      </c>
      <c r="BT1" s="14" t="s">
        <v>4</v>
      </c>
      <c r="BU1" s="14" t="s">
        <v>4</v>
      </c>
      <c r="BV1" s="14" t="s">
        <v>5</v>
      </c>
    </row>
    <row r="2" ht="36.96" customHeight="1">
      <c r="AR2"/>
      <c r="BS2" s="15" t="s">
        <v>6</v>
      </c>
      <c r="BT2" s="15" t="s">
        <v>7</v>
      </c>
    </row>
    <row r="3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ht="24.96" customHeight="1">
      <c r="B4" s="19"/>
      <c r="C4" s="20"/>
      <c r="D4" s="21" t="s">
        <v>9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8"/>
      <c r="AS4" s="22" t="s">
        <v>10</v>
      </c>
      <c r="BE4" s="23" t="s">
        <v>11</v>
      </c>
      <c r="BS4" s="15" t="s">
        <v>12</v>
      </c>
    </row>
    <row r="5" ht="12" customHeight="1">
      <c r="B5" s="19"/>
      <c r="C5" s="20"/>
      <c r="D5" s="24" t="s">
        <v>13</v>
      </c>
      <c r="E5" s="20"/>
      <c r="F5" s="20"/>
      <c r="G5" s="20"/>
      <c r="H5" s="20"/>
      <c r="I5" s="20"/>
      <c r="J5" s="20"/>
      <c r="K5" s="25" t="s">
        <v>14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18"/>
      <c r="BE5" s="26" t="s">
        <v>15</v>
      </c>
      <c r="BS5" s="15" t="s">
        <v>6</v>
      </c>
    </row>
    <row r="6" ht="36.96" customHeight="1">
      <c r="B6" s="19"/>
      <c r="C6" s="20"/>
      <c r="D6" s="27" t="s">
        <v>16</v>
      </c>
      <c r="E6" s="20"/>
      <c r="F6" s="20"/>
      <c r="G6" s="20"/>
      <c r="H6" s="20"/>
      <c r="I6" s="20"/>
      <c r="J6" s="20"/>
      <c r="K6" s="28" t="s">
        <v>17</v>
      </c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18"/>
      <c r="BE6" s="29"/>
      <c r="BS6" s="15" t="s">
        <v>6</v>
      </c>
    </row>
    <row r="7" ht="12" customHeight="1">
      <c r="B7" s="19"/>
      <c r="C7" s="20"/>
      <c r="D7" s="30" t="s">
        <v>18</v>
      </c>
      <c r="E7" s="20"/>
      <c r="F7" s="20"/>
      <c r="G7" s="20"/>
      <c r="H7" s="20"/>
      <c r="I7" s="20"/>
      <c r="J7" s="20"/>
      <c r="K7" s="25" t="s">
        <v>19</v>
      </c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30" t="s">
        <v>20</v>
      </c>
      <c r="AL7" s="20"/>
      <c r="AM7" s="20"/>
      <c r="AN7" s="25" t="s">
        <v>1</v>
      </c>
      <c r="AO7" s="20"/>
      <c r="AP7" s="20"/>
      <c r="AQ7" s="20"/>
      <c r="AR7" s="18"/>
      <c r="BE7" s="29"/>
      <c r="BS7" s="15" t="s">
        <v>6</v>
      </c>
    </row>
    <row r="8" ht="12" customHeight="1">
      <c r="B8" s="19"/>
      <c r="C8" s="20"/>
      <c r="D8" s="30" t="s">
        <v>21</v>
      </c>
      <c r="E8" s="20"/>
      <c r="F8" s="20"/>
      <c r="G8" s="20"/>
      <c r="H8" s="20"/>
      <c r="I8" s="20"/>
      <c r="J8" s="20"/>
      <c r="K8" s="25" t="s">
        <v>22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30" t="s">
        <v>23</v>
      </c>
      <c r="AL8" s="20"/>
      <c r="AM8" s="20"/>
      <c r="AN8" s="31" t="s">
        <v>24</v>
      </c>
      <c r="AO8" s="20"/>
      <c r="AP8" s="20"/>
      <c r="AQ8" s="20"/>
      <c r="AR8" s="18"/>
      <c r="BE8" s="29"/>
      <c r="BS8" s="15" t="s">
        <v>6</v>
      </c>
    </row>
    <row r="9" ht="14.4" customHeight="1">
      <c r="B9" s="19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18"/>
      <c r="BE9" s="29"/>
      <c r="BS9" s="15" t="s">
        <v>6</v>
      </c>
    </row>
    <row r="10" ht="12" customHeight="1">
      <c r="B10" s="19"/>
      <c r="C10" s="20"/>
      <c r="D10" s="30" t="s">
        <v>25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30" t="s">
        <v>26</v>
      </c>
      <c r="AL10" s="20"/>
      <c r="AM10" s="20"/>
      <c r="AN10" s="25" t="s">
        <v>1</v>
      </c>
      <c r="AO10" s="20"/>
      <c r="AP10" s="20"/>
      <c r="AQ10" s="20"/>
      <c r="AR10" s="18"/>
      <c r="BE10" s="29"/>
      <c r="BS10" s="15" t="s">
        <v>6</v>
      </c>
    </row>
    <row r="11" ht="18.48" customHeight="1">
      <c r="B11" s="19"/>
      <c r="C11" s="20"/>
      <c r="D11" s="20"/>
      <c r="E11" s="25" t="s">
        <v>27</v>
      </c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30" t="s">
        <v>28</v>
      </c>
      <c r="AL11" s="20"/>
      <c r="AM11" s="20"/>
      <c r="AN11" s="25" t="s">
        <v>1</v>
      </c>
      <c r="AO11" s="20"/>
      <c r="AP11" s="20"/>
      <c r="AQ11" s="20"/>
      <c r="AR11" s="18"/>
      <c r="BE11" s="29"/>
      <c r="BS11" s="15" t="s">
        <v>6</v>
      </c>
    </row>
    <row r="12" ht="6.96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18"/>
      <c r="BE12" s="29"/>
      <c r="BS12" s="15" t="s">
        <v>6</v>
      </c>
    </row>
    <row r="13" ht="12" customHeight="1">
      <c r="B13" s="19"/>
      <c r="C13" s="20"/>
      <c r="D13" s="30" t="s">
        <v>29</v>
      </c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30" t="s">
        <v>26</v>
      </c>
      <c r="AL13" s="20"/>
      <c r="AM13" s="20"/>
      <c r="AN13" s="32" t="s">
        <v>30</v>
      </c>
      <c r="AO13" s="20"/>
      <c r="AP13" s="20"/>
      <c r="AQ13" s="20"/>
      <c r="AR13" s="18"/>
      <c r="BE13" s="29"/>
      <c r="BS13" s="15" t="s">
        <v>6</v>
      </c>
    </row>
    <row r="14">
      <c r="B14" s="19"/>
      <c r="C14" s="20"/>
      <c r="D14" s="20"/>
      <c r="E14" s="32" t="s">
        <v>30</v>
      </c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0" t="s">
        <v>28</v>
      </c>
      <c r="AL14" s="20"/>
      <c r="AM14" s="20"/>
      <c r="AN14" s="32" t="s">
        <v>30</v>
      </c>
      <c r="AO14" s="20"/>
      <c r="AP14" s="20"/>
      <c r="AQ14" s="20"/>
      <c r="AR14" s="18"/>
      <c r="BE14" s="29"/>
      <c r="BS14" s="15" t="s">
        <v>6</v>
      </c>
    </row>
    <row r="15" ht="6.96" customHeight="1">
      <c r="B15" s="19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18"/>
      <c r="BE15" s="29"/>
      <c r="BS15" s="15" t="s">
        <v>4</v>
      </c>
    </row>
    <row r="16" ht="12" customHeight="1">
      <c r="B16" s="19"/>
      <c r="C16" s="20"/>
      <c r="D16" s="30" t="s">
        <v>31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30" t="s">
        <v>26</v>
      </c>
      <c r="AL16" s="20"/>
      <c r="AM16" s="20"/>
      <c r="AN16" s="25" t="s">
        <v>1</v>
      </c>
      <c r="AO16" s="20"/>
      <c r="AP16" s="20"/>
      <c r="AQ16" s="20"/>
      <c r="AR16" s="18"/>
      <c r="BE16" s="29"/>
      <c r="BS16" s="15" t="s">
        <v>4</v>
      </c>
    </row>
    <row r="17" ht="18.48" customHeight="1">
      <c r="B17" s="19"/>
      <c r="C17" s="20"/>
      <c r="D17" s="20"/>
      <c r="E17" s="25" t="s">
        <v>22</v>
      </c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30" t="s">
        <v>28</v>
      </c>
      <c r="AL17" s="20"/>
      <c r="AM17" s="20"/>
      <c r="AN17" s="25" t="s">
        <v>1</v>
      </c>
      <c r="AO17" s="20"/>
      <c r="AP17" s="20"/>
      <c r="AQ17" s="20"/>
      <c r="AR17" s="18"/>
      <c r="BE17" s="29"/>
      <c r="BS17" s="15" t="s">
        <v>32</v>
      </c>
    </row>
    <row r="18" ht="6.96" customHeight="1"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18"/>
      <c r="BE18" s="29"/>
      <c r="BS18" s="15" t="s">
        <v>6</v>
      </c>
    </row>
    <row r="19" ht="12" customHeight="1">
      <c r="B19" s="19"/>
      <c r="C19" s="20"/>
      <c r="D19" s="30" t="s">
        <v>33</v>
      </c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30" t="s">
        <v>26</v>
      </c>
      <c r="AL19" s="20"/>
      <c r="AM19" s="20"/>
      <c r="AN19" s="25" t="s">
        <v>1</v>
      </c>
      <c r="AO19" s="20"/>
      <c r="AP19" s="20"/>
      <c r="AQ19" s="20"/>
      <c r="AR19" s="18"/>
      <c r="BE19" s="29"/>
      <c r="BS19" s="15" t="s">
        <v>6</v>
      </c>
    </row>
    <row r="20" ht="18.48" customHeight="1">
      <c r="B20" s="19"/>
      <c r="C20" s="20"/>
      <c r="D20" s="20"/>
      <c r="E20" s="25" t="s">
        <v>34</v>
      </c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30" t="s">
        <v>28</v>
      </c>
      <c r="AL20" s="20"/>
      <c r="AM20" s="20"/>
      <c r="AN20" s="25" t="s">
        <v>1</v>
      </c>
      <c r="AO20" s="20"/>
      <c r="AP20" s="20"/>
      <c r="AQ20" s="20"/>
      <c r="AR20" s="18"/>
      <c r="BE20" s="29"/>
      <c r="BS20" s="15" t="s">
        <v>32</v>
      </c>
    </row>
    <row r="21" ht="6.96" customHeight="1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18"/>
      <c r="BE21" s="29"/>
    </row>
    <row r="22" ht="12" customHeight="1">
      <c r="B22" s="19"/>
      <c r="C22" s="20"/>
      <c r="D22" s="30" t="s">
        <v>35</v>
      </c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18"/>
      <c r="BE22" s="29"/>
    </row>
    <row r="23" ht="16.5" customHeight="1">
      <c r="B23" s="19"/>
      <c r="C23" s="20"/>
      <c r="D23" s="20"/>
      <c r="E23" s="34" t="s">
        <v>1</v>
      </c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20"/>
      <c r="AP23" s="20"/>
      <c r="AQ23" s="20"/>
      <c r="AR23" s="18"/>
      <c r="BE23" s="29"/>
    </row>
    <row r="24" ht="6.96" customHeight="1"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18"/>
      <c r="BE24" s="29"/>
    </row>
    <row r="25" ht="6.96" customHeight="1">
      <c r="B25" s="19"/>
      <c r="C25" s="20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0"/>
      <c r="AQ25" s="20"/>
      <c r="AR25" s="18"/>
      <c r="BE25" s="29"/>
    </row>
    <row r="26" s="1" customFormat="1" ht="25.92" customHeight="1">
      <c r="B26" s="36"/>
      <c r="C26" s="37"/>
      <c r="D26" s="38" t="s">
        <v>36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40">
        <f>ROUND(AG54,2)</f>
        <v>0</v>
      </c>
      <c r="AL26" s="39"/>
      <c r="AM26" s="39"/>
      <c r="AN26" s="39"/>
      <c r="AO26" s="39"/>
      <c r="AP26" s="37"/>
      <c r="AQ26" s="37"/>
      <c r="AR26" s="41"/>
      <c r="BE26" s="29"/>
    </row>
    <row r="27" s="1" customFormat="1" ht="6.96" customHeight="1"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1"/>
      <c r="BE27" s="29"/>
    </row>
    <row r="28" s="1" customFormat="1"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37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38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39</v>
      </c>
      <c r="AL28" s="42"/>
      <c r="AM28" s="42"/>
      <c r="AN28" s="42"/>
      <c r="AO28" s="42"/>
      <c r="AP28" s="37"/>
      <c r="AQ28" s="37"/>
      <c r="AR28" s="41"/>
      <c r="BE28" s="29"/>
    </row>
    <row r="29" s="2" customFormat="1" ht="14.4" customHeight="1">
      <c r="B29" s="43"/>
      <c r="C29" s="44"/>
      <c r="D29" s="30" t="s">
        <v>40</v>
      </c>
      <c r="E29" s="44"/>
      <c r="F29" s="30" t="s">
        <v>41</v>
      </c>
      <c r="G29" s="44"/>
      <c r="H29" s="44"/>
      <c r="I29" s="44"/>
      <c r="J29" s="44"/>
      <c r="K29" s="44"/>
      <c r="L29" s="45">
        <v>0.20999999999999999</v>
      </c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6">
        <f>ROUND(AZ54, 2)</f>
        <v>0</v>
      </c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6">
        <f>ROUND(AV54, 2)</f>
        <v>0</v>
      </c>
      <c r="AL29" s="44"/>
      <c r="AM29" s="44"/>
      <c r="AN29" s="44"/>
      <c r="AO29" s="44"/>
      <c r="AP29" s="44"/>
      <c r="AQ29" s="44"/>
      <c r="AR29" s="47"/>
      <c r="BE29" s="29"/>
    </row>
    <row r="30" s="2" customFormat="1" ht="14.4" customHeight="1">
      <c r="B30" s="43"/>
      <c r="C30" s="44"/>
      <c r="D30" s="44"/>
      <c r="E30" s="44"/>
      <c r="F30" s="30" t="s">
        <v>42</v>
      </c>
      <c r="G30" s="44"/>
      <c r="H30" s="44"/>
      <c r="I30" s="44"/>
      <c r="J30" s="44"/>
      <c r="K30" s="44"/>
      <c r="L30" s="45">
        <v>0.14999999999999999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6">
        <f>ROUND(BA54, 2)</f>
        <v>0</v>
      </c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6">
        <f>ROUND(AW54, 2)</f>
        <v>0</v>
      </c>
      <c r="AL30" s="44"/>
      <c r="AM30" s="44"/>
      <c r="AN30" s="44"/>
      <c r="AO30" s="44"/>
      <c r="AP30" s="44"/>
      <c r="AQ30" s="44"/>
      <c r="AR30" s="47"/>
      <c r="BE30" s="29"/>
    </row>
    <row r="31" hidden="1" s="2" customFormat="1" ht="14.4" customHeight="1">
      <c r="B31" s="43"/>
      <c r="C31" s="44"/>
      <c r="D31" s="44"/>
      <c r="E31" s="44"/>
      <c r="F31" s="30" t="s">
        <v>43</v>
      </c>
      <c r="G31" s="44"/>
      <c r="H31" s="44"/>
      <c r="I31" s="44"/>
      <c r="J31" s="44"/>
      <c r="K31" s="44"/>
      <c r="L31" s="45">
        <v>0.20999999999999999</v>
      </c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6">
        <f>ROUND(BB54, 2)</f>
        <v>0</v>
      </c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6">
        <v>0</v>
      </c>
      <c r="AL31" s="44"/>
      <c r="AM31" s="44"/>
      <c r="AN31" s="44"/>
      <c r="AO31" s="44"/>
      <c r="AP31" s="44"/>
      <c r="AQ31" s="44"/>
      <c r="AR31" s="47"/>
      <c r="BE31" s="29"/>
    </row>
    <row r="32" hidden="1" s="2" customFormat="1" ht="14.4" customHeight="1">
      <c r="B32" s="43"/>
      <c r="C32" s="44"/>
      <c r="D32" s="44"/>
      <c r="E32" s="44"/>
      <c r="F32" s="30" t="s">
        <v>44</v>
      </c>
      <c r="G32" s="44"/>
      <c r="H32" s="44"/>
      <c r="I32" s="44"/>
      <c r="J32" s="44"/>
      <c r="K32" s="44"/>
      <c r="L32" s="45">
        <v>0.14999999999999999</v>
      </c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6">
        <f>ROUND(BC54, 2)</f>
        <v>0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6">
        <v>0</v>
      </c>
      <c r="AL32" s="44"/>
      <c r="AM32" s="44"/>
      <c r="AN32" s="44"/>
      <c r="AO32" s="44"/>
      <c r="AP32" s="44"/>
      <c r="AQ32" s="44"/>
      <c r="AR32" s="47"/>
      <c r="BE32" s="29"/>
    </row>
    <row r="33" hidden="1" s="2" customFormat="1" ht="14.4" customHeight="1">
      <c r="B33" s="43"/>
      <c r="C33" s="44"/>
      <c r="D33" s="44"/>
      <c r="E33" s="44"/>
      <c r="F33" s="30" t="s">
        <v>45</v>
      </c>
      <c r="G33" s="44"/>
      <c r="H33" s="44"/>
      <c r="I33" s="44"/>
      <c r="J33" s="44"/>
      <c r="K33" s="44"/>
      <c r="L33" s="45">
        <v>0</v>
      </c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6">
        <f>ROUND(BD54, 2)</f>
        <v>0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6">
        <v>0</v>
      </c>
      <c r="AL33" s="44"/>
      <c r="AM33" s="44"/>
      <c r="AN33" s="44"/>
      <c r="AO33" s="44"/>
      <c r="AP33" s="44"/>
      <c r="AQ33" s="44"/>
      <c r="AR33" s="47"/>
      <c r="BE33" s="29"/>
    </row>
    <row r="34" s="1" customFormat="1" ht="6.96" customHeight="1"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1"/>
      <c r="BE34" s="29"/>
    </row>
    <row r="35" s="1" customFormat="1" ht="25.92" customHeight="1">
      <c r="B35" s="36"/>
      <c r="C35" s="48"/>
      <c r="D35" s="49" t="s">
        <v>46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1" t="s">
        <v>47</v>
      </c>
      <c r="U35" s="50"/>
      <c r="V35" s="50"/>
      <c r="W35" s="50"/>
      <c r="X35" s="52" t="s">
        <v>48</v>
      </c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3">
        <f>SUM(AK26:AK33)</f>
        <v>0</v>
      </c>
      <c r="AL35" s="50"/>
      <c r="AM35" s="50"/>
      <c r="AN35" s="50"/>
      <c r="AO35" s="54"/>
      <c r="AP35" s="48"/>
      <c r="AQ35" s="48"/>
      <c r="AR35" s="41"/>
    </row>
    <row r="36" s="1" customFormat="1" ht="6.96" customHeight="1"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1"/>
    </row>
    <row r="37" s="1" customFormat="1" ht="6.96" customHeight="1">
      <c r="B37" s="55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41"/>
    </row>
    <row r="41" s="1" customFormat="1" ht="6.96" customHeight="1">
      <c r="B41" s="57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41"/>
    </row>
    <row r="42" s="1" customFormat="1" ht="24.96" customHeight="1">
      <c r="B42" s="36"/>
      <c r="C42" s="21" t="s">
        <v>49</v>
      </c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41"/>
    </row>
    <row r="43" s="1" customFormat="1" ht="6.96" customHeight="1">
      <c r="B43" s="36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41"/>
    </row>
    <row r="44" s="1" customFormat="1" ht="12" customHeight="1">
      <c r="B44" s="36"/>
      <c r="C44" s="30" t="s">
        <v>13</v>
      </c>
      <c r="D44" s="37"/>
      <c r="E44" s="37"/>
      <c r="F44" s="37"/>
      <c r="G44" s="37"/>
      <c r="H44" s="37"/>
      <c r="I44" s="37"/>
      <c r="J44" s="37"/>
      <c r="K44" s="37"/>
      <c r="L44" s="37" t="str">
        <f>K5</f>
        <v>2019_01</v>
      </c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41"/>
    </row>
    <row r="45" s="3" customFormat="1" ht="36.96" customHeight="1">
      <c r="B45" s="59"/>
      <c r="C45" s="60" t="s">
        <v>16</v>
      </c>
      <c r="D45" s="61"/>
      <c r="E45" s="61"/>
      <c r="F45" s="61"/>
      <c r="G45" s="61"/>
      <c r="H45" s="61"/>
      <c r="I45" s="61"/>
      <c r="J45" s="61"/>
      <c r="K45" s="61"/>
      <c r="L45" s="62" t="str">
        <f>K6</f>
        <v>Oprava mostu v km 70,905 na trati Olomouc – Nezamyslice</v>
      </c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3"/>
    </row>
    <row r="46" s="1" customFormat="1" ht="6.96" customHeight="1">
      <c r="B46" s="36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41"/>
    </row>
    <row r="47" s="1" customFormat="1" ht="12" customHeight="1">
      <c r="B47" s="36"/>
      <c r="C47" s="30" t="s">
        <v>21</v>
      </c>
      <c r="D47" s="37"/>
      <c r="E47" s="37"/>
      <c r="F47" s="37"/>
      <c r="G47" s="37"/>
      <c r="H47" s="37"/>
      <c r="I47" s="37"/>
      <c r="J47" s="37"/>
      <c r="K47" s="37"/>
      <c r="L47" s="64" t="str">
        <f>IF(K8="","",K8)</f>
        <v xml:space="preserve"> </v>
      </c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0" t="s">
        <v>23</v>
      </c>
      <c r="AJ47" s="37"/>
      <c r="AK47" s="37"/>
      <c r="AL47" s="37"/>
      <c r="AM47" s="65" t="str">
        <f>IF(AN8= "","",AN8)</f>
        <v>13. 6. 2017</v>
      </c>
      <c r="AN47" s="65"/>
      <c r="AO47" s="37"/>
      <c r="AP47" s="37"/>
      <c r="AQ47" s="37"/>
      <c r="AR47" s="41"/>
    </row>
    <row r="48" s="1" customFormat="1" ht="6.96" customHeight="1">
      <c r="B48" s="36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41"/>
    </row>
    <row r="49" s="1" customFormat="1" ht="13.65" customHeight="1">
      <c r="B49" s="36"/>
      <c r="C49" s="30" t="s">
        <v>25</v>
      </c>
      <c r="D49" s="37"/>
      <c r="E49" s="37"/>
      <c r="F49" s="37"/>
      <c r="G49" s="37"/>
      <c r="H49" s="37"/>
      <c r="I49" s="37"/>
      <c r="J49" s="37"/>
      <c r="K49" s="37"/>
      <c r="L49" s="37" t="str">
        <f>IF(E11= "","",E11)</f>
        <v xml:space="preserve">SŽDC s.o., OŘ Olomouc </v>
      </c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0" t="s">
        <v>31</v>
      </c>
      <c r="AJ49" s="37"/>
      <c r="AK49" s="37"/>
      <c r="AL49" s="37"/>
      <c r="AM49" s="66" t="str">
        <f>IF(E17="","",E17)</f>
        <v xml:space="preserve"> </v>
      </c>
      <c r="AN49" s="37"/>
      <c r="AO49" s="37"/>
      <c r="AP49" s="37"/>
      <c r="AQ49" s="37"/>
      <c r="AR49" s="41"/>
      <c r="AS49" s="67" t="s">
        <v>50</v>
      </c>
      <c r="AT49" s="68"/>
      <c r="AU49" s="69"/>
      <c r="AV49" s="69"/>
      <c r="AW49" s="69"/>
      <c r="AX49" s="69"/>
      <c r="AY49" s="69"/>
      <c r="AZ49" s="69"/>
      <c r="BA49" s="69"/>
      <c r="BB49" s="69"/>
      <c r="BC49" s="69"/>
      <c r="BD49" s="70"/>
    </row>
    <row r="50" s="1" customFormat="1" ht="13.65" customHeight="1">
      <c r="B50" s="36"/>
      <c r="C50" s="30" t="s">
        <v>29</v>
      </c>
      <c r="D50" s="37"/>
      <c r="E50" s="37"/>
      <c r="F50" s="37"/>
      <c r="G50" s="37"/>
      <c r="H50" s="37"/>
      <c r="I50" s="37"/>
      <c r="J50" s="37"/>
      <c r="K50" s="37"/>
      <c r="L50" s="37" t="str">
        <f>IF(E14= "Vyplň údaj","",E14)</f>
        <v/>
      </c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0" t="s">
        <v>33</v>
      </c>
      <c r="AJ50" s="37"/>
      <c r="AK50" s="37"/>
      <c r="AL50" s="37"/>
      <c r="AM50" s="66" t="str">
        <f>IF(E20="","",E20)</f>
        <v>Ing. Renata Jandová</v>
      </c>
      <c r="AN50" s="37"/>
      <c r="AO50" s="37"/>
      <c r="AP50" s="37"/>
      <c r="AQ50" s="37"/>
      <c r="AR50" s="41"/>
      <c r="AS50" s="71"/>
      <c r="AT50" s="72"/>
      <c r="AU50" s="73"/>
      <c r="AV50" s="73"/>
      <c r="AW50" s="73"/>
      <c r="AX50" s="73"/>
      <c r="AY50" s="73"/>
      <c r="AZ50" s="73"/>
      <c r="BA50" s="73"/>
      <c r="BB50" s="73"/>
      <c r="BC50" s="73"/>
      <c r="BD50" s="74"/>
    </row>
    <row r="51" s="1" customFormat="1" ht="10.8" customHeight="1">
      <c r="B51" s="36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41"/>
      <c r="AS51" s="75"/>
      <c r="AT51" s="76"/>
      <c r="AU51" s="77"/>
      <c r="AV51" s="77"/>
      <c r="AW51" s="77"/>
      <c r="AX51" s="77"/>
      <c r="AY51" s="77"/>
      <c r="AZ51" s="77"/>
      <c r="BA51" s="77"/>
      <c r="BB51" s="77"/>
      <c r="BC51" s="77"/>
      <c r="BD51" s="78"/>
    </row>
    <row r="52" s="1" customFormat="1" ht="29.28" customHeight="1">
      <c r="B52" s="36"/>
      <c r="C52" s="79" t="s">
        <v>51</v>
      </c>
      <c r="D52" s="80"/>
      <c r="E52" s="80"/>
      <c r="F52" s="80"/>
      <c r="G52" s="80"/>
      <c r="H52" s="81"/>
      <c r="I52" s="82" t="s">
        <v>52</v>
      </c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/>
      <c r="AC52" s="80"/>
      <c r="AD52" s="80"/>
      <c r="AE52" s="80"/>
      <c r="AF52" s="80"/>
      <c r="AG52" s="83" t="s">
        <v>53</v>
      </c>
      <c r="AH52" s="80"/>
      <c r="AI52" s="80"/>
      <c r="AJ52" s="80"/>
      <c r="AK52" s="80"/>
      <c r="AL52" s="80"/>
      <c r="AM52" s="80"/>
      <c r="AN52" s="82" t="s">
        <v>54</v>
      </c>
      <c r="AO52" s="80"/>
      <c r="AP52" s="84"/>
      <c r="AQ52" s="85" t="s">
        <v>55</v>
      </c>
      <c r="AR52" s="41"/>
      <c r="AS52" s="86" t="s">
        <v>56</v>
      </c>
      <c r="AT52" s="87" t="s">
        <v>57</v>
      </c>
      <c r="AU52" s="87" t="s">
        <v>58</v>
      </c>
      <c r="AV52" s="87" t="s">
        <v>59</v>
      </c>
      <c r="AW52" s="87" t="s">
        <v>60</v>
      </c>
      <c r="AX52" s="87" t="s">
        <v>61</v>
      </c>
      <c r="AY52" s="87" t="s">
        <v>62</v>
      </c>
      <c r="AZ52" s="87" t="s">
        <v>63</v>
      </c>
      <c r="BA52" s="87" t="s">
        <v>64</v>
      </c>
      <c r="BB52" s="87" t="s">
        <v>65</v>
      </c>
      <c r="BC52" s="87" t="s">
        <v>66</v>
      </c>
      <c r="BD52" s="88" t="s">
        <v>67</v>
      </c>
    </row>
    <row r="53" s="1" customFormat="1" ht="10.8" customHeight="1">
      <c r="B53" s="36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41"/>
      <c r="AS53" s="89"/>
      <c r="AT53" s="90"/>
      <c r="AU53" s="90"/>
      <c r="AV53" s="90"/>
      <c r="AW53" s="90"/>
      <c r="AX53" s="90"/>
      <c r="AY53" s="90"/>
      <c r="AZ53" s="90"/>
      <c r="BA53" s="90"/>
      <c r="BB53" s="90"/>
      <c r="BC53" s="90"/>
      <c r="BD53" s="91"/>
    </row>
    <row r="54" s="4" customFormat="1" ht="32.4" customHeight="1">
      <c r="B54" s="92"/>
      <c r="C54" s="93" t="s">
        <v>68</v>
      </c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5">
        <f>ROUND(SUM(AG55:AG56),2)</f>
        <v>0</v>
      </c>
      <c r="AH54" s="95"/>
      <c r="AI54" s="95"/>
      <c r="AJ54" s="95"/>
      <c r="AK54" s="95"/>
      <c r="AL54" s="95"/>
      <c r="AM54" s="95"/>
      <c r="AN54" s="96">
        <f>SUM(AG54,AT54)</f>
        <v>0</v>
      </c>
      <c r="AO54" s="96"/>
      <c r="AP54" s="96"/>
      <c r="AQ54" s="97" t="s">
        <v>1</v>
      </c>
      <c r="AR54" s="98"/>
      <c r="AS54" s="99">
        <f>ROUND(SUM(AS55:AS56),2)</f>
        <v>0</v>
      </c>
      <c r="AT54" s="100">
        <f>ROUND(SUM(AV54:AW54),2)</f>
        <v>0</v>
      </c>
      <c r="AU54" s="101">
        <f>ROUND(SUM(AU55:AU56),5)</f>
        <v>0</v>
      </c>
      <c r="AV54" s="100">
        <f>ROUND(AZ54*L29,2)</f>
        <v>0</v>
      </c>
      <c r="AW54" s="100">
        <f>ROUND(BA54*L30,2)</f>
        <v>0</v>
      </c>
      <c r="AX54" s="100">
        <f>ROUND(BB54*L29,2)</f>
        <v>0</v>
      </c>
      <c r="AY54" s="100">
        <f>ROUND(BC54*L30,2)</f>
        <v>0</v>
      </c>
      <c r="AZ54" s="100">
        <f>ROUND(SUM(AZ55:AZ56),2)</f>
        <v>0</v>
      </c>
      <c r="BA54" s="100">
        <f>ROUND(SUM(BA55:BA56),2)</f>
        <v>0</v>
      </c>
      <c r="BB54" s="100">
        <f>ROUND(SUM(BB55:BB56),2)</f>
        <v>0</v>
      </c>
      <c r="BC54" s="100">
        <f>ROUND(SUM(BC55:BC56),2)</f>
        <v>0</v>
      </c>
      <c r="BD54" s="102">
        <f>ROUND(SUM(BD55:BD56),2)</f>
        <v>0</v>
      </c>
      <c r="BS54" s="103" t="s">
        <v>69</v>
      </c>
      <c r="BT54" s="103" t="s">
        <v>70</v>
      </c>
      <c r="BU54" s="104" t="s">
        <v>71</v>
      </c>
      <c r="BV54" s="103" t="s">
        <v>72</v>
      </c>
      <c r="BW54" s="103" t="s">
        <v>5</v>
      </c>
      <c r="BX54" s="103" t="s">
        <v>73</v>
      </c>
      <c r="CL54" s="103" t="s">
        <v>19</v>
      </c>
    </row>
    <row r="55" s="5" customFormat="1" ht="16.5" customHeight="1">
      <c r="A55" s="105" t="s">
        <v>74</v>
      </c>
      <c r="B55" s="106"/>
      <c r="C55" s="107"/>
      <c r="D55" s="108" t="s">
        <v>75</v>
      </c>
      <c r="E55" s="108"/>
      <c r="F55" s="108"/>
      <c r="G55" s="108"/>
      <c r="H55" s="108"/>
      <c r="I55" s="109"/>
      <c r="J55" s="108" t="s">
        <v>76</v>
      </c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/>
      <c r="AF55" s="108"/>
      <c r="AG55" s="110">
        <f>'SO 01 - Žel. svršek v oko...'!J30</f>
        <v>0</v>
      </c>
      <c r="AH55" s="109"/>
      <c r="AI55" s="109"/>
      <c r="AJ55" s="109"/>
      <c r="AK55" s="109"/>
      <c r="AL55" s="109"/>
      <c r="AM55" s="109"/>
      <c r="AN55" s="110">
        <f>SUM(AG55,AT55)</f>
        <v>0</v>
      </c>
      <c r="AO55" s="109"/>
      <c r="AP55" s="109"/>
      <c r="AQ55" s="111" t="s">
        <v>77</v>
      </c>
      <c r="AR55" s="112"/>
      <c r="AS55" s="113">
        <v>0</v>
      </c>
      <c r="AT55" s="114">
        <f>ROUND(SUM(AV55:AW55),2)</f>
        <v>0</v>
      </c>
      <c r="AU55" s="115">
        <f>'SO 01 - Žel. svršek v oko...'!P84</f>
        <v>0</v>
      </c>
      <c r="AV55" s="114">
        <f>'SO 01 - Žel. svršek v oko...'!J33</f>
        <v>0</v>
      </c>
      <c r="AW55" s="114">
        <f>'SO 01 - Žel. svršek v oko...'!J34</f>
        <v>0</v>
      </c>
      <c r="AX55" s="114">
        <f>'SO 01 - Žel. svršek v oko...'!J35</f>
        <v>0</v>
      </c>
      <c r="AY55" s="114">
        <f>'SO 01 - Žel. svršek v oko...'!J36</f>
        <v>0</v>
      </c>
      <c r="AZ55" s="114">
        <f>'SO 01 - Žel. svršek v oko...'!F33</f>
        <v>0</v>
      </c>
      <c r="BA55" s="114">
        <f>'SO 01 - Žel. svršek v oko...'!F34</f>
        <v>0</v>
      </c>
      <c r="BB55" s="114">
        <f>'SO 01 - Žel. svršek v oko...'!F35</f>
        <v>0</v>
      </c>
      <c r="BC55" s="114">
        <f>'SO 01 - Žel. svršek v oko...'!F36</f>
        <v>0</v>
      </c>
      <c r="BD55" s="116">
        <f>'SO 01 - Žel. svršek v oko...'!F37</f>
        <v>0</v>
      </c>
      <c r="BT55" s="117" t="s">
        <v>78</v>
      </c>
      <c r="BV55" s="117" t="s">
        <v>72</v>
      </c>
      <c r="BW55" s="117" t="s">
        <v>79</v>
      </c>
      <c r="BX55" s="117" t="s">
        <v>5</v>
      </c>
      <c r="CL55" s="117" t="s">
        <v>19</v>
      </c>
      <c r="CM55" s="117" t="s">
        <v>80</v>
      </c>
    </row>
    <row r="56" s="5" customFormat="1" ht="16.5" customHeight="1">
      <c r="A56" s="105" t="s">
        <v>74</v>
      </c>
      <c r="B56" s="106"/>
      <c r="C56" s="107"/>
      <c r="D56" s="108" t="s">
        <v>81</v>
      </c>
      <c r="E56" s="108"/>
      <c r="F56" s="108"/>
      <c r="G56" s="108"/>
      <c r="H56" s="108"/>
      <c r="I56" s="109"/>
      <c r="J56" s="108" t="s">
        <v>82</v>
      </c>
      <c r="K56" s="108"/>
      <c r="L56" s="108"/>
      <c r="M56" s="108"/>
      <c r="N56" s="108"/>
      <c r="O56" s="108"/>
      <c r="P56" s="108"/>
      <c r="Q56" s="108"/>
      <c r="R56" s="108"/>
      <c r="S56" s="108"/>
      <c r="T56" s="108"/>
      <c r="U56" s="108"/>
      <c r="V56" s="108"/>
      <c r="W56" s="108"/>
      <c r="X56" s="108"/>
      <c r="Y56" s="108"/>
      <c r="Z56" s="108"/>
      <c r="AA56" s="108"/>
      <c r="AB56" s="108"/>
      <c r="AC56" s="108"/>
      <c r="AD56" s="108"/>
      <c r="AE56" s="108"/>
      <c r="AF56" s="108"/>
      <c r="AG56" s="110">
        <f>'SO 02 - Oprava mostu v km...'!J30</f>
        <v>0</v>
      </c>
      <c r="AH56" s="109"/>
      <c r="AI56" s="109"/>
      <c r="AJ56" s="109"/>
      <c r="AK56" s="109"/>
      <c r="AL56" s="109"/>
      <c r="AM56" s="109"/>
      <c r="AN56" s="110">
        <f>SUM(AG56,AT56)</f>
        <v>0</v>
      </c>
      <c r="AO56" s="109"/>
      <c r="AP56" s="109"/>
      <c r="AQ56" s="111" t="s">
        <v>83</v>
      </c>
      <c r="AR56" s="112"/>
      <c r="AS56" s="118">
        <v>0</v>
      </c>
      <c r="AT56" s="119">
        <f>ROUND(SUM(AV56:AW56),2)</f>
        <v>0</v>
      </c>
      <c r="AU56" s="120">
        <f>'SO 02 - Oprava mostu v km...'!P101</f>
        <v>0</v>
      </c>
      <c r="AV56" s="119">
        <f>'SO 02 - Oprava mostu v km...'!J33</f>
        <v>0</v>
      </c>
      <c r="AW56" s="119">
        <f>'SO 02 - Oprava mostu v km...'!J34</f>
        <v>0</v>
      </c>
      <c r="AX56" s="119">
        <f>'SO 02 - Oprava mostu v km...'!J35</f>
        <v>0</v>
      </c>
      <c r="AY56" s="119">
        <f>'SO 02 - Oprava mostu v km...'!J36</f>
        <v>0</v>
      </c>
      <c r="AZ56" s="119">
        <f>'SO 02 - Oprava mostu v km...'!F33</f>
        <v>0</v>
      </c>
      <c r="BA56" s="119">
        <f>'SO 02 - Oprava mostu v km...'!F34</f>
        <v>0</v>
      </c>
      <c r="BB56" s="119">
        <f>'SO 02 - Oprava mostu v km...'!F35</f>
        <v>0</v>
      </c>
      <c r="BC56" s="119">
        <f>'SO 02 - Oprava mostu v km...'!F36</f>
        <v>0</v>
      </c>
      <c r="BD56" s="121">
        <f>'SO 02 - Oprava mostu v km...'!F37</f>
        <v>0</v>
      </c>
      <c r="BT56" s="117" t="s">
        <v>78</v>
      </c>
      <c r="BV56" s="117" t="s">
        <v>72</v>
      </c>
      <c r="BW56" s="117" t="s">
        <v>84</v>
      </c>
      <c r="BX56" s="117" t="s">
        <v>5</v>
      </c>
      <c r="CL56" s="117" t="s">
        <v>1</v>
      </c>
      <c r="CM56" s="117" t="s">
        <v>80</v>
      </c>
    </row>
    <row r="57" s="1" customFormat="1" ht="30" customHeight="1">
      <c r="B57" s="36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41"/>
    </row>
    <row r="58" s="1" customFormat="1" ht="6.96" customHeight="1">
      <c r="B58" s="55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41"/>
    </row>
  </sheetData>
  <sheetProtection sheet="1" formatColumns="0" formatRows="0" objects="1" scenarios="1" spinCount="100000" saltValue="NTSZEeD4VYapqZmiCe+ja8J/OFJSEX/ofvgpOt32YGtGp2E9T93U4NYcWNY4m8aH8GT82LYW0mNriBm4OgS0xw==" hashValue="RKdlj7fPdrxl+u5ujtRAQ9HrpK7V02DbYRK2RCBR0VX2g2+ThyAmeB57expv6YIE+7LFRol7R4TskMzQ7UV6dw==" algorithmName="SHA-512" password="CC35"/>
  <mergeCells count="46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49:AT51"/>
    <mergeCell ref="AM50:AP50"/>
    <mergeCell ref="L45:AO45"/>
    <mergeCell ref="AM47:AN47"/>
    <mergeCell ref="AM49:AP4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C52:G52"/>
    <mergeCell ref="I52:AF52"/>
    <mergeCell ref="AG52:AM52"/>
    <mergeCell ref="AN52:AP52"/>
    <mergeCell ref="AN55:AP55"/>
    <mergeCell ref="AG55:AM55"/>
    <mergeCell ref="D55:H55"/>
    <mergeCell ref="J55:AF55"/>
    <mergeCell ref="AN56:AP56"/>
    <mergeCell ref="AG56:AM56"/>
    <mergeCell ref="D56:H56"/>
    <mergeCell ref="J56:AF56"/>
    <mergeCell ref="AG54:AM54"/>
    <mergeCell ref="AN54:AP54"/>
  </mergeCells>
  <hyperlinks>
    <hyperlink ref="A55" location="'SO 01 - Žel. svršek v oko...'!C2" display="/"/>
    <hyperlink ref="A56" location="'SO 02 - Oprava mostu v km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22" customWidth="1"/>
    <col min="10" max="10" width="23.5" customWidth="1"/>
    <col min="11" max="11" width="15.5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5" t="s">
        <v>79</v>
      </c>
    </row>
    <row r="3" ht="6.96" customHeight="1">
      <c r="B3" s="123"/>
      <c r="C3" s="124"/>
      <c r="D3" s="124"/>
      <c r="E3" s="124"/>
      <c r="F3" s="124"/>
      <c r="G3" s="124"/>
      <c r="H3" s="124"/>
      <c r="I3" s="125"/>
      <c r="J3" s="124"/>
      <c r="K3" s="124"/>
      <c r="L3" s="18"/>
      <c r="AT3" s="15" t="s">
        <v>80</v>
      </c>
    </row>
    <row r="4" ht="24.96" customHeight="1">
      <c r="B4" s="18"/>
      <c r="D4" s="126" t="s">
        <v>85</v>
      </c>
      <c r="L4" s="18"/>
      <c r="M4" s="22" t="s">
        <v>10</v>
      </c>
      <c r="AT4" s="15" t="s">
        <v>4</v>
      </c>
    </row>
    <row r="5" ht="6.96" customHeight="1">
      <c r="B5" s="18"/>
      <c r="L5" s="18"/>
    </row>
    <row r="6" ht="12" customHeight="1">
      <c r="B6" s="18"/>
      <c r="D6" s="127" t="s">
        <v>16</v>
      </c>
      <c r="L6" s="18"/>
    </row>
    <row r="7" ht="16.5" customHeight="1">
      <c r="B7" s="18"/>
      <c r="E7" s="128" t="str">
        <f>'Rekapitulace stavby'!K6</f>
        <v>Oprava mostu v km 70,905 na trati Olomouc – Nezamyslice</v>
      </c>
      <c r="F7" s="127"/>
      <c r="G7" s="127"/>
      <c r="H7" s="127"/>
      <c r="L7" s="18"/>
    </row>
    <row r="8" s="1" customFormat="1" ht="12" customHeight="1">
      <c r="B8" s="41"/>
      <c r="D8" s="127" t="s">
        <v>86</v>
      </c>
      <c r="I8" s="129"/>
      <c r="L8" s="41"/>
    </row>
    <row r="9" s="1" customFormat="1" ht="36.96" customHeight="1">
      <c r="B9" s="41"/>
      <c r="E9" s="130" t="s">
        <v>87</v>
      </c>
      <c r="F9" s="1"/>
      <c r="G9" s="1"/>
      <c r="H9" s="1"/>
      <c r="I9" s="129"/>
      <c r="L9" s="41"/>
    </row>
    <row r="10" s="1" customFormat="1">
      <c r="B10" s="41"/>
      <c r="I10" s="129"/>
      <c r="L10" s="41"/>
    </row>
    <row r="11" s="1" customFormat="1" ht="12" customHeight="1">
      <c r="B11" s="41"/>
      <c r="D11" s="127" t="s">
        <v>18</v>
      </c>
      <c r="F11" s="15" t="s">
        <v>19</v>
      </c>
      <c r="I11" s="131" t="s">
        <v>20</v>
      </c>
      <c r="J11" s="15" t="s">
        <v>1</v>
      </c>
      <c r="L11" s="41"/>
    </row>
    <row r="12" s="1" customFormat="1" ht="12" customHeight="1">
      <c r="B12" s="41"/>
      <c r="D12" s="127" t="s">
        <v>21</v>
      </c>
      <c r="F12" s="15" t="s">
        <v>22</v>
      </c>
      <c r="I12" s="131" t="s">
        <v>23</v>
      </c>
      <c r="J12" s="132" t="str">
        <f>'Rekapitulace stavby'!AN8</f>
        <v>13. 6. 2017</v>
      </c>
      <c r="L12" s="41"/>
    </row>
    <row r="13" s="1" customFormat="1" ht="10.8" customHeight="1">
      <c r="B13" s="41"/>
      <c r="I13" s="129"/>
      <c r="L13" s="41"/>
    </row>
    <row r="14" s="1" customFormat="1" ht="12" customHeight="1">
      <c r="B14" s="41"/>
      <c r="D14" s="127" t="s">
        <v>25</v>
      </c>
      <c r="I14" s="131" t="s">
        <v>26</v>
      </c>
      <c r="J14" s="15" t="s">
        <v>1</v>
      </c>
      <c r="L14" s="41"/>
    </row>
    <row r="15" s="1" customFormat="1" ht="18" customHeight="1">
      <c r="B15" s="41"/>
      <c r="E15" s="15" t="s">
        <v>22</v>
      </c>
      <c r="I15" s="131" t="s">
        <v>28</v>
      </c>
      <c r="J15" s="15" t="s">
        <v>1</v>
      </c>
      <c r="L15" s="41"/>
    </row>
    <row r="16" s="1" customFormat="1" ht="6.96" customHeight="1">
      <c r="B16" s="41"/>
      <c r="I16" s="129"/>
      <c r="L16" s="41"/>
    </row>
    <row r="17" s="1" customFormat="1" ht="12" customHeight="1">
      <c r="B17" s="41"/>
      <c r="D17" s="127" t="s">
        <v>29</v>
      </c>
      <c r="I17" s="131" t="s">
        <v>26</v>
      </c>
      <c r="J17" s="31" t="str">
        <f>'Rekapitulace stavby'!AN13</f>
        <v>Vyplň údaj</v>
      </c>
      <c r="L17" s="41"/>
    </row>
    <row r="18" s="1" customFormat="1" ht="18" customHeight="1">
      <c r="B18" s="41"/>
      <c r="E18" s="31" t="str">
        <f>'Rekapitulace stavby'!E14</f>
        <v>Vyplň údaj</v>
      </c>
      <c r="F18" s="15"/>
      <c r="G18" s="15"/>
      <c r="H18" s="15"/>
      <c r="I18" s="131" t="s">
        <v>28</v>
      </c>
      <c r="J18" s="31" t="str">
        <f>'Rekapitulace stavby'!AN14</f>
        <v>Vyplň údaj</v>
      </c>
      <c r="L18" s="41"/>
    </row>
    <row r="19" s="1" customFormat="1" ht="6.96" customHeight="1">
      <c r="B19" s="41"/>
      <c r="I19" s="129"/>
      <c r="L19" s="41"/>
    </row>
    <row r="20" s="1" customFormat="1" ht="12" customHeight="1">
      <c r="B20" s="41"/>
      <c r="D20" s="127" t="s">
        <v>31</v>
      </c>
      <c r="I20" s="131" t="s">
        <v>26</v>
      </c>
      <c r="J20" s="15" t="s">
        <v>1</v>
      </c>
      <c r="L20" s="41"/>
    </row>
    <row r="21" s="1" customFormat="1" ht="18" customHeight="1">
      <c r="B21" s="41"/>
      <c r="E21" s="15" t="s">
        <v>22</v>
      </c>
      <c r="I21" s="131" t="s">
        <v>28</v>
      </c>
      <c r="J21" s="15" t="s">
        <v>1</v>
      </c>
      <c r="L21" s="41"/>
    </row>
    <row r="22" s="1" customFormat="1" ht="6.96" customHeight="1">
      <c r="B22" s="41"/>
      <c r="I22" s="129"/>
      <c r="L22" s="41"/>
    </row>
    <row r="23" s="1" customFormat="1" ht="12" customHeight="1">
      <c r="B23" s="41"/>
      <c r="D23" s="127" t="s">
        <v>33</v>
      </c>
      <c r="I23" s="131" t="s">
        <v>26</v>
      </c>
      <c r="J23" s="15" t="s">
        <v>1</v>
      </c>
      <c r="L23" s="41"/>
    </row>
    <row r="24" s="1" customFormat="1" ht="18" customHeight="1">
      <c r="B24" s="41"/>
      <c r="E24" s="15" t="s">
        <v>34</v>
      </c>
      <c r="I24" s="131" t="s">
        <v>28</v>
      </c>
      <c r="J24" s="15" t="s">
        <v>1</v>
      </c>
      <c r="L24" s="41"/>
    </row>
    <row r="25" s="1" customFormat="1" ht="6.96" customHeight="1">
      <c r="B25" s="41"/>
      <c r="I25" s="129"/>
      <c r="L25" s="41"/>
    </row>
    <row r="26" s="1" customFormat="1" ht="12" customHeight="1">
      <c r="B26" s="41"/>
      <c r="D26" s="127" t="s">
        <v>35</v>
      </c>
      <c r="I26" s="129"/>
      <c r="L26" s="41"/>
    </row>
    <row r="27" s="6" customFormat="1" ht="16.5" customHeight="1">
      <c r="B27" s="133"/>
      <c r="E27" s="134" t="s">
        <v>1</v>
      </c>
      <c r="F27" s="134"/>
      <c r="G27" s="134"/>
      <c r="H27" s="134"/>
      <c r="I27" s="135"/>
      <c r="L27" s="133"/>
    </row>
    <row r="28" s="1" customFormat="1" ht="6.96" customHeight="1">
      <c r="B28" s="41"/>
      <c r="I28" s="129"/>
      <c r="L28" s="41"/>
    </row>
    <row r="29" s="1" customFormat="1" ht="6.96" customHeight="1">
      <c r="B29" s="41"/>
      <c r="D29" s="69"/>
      <c r="E29" s="69"/>
      <c r="F29" s="69"/>
      <c r="G29" s="69"/>
      <c r="H29" s="69"/>
      <c r="I29" s="136"/>
      <c r="J29" s="69"/>
      <c r="K29" s="69"/>
      <c r="L29" s="41"/>
    </row>
    <row r="30" s="1" customFormat="1" ht="25.44" customHeight="1">
      <c r="B30" s="41"/>
      <c r="D30" s="137" t="s">
        <v>36</v>
      </c>
      <c r="I30" s="129"/>
      <c r="J30" s="138">
        <f>ROUND(J84, 2)</f>
        <v>0</v>
      </c>
      <c r="L30" s="41"/>
    </row>
    <row r="31" s="1" customFormat="1" ht="6.96" customHeight="1">
      <c r="B31" s="41"/>
      <c r="D31" s="69"/>
      <c r="E31" s="69"/>
      <c r="F31" s="69"/>
      <c r="G31" s="69"/>
      <c r="H31" s="69"/>
      <c r="I31" s="136"/>
      <c r="J31" s="69"/>
      <c r="K31" s="69"/>
      <c r="L31" s="41"/>
    </row>
    <row r="32" s="1" customFormat="1" ht="14.4" customHeight="1">
      <c r="B32" s="41"/>
      <c r="F32" s="139" t="s">
        <v>38</v>
      </c>
      <c r="I32" s="140" t="s">
        <v>37</v>
      </c>
      <c r="J32" s="139" t="s">
        <v>39</v>
      </c>
      <c r="L32" s="41"/>
    </row>
    <row r="33" s="1" customFormat="1" ht="14.4" customHeight="1">
      <c r="B33" s="41"/>
      <c r="D33" s="127" t="s">
        <v>40</v>
      </c>
      <c r="E33" s="127" t="s">
        <v>41</v>
      </c>
      <c r="F33" s="141">
        <f>ROUND((SUM(BE84:BE111)),  2)</f>
        <v>0</v>
      </c>
      <c r="I33" s="142">
        <v>0.20999999999999999</v>
      </c>
      <c r="J33" s="141">
        <f>ROUND(((SUM(BE84:BE111))*I33),  2)</f>
        <v>0</v>
      </c>
      <c r="L33" s="41"/>
    </row>
    <row r="34" s="1" customFormat="1" ht="14.4" customHeight="1">
      <c r="B34" s="41"/>
      <c r="E34" s="127" t="s">
        <v>42</v>
      </c>
      <c r="F34" s="141">
        <f>ROUND((SUM(BF84:BF111)),  2)</f>
        <v>0</v>
      </c>
      <c r="I34" s="142">
        <v>0.14999999999999999</v>
      </c>
      <c r="J34" s="141">
        <f>ROUND(((SUM(BF84:BF111))*I34),  2)</f>
        <v>0</v>
      </c>
      <c r="L34" s="41"/>
    </row>
    <row r="35" hidden="1" s="1" customFormat="1" ht="14.4" customHeight="1">
      <c r="B35" s="41"/>
      <c r="E35" s="127" t="s">
        <v>43</v>
      </c>
      <c r="F35" s="141">
        <f>ROUND((SUM(BG84:BG111)),  2)</f>
        <v>0</v>
      </c>
      <c r="I35" s="142">
        <v>0.20999999999999999</v>
      </c>
      <c r="J35" s="141">
        <f>0</f>
        <v>0</v>
      </c>
      <c r="L35" s="41"/>
    </row>
    <row r="36" hidden="1" s="1" customFormat="1" ht="14.4" customHeight="1">
      <c r="B36" s="41"/>
      <c r="E36" s="127" t="s">
        <v>44</v>
      </c>
      <c r="F36" s="141">
        <f>ROUND((SUM(BH84:BH111)),  2)</f>
        <v>0</v>
      </c>
      <c r="I36" s="142">
        <v>0.14999999999999999</v>
      </c>
      <c r="J36" s="141">
        <f>0</f>
        <v>0</v>
      </c>
      <c r="L36" s="41"/>
    </row>
    <row r="37" hidden="1" s="1" customFormat="1" ht="14.4" customHeight="1">
      <c r="B37" s="41"/>
      <c r="E37" s="127" t="s">
        <v>45</v>
      </c>
      <c r="F37" s="141">
        <f>ROUND((SUM(BI84:BI111)),  2)</f>
        <v>0</v>
      </c>
      <c r="I37" s="142">
        <v>0</v>
      </c>
      <c r="J37" s="141">
        <f>0</f>
        <v>0</v>
      </c>
      <c r="L37" s="41"/>
    </row>
    <row r="38" s="1" customFormat="1" ht="6.96" customHeight="1">
      <c r="B38" s="41"/>
      <c r="I38" s="129"/>
      <c r="L38" s="41"/>
    </row>
    <row r="39" s="1" customFormat="1" ht="25.44" customHeight="1">
      <c r="B39" s="41"/>
      <c r="C39" s="143"/>
      <c r="D39" s="144" t="s">
        <v>46</v>
      </c>
      <c r="E39" s="145"/>
      <c r="F39" s="145"/>
      <c r="G39" s="146" t="s">
        <v>47</v>
      </c>
      <c r="H39" s="147" t="s">
        <v>48</v>
      </c>
      <c r="I39" s="148"/>
      <c r="J39" s="149">
        <f>SUM(J30:J37)</f>
        <v>0</v>
      </c>
      <c r="K39" s="150"/>
      <c r="L39" s="41"/>
    </row>
    <row r="40" s="1" customFormat="1" ht="14.4" customHeight="1">
      <c r="B40" s="151"/>
      <c r="C40" s="152"/>
      <c r="D40" s="152"/>
      <c r="E40" s="152"/>
      <c r="F40" s="152"/>
      <c r="G40" s="152"/>
      <c r="H40" s="152"/>
      <c r="I40" s="153"/>
      <c r="J40" s="152"/>
      <c r="K40" s="152"/>
      <c r="L40" s="41"/>
    </row>
    <row r="44" s="1" customFormat="1" ht="6.96" customHeight="1">
      <c r="B44" s="154"/>
      <c r="C44" s="155"/>
      <c r="D44" s="155"/>
      <c r="E44" s="155"/>
      <c r="F44" s="155"/>
      <c r="G44" s="155"/>
      <c r="H44" s="155"/>
      <c r="I44" s="156"/>
      <c r="J44" s="155"/>
      <c r="K44" s="155"/>
      <c r="L44" s="41"/>
    </row>
    <row r="45" s="1" customFormat="1" ht="24.96" customHeight="1">
      <c r="B45" s="36"/>
      <c r="C45" s="21" t="s">
        <v>88</v>
      </c>
      <c r="D45" s="37"/>
      <c r="E45" s="37"/>
      <c r="F45" s="37"/>
      <c r="G45" s="37"/>
      <c r="H45" s="37"/>
      <c r="I45" s="129"/>
      <c r="J45" s="37"/>
      <c r="K45" s="37"/>
      <c r="L45" s="41"/>
    </row>
    <row r="46" s="1" customFormat="1" ht="6.96" customHeight="1">
      <c r="B46" s="36"/>
      <c r="C46" s="37"/>
      <c r="D46" s="37"/>
      <c r="E46" s="37"/>
      <c r="F46" s="37"/>
      <c r="G46" s="37"/>
      <c r="H46" s="37"/>
      <c r="I46" s="129"/>
      <c r="J46" s="37"/>
      <c r="K46" s="37"/>
      <c r="L46" s="41"/>
    </row>
    <row r="47" s="1" customFormat="1" ht="12" customHeight="1">
      <c r="B47" s="36"/>
      <c r="C47" s="30" t="s">
        <v>16</v>
      </c>
      <c r="D47" s="37"/>
      <c r="E47" s="37"/>
      <c r="F47" s="37"/>
      <c r="G47" s="37"/>
      <c r="H47" s="37"/>
      <c r="I47" s="129"/>
      <c r="J47" s="37"/>
      <c r="K47" s="37"/>
      <c r="L47" s="41"/>
    </row>
    <row r="48" s="1" customFormat="1" ht="16.5" customHeight="1">
      <c r="B48" s="36"/>
      <c r="C48" s="37"/>
      <c r="D48" s="37"/>
      <c r="E48" s="157" t="str">
        <f>E7</f>
        <v>Oprava mostu v km 70,905 na trati Olomouc – Nezamyslice</v>
      </c>
      <c r="F48" s="30"/>
      <c r="G48" s="30"/>
      <c r="H48" s="30"/>
      <c r="I48" s="129"/>
      <c r="J48" s="37"/>
      <c r="K48" s="37"/>
      <c r="L48" s="41"/>
    </row>
    <row r="49" s="1" customFormat="1" ht="12" customHeight="1">
      <c r="B49" s="36"/>
      <c r="C49" s="30" t="s">
        <v>86</v>
      </c>
      <c r="D49" s="37"/>
      <c r="E49" s="37"/>
      <c r="F49" s="37"/>
      <c r="G49" s="37"/>
      <c r="H49" s="37"/>
      <c r="I49" s="129"/>
      <c r="J49" s="37"/>
      <c r="K49" s="37"/>
      <c r="L49" s="41"/>
    </row>
    <row r="50" s="1" customFormat="1" ht="16.5" customHeight="1">
      <c r="B50" s="36"/>
      <c r="C50" s="37"/>
      <c r="D50" s="37"/>
      <c r="E50" s="62" t="str">
        <f>E9</f>
        <v>SO 01 - Žel. svršek v okolí mostu v km 70,905</v>
      </c>
      <c r="F50" s="37"/>
      <c r="G50" s="37"/>
      <c r="H50" s="37"/>
      <c r="I50" s="129"/>
      <c r="J50" s="37"/>
      <c r="K50" s="37"/>
      <c r="L50" s="41"/>
    </row>
    <row r="51" s="1" customFormat="1" ht="6.96" customHeight="1">
      <c r="B51" s="36"/>
      <c r="C51" s="37"/>
      <c r="D51" s="37"/>
      <c r="E51" s="37"/>
      <c r="F51" s="37"/>
      <c r="G51" s="37"/>
      <c r="H51" s="37"/>
      <c r="I51" s="129"/>
      <c r="J51" s="37"/>
      <c r="K51" s="37"/>
      <c r="L51" s="41"/>
    </row>
    <row r="52" s="1" customFormat="1" ht="12" customHeight="1">
      <c r="B52" s="36"/>
      <c r="C52" s="30" t="s">
        <v>21</v>
      </c>
      <c r="D52" s="37"/>
      <c r="E52" s="37"/>
      <c r="F52" s="25" t="str">
        <f>F12</f>
        <v xml:space="preserve"> </v>
      </c>
      <c r="G52" s="37"/>
      <c r="H52" s="37"/>
      <c r="I52" s="131" t="s">
        <v>23</v>
      </c>
      <c r="J52" s="65" t="str">
        <f>IF(J12="","",J12)</f>
        <v>13. 6. 2017</v>
      </c>
      <c r="K52" s="37"/>
      <c r="L52" s="41"/>
    </row>
    <row r="53" s="1" customFormat="1" ht="6.96" customHeight="1">
      <c r="B53" s="36"/>
      <c r="C53" s="37"/>
      <c r="D53" s="37"/>
      <c r="E53" s="37"/>
      <c r="F53" s="37"/>
      <c r="G53" s="37"/>
      <c r="H53" s="37"/>
      <c r="I53" s="129"/>
      <c r="J53" s="37"/>
      <c r="K53" s="37"/>
      <c r="L53" s="41"/>
    </row>
    <row r="54" s="1" customFormat="1" ht="13.65" customHeight="1">
      <c r="B54" s="36"/>
      <c r="C54" s="30" t="s">
        <v>25</v>
      </c>
      <c r="D54" s="37"/>
      <c r="E54" s="37"/>
      <c r="F54" s="25" t="str">
        <f>E15</f>
        <v xml:space="preserve"> </v>
      </c>
      <c r="G54" s="37"/>
      <c r="H54" s="37"/>
      <c r="I54" s="131" t="s">
        <v>31</v>
      </c>
      <c r="J54" s="34" t="str">
        <f>E21</f>
        <v xml:space="preserve"> </v>
      </c>
      <c r="K54" s="37"/>
      <c r="L54" s="41"/>
    </row>
    <row r="55" s="1" customFormat="1" ht="13.65" customHeight="1">
      <c r="B55" s="36"/>
      <c r="C55" s="30" t="s">
        <v>29</v>
      </c>
      <c r="D55" s="37"/>
      <c r="E55" s="37"/>
      <c r="F55" s="25" t="str">
        <f>IF(E18="","",E18)</f>
        <v>Vyplň údaj</v>
      </c>
      <c r="G55" s="37"/>
      <c r="H55" s="37"/>
      <c r="I55" s="131" t="s">
        <v>33</v>
      </c>
      <c r="J55" s="34" t="str">
        <f>E24</f>
        <v>Ing. Renata Jandová</v>
      </c>
      <c r="K55" s="37"/>
      <c r="L55" s="41"/>
    </row>
    <row r="56" s="1" customFormat="1" ht="10.32" customHeight="1">
      <c r="B56" s="36"/>
      <c r="C56" s="37"/>
      <c r="D56" s="37"/>
      <c r="E56" s="37"/>
      <c r="F56" s="37"/>
      <c r="G56" s="37"/>
      <c r="H56" s="37"/>
      <c r="I56" s="129"/>
      <c r="J56" s="37"/>
      <c r="K56" s="37"/>
      <c r="L56" s="41"/>
    </row>
    <row r="57" s="1" customFormat="1" ht="29.28" customHeight="1">
      <c r="B57" s="36"/>
      <c r="C57" s="158" t="s">
        <v>89</v>
      </c>
      <c r="D57" s="159"/>
      <c r="E57" s="159"/>
      <c r="F57" s="159"/>
      <c r="G57" s="159"/>
      <c r="H57" s="159"/>
      <c r="I57" s="160"/>
      <c r="J57" s="161" t="s">
        <v>90</v>
      </c>
      <c r="K57" s="159"/>
      <c r="L57" s="41"/>
    </row>
    <row r="58" s="1" customFormat="1" ht="10.32" customHeight="1">
      <c r="B58" s="36"/>
      <c r="C58" s="37"/>
      <c r="D58" s="37"/>
      <c r="E58" s="37"/>
      <c r="F58" s="37"/>
      <c r="G58" s="37"/>
      <c r="H58" s="37"/>
      <c r="I58" s="129"/>
      <c r="J58" s="37"/>
      <c r="K58" s="37"/>
      <c r="L58" s="41"/>
    </row>
    <row r="59" s="1" customFormat="1" ht="22.8" customHeight="1">
      <c r="B59" s="36"/>
      <c r="C59" s="162" t="s">
        <v>91</v>
      </c>
      <c r="D59" s="37"/>
      <c r="E59" s="37"/>
      <c r="F59" s="37"/>
      <c r="G59" s="37"/>
      <c r="H59" s="37"/>
      <c r="I59" s="129"/>
      <c r="J59" s="96">
        <f>J84</f>
        <v>0</v>
      </c>
      <c r="K59" s="37"/>
      <c r="L59" s="41"/>
      <c r="AU59" s="15" t="s">
        <v>92</v>
      </c>
    </row>
    <row r="60" s="7" customFormat="1" ht="24.96" customHeight="1">
      <c r="B60" s="163"/>
      <c r="C60" s="164"/>
      <c r="D60" s="165" t="s">
        <v>93</v>
      </c>
      <c r="E60" s="166"/>
      <c r="F60" s="166"/>
      <c r="G60" s="166"/>
      <c r="H60" s="166"/>
      <c r="I60" s="167"/>
      <c r="J60" s="168">
        <f>J85</f>
        <v>0</v>
      </c>
      <c r="K60" s="164"/>
      <c r="L60" s="169"/>
    </row>
    <row r="61" s="8" customFormat="1" ht="19.92" customHeight="1">
      <c r="B61" s="170"/>
      <c r="C61" s="171"/>
      <c r="D61" s="172" t="s">
        <v>94</v>
      </c>
      <c r="E61" s="173"/>
      <c r="F61" s="173"/>
      <c r="G61" s="173"/>
      <c r="H61" s="173"/>
      <c r="I61" s="174"/>
      <c r="J61" s="175">
        <f>J86</f>
        <v>0</v>
      </c>
      <c r="K61" s="171"/>
      <c r="L61" s="176"/>
    </row>
    <row r="62" s="8" customFormat="1" ht="19.92" customHeight="1">
      <c r="B62" s="170"/>
      <c r="C62" s="171"/>
      <c r="D62" s="172" t="s">
        <v>95</v>
      </c>
      <c r="E62" s="173"/>
      <c r="F62" s="173"/>
      <c r="G62" s="173"/>
      <c r="H62" s="173"/>
      <c r="I62" s="174"/>
      <c r="J62" s="175">
        <f>J105</f>
        <v>0</v>
      </c>
      <c r="K62" s="171"/>
      <c r="L62" s="176"/>
    </row>
    <row r="63" s="8" customFormat="1" ht="19.92" customHeight="1">
      <c r="B63" s="170"/>
      <c r="C63" s="171"/>
      <c r="D63" s="172" t="s">
        <v>96</v>
      </c>
      <c r="E63" s="173"/>
      <c r="F63" s="173"/>
      <c r="G63" s="173"/>
      <c r="H63" s="173"/>
      <c r="I63" s="174"/>
      <c r="J63" s="175">
        <f>J108</f>
        <v>0</v>
      </c>
      <c r="K63" s="171"/>
      <c r="L63" s="176"/>
    </row>
    <row r="64" s="7" customFormat="1" ht="24.96" customHeight="1">
      <c r="B64" s="163"/>
      <c r="C64" s="164"/>
      <c r="D64" s="165" t="s">
        <v>97</v>
      </c>
      <c r="E64" s="166"/>
      <c r="F64" s="166"/>
      <c r="G64" s="166"/>
      <c r="H64" s="166"/>
      <c r="I64" s="167"/>
      <c r="J64" s="168">
        <f>J110</f>
        <v>0</v>
      </c>
      <c r="K64" s="164"/>
      <c r="L64" s="169"/>
    </row>
    <row r="65" s="1" customFormat="1" ht="21.84" customHeight="1">
      <c r="B65" s="36"/>
      <c r="C65" s="37"/>
      <c r="D65" s="37"/>
      <c r="E65" s="37"/>
      <c r="F65" s="37"/>
      <c r="G65" s="37"/>
      <c r="H65" s="37"/>
      <c r="I65" s="129"/>
      <c r="J65" s="37"/>
      <c r="K65" s="37"/>
      <c r="L65" s="41"/>
    </row>
    <row r="66" s="1" customFormat="1" ht="6.96" customHeight="1">
      <c r="B66" s="55"/>
      <c r="C66" s="56"/>
      <c r="D66" s="56"/>
      <c r="E66" s="56"/>
      <c r="F66" s="56"/>
      <c r="G66" s="56"/>
      <c r="H66" s="56"/>
      <c r="I66" s="153"/>
      <c r="J66" s="56"/>
      <c r="K66" s="56"/>
      <c r="L66" s="41"/>
    </row>
    <row r="70" s="1" customFormat="1" ht="6.96" customHeight="1">
      <c r="B70" s="57"/>
      <c r="C70" s="58"/>
      <c r="D70" s="58"/>
      <c r="E70" s="58"/>
      <c r="F70" s="58"/>
      <c r="G70" s="58"/>
      <c r="H70" s="58"/>
      <c r="I70" s="156"/>
      <c r="J70" s="58"/>
      <c r="K70" s="58"/>
      <c r="L70" s="41"/>
    </row>
    <row r="71" s="1" customFormat="1" ht="24.96" customHeight="1">
      <c r="B71" s="36"/>
      <c r="C71" s="21" t="s">
        <v>98</v>
      </c>
      <c r="D71" s="37"/>
      <c r="E71" s="37"/>
      <c r="F71" s="37"/>
      <c r="G71" s="37"/>
      <c r="H71" s="37"/>
      <c r="I71" s="129"/>
      <c r="J71" s="37"/>
      <c r="K71" s="37"/>
      <c r="L71" s="41"/>
    </row>
    <row r="72" s="1" customFormat="1" ht="6.96" customHeight="1">
      <c r="B72" s="36"/>
      <c r="C72" s="37"/>
      <c r="D72" s="37"/>
      <c r="E72" s="37"/>
      <c r="F72" s="37"/>
      <c r="G72" s="37"/>
      <c r="H72" s="37"/>
      <c r="I72" s="129"/>
      <c r="J72" s="37"/>
      <c r="K72" s="37"/>
      <c r="L72" s="41"/>
    </row>
    <row r="73" s="1" customFormat="1" ht="12" customHeight="1">
      <c r="B73" s="36"/>
      <c r="C73" s="30" t="s">
        <v>16</v>
      </c>
      <c r="D73" s="37"/>
      <c r="E73" s="37"/>
      <c r="F73" s="37"/>
      <c r="G73" s="37"/>
      <c r="H73" s="37"/>
      <c r="I73" s="129"/>
      <c r="J73" s="37"/>
      <c r="K73" s="37"/>
      <c r="L73" s="41"/>
    </row>
    <row r="74" s="1" customFormat="1" ht="16.5" customHeight="1">
      <c r="B74" s="36"/>
      <c r="C74" s="37"/>
      <c r="D74" s="37"/>
      <c r="E74" s="157" t="str">
        <f>E7</f>
        <v>Oprava mostu v km 70,905 na trati Olomouc – Nezamyslice</v>
      </c>
      <c r="F74" s="30"/>
      <c r="G74" s="30"/>
      <c r="H74" s="30"/>
      <c r="I74" s="129"/>
      <c r="J74" s="37"/>
      <c r="K74" s="37"/>
      <c r="L74" s="41"/>
    </row>
    <row r="75" s="1" customFormat="1" ht="12" customHeight="1">
      <c r="B75" s="36"/>
      <c r="C75" s="30" t="s">
        <v>86</v>
      </c>
      <c r="D75" s="37"/>
      <c r="E75" s="37"/>
      <c r="F75" s="37"/>
      <c r="G75" s="37"/>
      <c r="H75" s="37"/>
      <c r="I75" s="129"/>
      <c r="J75" s="37"/>
      <c r="K75" s="37"/>
      <c r="L75" s="41"/>
    </row>
    <row r="76" s="1" customFormat="1" ht="16.5" customHeight="1">
      <c r="B76" s="36"/>
      <c r="C76" s="37"/>
      <c r="D76" s="37"/>
      <c r="E76" s="62" t="str">
        <f>E9</f>
        <v>SO 01 - Žel. svršek v okolí mostu v km 70,905</v>
      </c>
      <c r="F76" s="37"/>
      <c r="G76" s="37"/>
      <c r="H76" s="37"/>
      <c r="I76" s="129"/>
      <c r="J76" s="37"/>
      <c r="K76" s="37"/>
      <c r="L76" s="41"/>
    </row>
    <row r="77" s="1" customFormat="1" ht="6.96" customHeight="1">
      <c r="B77" s="36"/>
      <c r="C77" s="37"/>
      <c r="D77" s="37"/>
      <c r="E77" s="37"/>
      <c r="F77" s="37"/>
      <c r="G77" s="37"/>
      <c r="H77" s="37"/>
      <c r="I77" s="129"/>
      <c r="J77" s="37"/>
      <c r="K77" s="37"/>
      <c r="L77" s="41"/>
    </row>
    <row r="78" s="1" customFormat="1" ht="12" customHeight="1">
      <c r="B78" s="36"/>
      <c r="C78" s="30" t="s">
        <v>21</v>
      </c>
      <c r="D78" s="37"/>
      <c r="E78" s="37"/>
      <c r="F78" s="25" t="str">
        <f>F12</f>
        <v xml:space="preserve"> </v>
      </c>
      <c r="G78" s="37"/>
      <c r="H78" s="37"/>
      <c r="I78" s="131" t="s">
        <v>23</v>
      </c>
      <c r="J78" s="65" t="str">
        <f>IF(J12="","",J12)</f>
        <v>13. 6. 2017</v>
      </c>
      <c r="K78" s="37"/>
      <c r="L78" s="41"/>
    </row>
    <row r="79" s="1" customFormat="1" ht="6.96" customHeight="1">
      <c r="B79" s="36"/>
      <c r="C79" s="37"/>
      <c r="D79" s="37"/>
      <c r="E79" s="37"/>
      <c r="F79" s="37"/>
      <c r="G79" s="37"/>
      <c r="H79" s="37"/>
      <c r="I79" s="129"/>
      <c r="J79" s="37"/>
      <c r="K79" s="37"/>
      <c r="L79" s="41"/>
    </row>
    <row r="80" s="1" customFormat="1" ht="13.65" customHeight="1">
      <c r="B80" s="36"/>
      <c r="C80" s="30" t="s">
        <v>25</v>
      </c>
      <c r="D80" s="37"/>
      <c r="E80" s="37"/>
      <c r="F80" s="25" t="str">
        <f>E15</f>
        <v xml:space="preserve"> </v>
      </c>
      <c r="G80" s="37"/>
      <c r="H80" s="37"/>
      <c r="I80" s="131" t="s">
        <v>31</v>
      </c>
      <c r="J80" s="34" t="str">
        <f>E21</f>
        <v xml:space="preserve"> </v>
      </c>
      <c r="K80" s="37"/>
      <c r="L80" s="41"/>
    </row>
    <row r="81" s="1" customFormat="1" ht="13.65" customHeight="1">
      <c r="B81" s="36"/>
      <c r="C81" s="30" t="s">
        <v>29</v>
      </c>
      <c r="D81" s="37"/>
      <c r="E81" s="37"/>
      <c r="F81" s="25" t="str">
        <f>IF(E18="","",E18)</f>
        <v>Vyplň údaj</v>
      </c>
      <c r="G81" s="37"/>
      <c r="H81" s="37"/>
      <c r="I81" s="131" t="s">
        <v>33</v>
      </c>
      <c r="J81" s="34" t="str">
        <f>E24</f>
        <v>Ing. Renata Jandová</v>
      </c>
      <c r="K81" s="37"/>
      <c r="L81" s="41"/>
    </row>
    <row r="82" s="1" customFormat="1" ht="10.32" customHeight="1">
      <c r="B82" s="36"/>
      <c r="C82" s="37"/>
      <c r="D82" s="37"/>
      <c r="E82" s="37"/>
      <c r="F82" s="37"/>
      <c r="G82" s="37"/>
      <c r="H82" s="37"/>
      <c r="I82" s="129"/>
      <c r="J82" s="37"/>
      <c r="K82" s="37"/>
      <c r="L82" s="41"/>
    </row>
    <row r="83" s="9" customFormat="1" ht="29.28" customHeight="1">
      <c r="B83" s="177"/>
      <c r="C83" s="178" t="s">
        <v>99</v>
      </c>
      <c r="D83" s="179" t="s">
        <v>55</v>
      </c>
      <c r="E83" s="179" t="s">
        <v>51</v>
      </c>
      <c r="F83" s="179" t="s">
        <v>52</v>
      </c>
      <c r="G83" s="179" t="s">
        <v>100</v>
      </c>
      <c r="H83" s="179" t="s">
        <v>101</v>
      </c>
      <c r="I83" s="180" t="s">
        <v>102</v>
      </c>
      <c r="J83" s="181" t="s">
        <v>90</v>
      </c>
      <c r="K83" s="182" t="s">
        <v>103</v>
      </c>
      <c r="L83" s="183"/>
      <c r="M83" s="86" t="s">
        <v>1</v>
      </c>
      <c r="N83" s="87" t="s">
        <v>40</v>
      </c>
      <c r="O83" s="87" t="s">
        <v>104</v>
      </c>
      <c r="P83" s="87" t="s">
        <v>105</v>
      </c>
      <c r="Q83" s="87" t="s">
        <v>106</v>
      </c>
      <c r="R83" s="87" t="s">
        <v>107</v>
      </c>
      <c r="S83" s="87" t="s">
        <v>108</v>
      </c>
      <c r="T83" s="88" t="s">
        <v>109</v>
      </c>
    </row>
    <row r="84" s="1" customFormat="1" ht="22.8" customHeight="1">
      <c r="B84" s="36"/>
      <c r="C84" s="93" t="s">
        <v>110</v>
      </c>
      <c r="D84" s="37"/>
      <c r="E84" s="37"/>
      <c r="F84" s="37"/>
      <c r="G84" s="37"/>
      <c r="H84" s="37"/>
      <c r="I84" s="129"/>
      <c r="J84" s="184">
        <f>BK84</f>
        <v>0</v>
      </c>
      <c r="K84" s="37"/>
      <c r="L84" s="41"/>
      <c r="M84" s="89"/>
      <c r="N84" s="90"/>
      <c r="O84" s="90"/>
      <c r="P84" s="185">
        <f>P85+P110</f>
        <v>0</v>
      </c>
      <c r="Q84" s="90"/>
      <c r="R84" s="185">
        <f>R85+R110</f>
        <v>903.57929999999999</v>
      </c>
      <c r="S84" s="90"/>
      <c r="T84" s="186">
        <f>T85+T110</f>
        <v>0</v>
      </c>
      <c r="AT84" s="15" t="s">
        <v>69</v>
      </c>
      <c r="AU84" s="15" t="s">
        <v>92</v>
      </c>
      <c r="BK84" s="187">
        <f>BK85+BK110</f>
        <v>0</v>
      </c>
    </row>
    <row r="85" s="10" customFormat="1" ht="25.92" customHeight="1">
      <c r="B85" s="188"/>
      <c r="C85" s="189"/>
      <c r="D85" s="190" t="s">
        <v>69</v>
      </c>
      <c r="E85" s="191" t="s">
        <v>111</v>
      </c>
      <c r="F85" s="191" t="s">
        <v>112</v>
      </c>
      <c r="G85" s="189"/>
      <c r="H85" s="189"/>
      <c r="I85" s="192"/>
      <c r="J85" s="193">
        <f>BK85</f>
        <v>0</v>
      </c>
      <c r="K85" s="189"/>
      <c r="L85" s="194"/>
      <c r="M85" s="195"/>
      <c r="N85" s="196"/>
      <c r="O85" s="196"/>
      <c r="P85" s="197">
        <f>P86+P105+P108</f>
        <v>0</v>
      </c>
      <c r="Q85" s="196"/>
      <c r="R85" s="197">
        <f>R86+R105+R108</f>
        <v>903.57929999999999</v>
      </c>
      <c r="S85" s="196"/>
      <c r="T85" s="198">
        <f>T86+T105+T108</f>
        <v>0</v>
      </c>
      <c r="AR85" s="199" t="s">
        <v>78</v>
      </c>
      <c r="AT85" s="200" t="s">
        <v>69</v>
      </c>
      <c r="AU85" s="200" t="s">
        <v>70</v>
      </c>
      <c r="AY85" s="199" t="s">
        <v>113</v>
      </c>
      <c r="BK85" s="201">
        <f>BK86+BK105+BK108</f>
        <v>0</v>
      </c>
    </row>
    <row r="86" s="10" customFormat="1" ht="22.8" customHeight="1">
      <c r="B86" s="188"/>
      <c r="C86" s="189"/>
      <c r="D86" s="190" t="s">
        <v>69</v>
      </c>
      <c r="E86" s="202" t="s">
        <v>114</v>
      </c>
      <c r="F86" s="202" t="s">
        <v>115</v>
      </c>
      <c r="G86" s="189"/>
      <c r="H86" s="189"/>
      <c r="I86" s="192"/>
      <c r="J86" s="203">
        <f>BK86</f>
        <v>0</v>
      </c>
      <c r="K86" s="189"/>
      <c r="L86" s="194"/>
      <c r="M86" s="195"/>
      <c r="N86" s="196"/>
      <c r="O86" s="196"/>
      <c r="P86" s="197">
        <f>SUM(P87:P104)</f>
        <v>0</v>
      </c>
      <c r="Q86" s="196"/>
      <c r="R86" s="197">
        <f>SUM(R87:R104)</f>
        <v>903.57929999999999</v>
      </c>
      <c r="S86" s="196"/>
      <c r="T86" s="198">
        <f>SUM(T87:T104)</f>
        <v>0</v>
      </c>
      <c r="AR86" s="199" t="s">
        <v>78</v>
      </c>
      <c r="AT86" s="200" t="s">
        <v>69</v>
      </c>
      <c r="AU86" s="200" t="s">
        <v>78</v>
      </c>
      <c r="AY86" s="199" t="s">
        <v>113</v>
      </c>
      <c r="BK86" s="201">
        <f>SUM(BK87:BK104)</f>
        <v>0</v>
      </c>
    </row>
    <row r="87" s="1" customFormat="1" ht="16.5" customHeight="1">
      <c r="B87" s="36"/>
      <c r="C87" s="204" t="s">
        <v>78</v>
      </c>
      <c r="D87" s="204" t="s">
        <v>116</v>
      </c>
      <c r="E87" s="205" t="s">
        <v>117</v>
      </c>
      <c r="F87" s="206" t="s">
        <v>118</v>
      </c>
      <c r="G87" s="207" t="s">
        <v>119</v>
      </c>
      <c r="H87" s="208">
        <v>0.074999999999999997</v>
      </c>
      <c r="I87" s="209"/>
      <c r="J87" s="210">
        <f>ROUND(I87*H87,2)</f>
        <v>0</v>
      </c>
      <c r="K87" s="206" t="s">
        <v>1</v>
      </c>
      <c r="L87" s="41"/>
      <c r="M87" s="211" t="s">
        <v>1</v>
      </c>
      <c r="N87" s="212" t="s">
        <v>41</v>
      </c>
      <c r="O87" s="77"/>
      <c r="P87" s="213">
        <f>O87*H87</f>
        <v>0</v>
      </c>
      <c r="Q87" s="213">
        <v>0</v>
      </c>
      <c r="R87" s="213">
        <f>Q87*H87</f>
        <v>0</v>
      </c>
      <c r="S87" s="213">
        <v>0</v>
      </c>
      <c r="T87" s="214">
        <f>S87*H87</f>
        <v>0</v>
      </c>
      <c r="AR87" s="15" t="s">
        <v>120</v>
      </c>
      <c r="AT87" s="15" t="s">
        <v>116</v>
      </c>
      <c r="AU87" s="15" t="s">
        <v>80</v>
      </c>
      <c r="AY87" s="15" t="s">
        <v>113</v>
      </c>
      <c r="BE87" s="215">
        <f>IF(N87="základní",J87,0)</f>
        <v>0</v>
      </c>
      <c r="BF87" s="215">
        <f>IF(N87="snížená",J87,0)</f>
        <v>0</v>
      </c>
      <c r="BG87" s="215">
        <f>IF(N87="zákl. přenesená",J87,0)</f>
        <v>0</v>
      </c>
      <c r="BH87" s="215">
        <f>IF(N87="sníž. přenesená",J87,0)</f>
        <v>0</v>
      </c>
      <c r="BI87" s="215">
        <f>IF(N87="nulová",J87,0)</f>
        <v>0</v>
      </c>
      <c r="BJ87" s="15" t="s">
        <v>78</v>
      </c>
      <c r="BK87" s="215">
        <f>ROUND(I87*H87,2)</f>
        <v>0</v>
      </c>
      <c r="BL87" s="15" t="s">
        <v>120</v>
      </c>
      <c r="BM87" s="15" t="s">
        <v>121</v>
      </c>
    </row>
    <row r="88" s="1" customFormat="1" ht="16.5" customHeight="1">
      <c r="B88" s="36"/>
      <c r="C88" s="204" t="s">
        <v>80</v>
      </c>
      <c r="D88" s="204" t="s">
        <v>116</v>
      </c>
      <c r="E88" s="205" t="s">
        <v>122</v>
      </c>
      <c r="F88" s="206" t="s">
        <v>123</v>
      </c>
      <c r="G88" s="207" t="s">
        <v>124</v>
      </c>
      <c r="H88" s="208">
        <v>60</v>
      </c>
      <c r="I88" s="209"/>
      <c r="J88" s="210">
        <f>ROUND(I88*H88,2)</f>
        <v>0</v>
      </c>
      <c r="K88" s="206" t="s">
        <v>1</v>
      </c>
      <c r="L88" s="41"/>
      <c r="M88" s="211" t="s">
        <v>1</v>
      </c>
      <c r="N88" s="212" t="s">
        <v>41</v>
      </c>
      <c r="O88" s="77"/>
      <c r="P88" s="213">
        <f>O88*H88</f>
        <v>0</v>
      </c>
      <c r="Q88" s="213">
        <v>0</v>
      </c>
      <c r="R88" s="213">
        <f>Q88*H88</f>
        <v>0</v>
      </c>
      <c r="S88" s="213">
        <v>0</v>
      </c>
      <c r="T88" s="214">
        <f>S88*H88</f>
        <v>0</v>
      </c>
      <c r="AR88" s="15" t="s">
        <v>120</v>
      </c>
      <c r="AT88" s="15" t="s">
        <v>116</v>
      </c>
      <c r="AU88" s="15" t="s">
        <v>80</v>
      </c>
      <c r="AY88" s="15" t="s">
        <v>113</v>
      </c>
      <c r="BE88" s="215">
        <f>IF(N88="základní",J88,0)</f>
        <v>0</v>
      </c>
      <c r="BF88" s="215">
        <f>IF(N88="snížená",J88,0)</f>
        <v>0</v>
      </c>
      <c r="BG88" s="215">
        <f>IF(N88="zákl. přenesená",J88,0)</f>
        <v>0</v>
      </c>
      <c r="BH88" s="215">
        <f>IF(N88="sníž. přenesená",J88,0)</f>
        <v>0</v>
      </c>
      <c r="BI88" s="215">
        <f>IF(N88="nulová",J88,0)</f>
        <v>0</v>
      </c>
      <c r="BJ88" s="15" t="s">
        <v>78</v>
      </c>
      <c r="BK88" s="215">
        <f>ROUND(I88*H88,2)</f>
        <v>0</v>
      </c>
      <c r="BL88" s="15" t="s">
        <v>120</v>
      </c>
      <c r="BM88" s="15" t="s">
        <v>125</v>
      </c>
    </row>
    <row r="89" s="1" customFormat="1" ht="16.5" customHeight="1">
      <c r="B89" s="36"/>
      <c r="C89" s="216" t="s">
        <v>126</v>
      </c>
      <c r="D89" s="216" t="s">
        <v>127</v>
      </c>
      <c r="E89" s="217" t="s">
        <v>128</v>
      </c>
      <c r="F89" s="218" t="s">
        <v>129</v>
      </c>
      <c r="G89" s="219" t="s">
        <v>130</v>
      </c>
      <c r="H89" s="220">
        <v>441</v>
      </c>
      <c r="I89" s="221"/>
      <c r="J89" s="222">
        <f>ROUND(I89*H89,2)</f>
        <v>0</v>
      </c>
      <c r="K89" s="218" t="s">
        <v>1</v>
      </c>
      <c r="L89" s="223"/>
      <c r="M89" s="224" t="s">
        <v>1</v>
      </c>
      <c r="N89" s="225" t="s">
        <v>41</v>
      </c>
      <c r="O89" s="77"/>
      <c r="P89" s="213">
        <f>O89*H89</f>
        <v>0</v>
      </c>
      <c r="Q89" s="213">
        <v>1</v>
      </c>
      <c r="R89" s="213">
        <f>Q89*H89</f>
        <v>441</v>
      </c>
      <c r="S89" s="213">
        <v>0</v>
      </c>
      <c r="T89" s="214">
        <f>S89*H89</f>
        <v>0</v>
      </c>
      <c r="AR89" s="15" t="s">
        <v>131</v>
      </c>
      <c r="AT89" s="15" t="s">
        <v>127</v>
      </c>
      <c r="AU89" s="15" t="s">
        <v>80</v>
      </c>
      <c r="AY89" s="15" t="s">
        <v>113</v>
      </c>
      <c r="BE89" s="215">
        <f>IF(N89="základní",J89,0)</f>
        <v>0</v>
      </c>
      <c r="BF89" s="215">
        <f>IF(N89="snížená",J89,0)</f>
        <v>0</v>
      </c>
      <c r="BG89" s="215">
        <f>IF(N89="zákl. přenesená",J89,0)</f>
        <v>0</v>
      </c>
      <c r="BH89" s="215">
        <f>IF(N89="sníž. přenesená",J89,0)</f>
        <v>0</v>
      </c>
      <c r="BI89" s="215">
        <f>IF(N89="nulová",J89,0)</f>
        <v>0</v>
      </c>
      <c r="BJ89" s="15" t="s">
        <v>78</v>
      </c>
      <c r="BK89" s="215">
        <f>ROUND(I89*H89,2)</f>
        <v>0</v>
      </c>
      <c r="BL89" s="15" t="s">
        <v>120</v>
      </c>
      <c r="BM89" s="15" t="s">
        <v>132</v>
      </c>
    </row>
    <row r="90" s="1" customFormat="1" ht="16.5" customHeight="1">
      <c r="B90" s="36"/>
      <c r="C90" s="216" t="s">
        <v>120</v>
      </c>
      <c r="D90" s="216" t="s">
        <v>127</v>
      </c>
      <c r="E90" s="217" t="s">
        <v>133</v>
      </c>
      <c r="F90" s="218" t="s">
        <v>134</v>
      </c>
      <c r="G90" s="219" t="s">
        <v>130</v>
      </c>
      <c r="H90" s="220">
        <v>422.10000000000002</v>
      </c>
      <c r="I90" s="221"/>
      <c r="J90" s="222">
        <f>ROUND(I90*H90,2)</f>
        <v>0</v>
      </c>
      <c r="K90" s="218" t="s">
        <v>1</v>
      </c>
      <c r="L90" s="223"/>
      <c r="M90" s="224" t="s">
        <v>1</v>
      </c>
      <c r="N90" s="225" t="s">
        <v>41</v>
      </c>
      <c r="O90" s="77"/>
      <c r="P90" s="213">
        <f>O90*H90</f>
        <v>0</v>
      </c>
      <c r="Q90" s="213">
        <v>1</v>
      </c>
      <c r="R90" s="213">
        <f>Q90*H90</f>
        <v>422.10000000000002</v>
      </c>
      <c r="S90" s="213">
        <v>0</v>
      </c>
      <c r="T90" s="214">
        <f>S90*H90</f>
        <v>0</v>
      </c>
      <c r="AR90" s="15" t="s">
        <v>131</v>
      </c>
      <c r="AT90" s="15" t="s">
        <v>127</v>
      </c>
      <c r="AU90" s="15" t="s">
        <v>80</v>
      </c>
      <c r="AY90" s="15" t="s">
        <v>113</v>
      </c>
      <c r="BE90" s="215">
        <f>IF(N90="základní",J90,0)</f>
        <v>0</v>
      </c>
      <c r="BF90" s="215">
        <f>IF(N90="snížená",J90,0)</f>
        <v>0</v>
      </c>
      <c r="BG90" s="215">
        <f>IF(N90="zákl. přenesená",J90,0)</f>
        <v>0</v>
      </c>
      <c r="BH90" s="215">
        <f>IF(N90="sníž. přenesená",J90,0)</f>
        <v>0</v>
      </c>
      <c r="BI90" s="215">
        <f>IF(N90="nulová",J90,0)</f>
        <v>0</v>
      </c>
      <c r="BJ90" s="15" t="s">
        <v>78</v>
      </c>
      <c r="BK90" s="215">
        <f>ROUND(I90*H90,2)</f>
        <v>0</v>
      </c>
      <c r="BL90" s="15" t="s">
        <v>120</v>
      </c>
      <c r="BM90" s="15" t="s">
        <v>135</v>
      </c>
    </row>
    <row r="91" s="1" customFormat="1" ht="16.5" customHeight="1">
      <c r="B91" s="36"/>
      <c r="C91" s="204" t="s">
        <v>114</v>
      </c>
      <c r="D91" s="204" t="s">
        <v>116</v>
      </c>
      <c r="E91" s="205" t="s">
        <v>136</v>
      </c>
      <c r="F91" s="206" t="s">
        <v>137</v>
      </c>
      <c r="G91" s="207" t="s">
        <v>119</v>
      </c>
      <c r="H91" s="208">
        <v>0.20000000000000001</v>
      </c>
      <c r="I91" s="209"/>
      <c r="J91" s="210">
        <f>ROUND(I91*H91,2)</f>
        <v>0</v>
      </c>
      <c r="K91" s="206" t="s">
        <v>1</v>
      </c>
      <c r="L91" s="41"/>
      <c r="M91" s="211" t="s">
        <v>1</v>
      </c>
      <c r="N91" s="212" t="s">
        <v>41</v>
      </c>
      <c r="O91" s="77"/>
      <c r="P91" s="213">
        <f>O91*H91</f>
        <v>0</v>
      </c>
      <c r="Q91" s="213">
        <v>0</v>
      </c>
      <c r="R91" s="213">
        <f>Q91*H91</f>
        <v>0</v>
      </c>
      <c r="S91" s="213">
        <v>0</v>
      </c>
      <c r="T91" s="214">
        <f>S91*H91</f>
        <v>0</v>
      </c>
      <c r="AR91" s="15" t="s">
        <v>120</v>
      </c>
      <c r="AT91" s="15" t="s">
        <v>116</v>
      </c>
      <c r="AU91" s="15" t="s">
        <v>80</v>
      </c>
      <c r="AY91" s="15" t="s">
        <v>113</v>
      </c>
      <c r="BE91" s="215">
        <f>IF(N91="základní",J91,0)</f>
        <v>0</v>
      </c>
      <c r="BF91" s="215">
        <f>IF(N91="snížená",J91,0)</f>
        <v>0</v>
      </c>
      <c r="BG91" s="215">
        <f>IF(N91="zákl. přenesená",J91,0)</f>
        <v>0</v>
      </c>
      <c r="BH91" s="215">
        <f>IF(N91="sníž. přenesená",J91,0)</f>
        <v>0</v>
      </c>
      <c r="BI91" s="215">
        <f>IF(N91="nulová",J91,0)</f>
        <v>0</v>
      </c>
      <c r="BJ91" s="15" t="s">
        <v>78</v>
      </c>
      <c r="BK91" s="215">
        <f>ROUND(I91*H91,2)</f>
        <v>0</v>
      </c>
      <c r="BL91" s="15" t="s">
        <v>120</v>
      </c>
      <c r="BM91" s="15" t="s">
        <v>138</v>
      </c>
    </row>
    <row r="92" s="1" customFormat="1" ht="16.5" customHeight="1">
      <c r="B92" s="36"/>
      <c r="C92" s="204" t="s">
        <v>139</v>
      </c>
      <c r="D92" s="204" t="s">
        <v>116</v>
      </c>
      <c r="E92" s="205" t="s">
        <v>140</v>
      </c>
      <c r="F92" s="206" t="s">
        <v>141</v>
      </c>
      <c r="G92" s="207" t="s">
        <v>119</v>
      </c>
      <c r="H92" s="208">
        <v>0.074999999999999997</v>
      </c>
      <c r="I92" s="209"/>
      <c r="J92" s="210">
        <f>ROUND(I92*H92,2)</f>
        <v>0</v>
      </c>
      <c r="K92" s="206" t="s">
        <v>1</v>
      </c>
      <c r="L92" s="41"/>
      <c r="M92" s="211" t="s">
        <v>1</v>
      </c>
      <c r="N92" s="212" t="s">
        <v>41</v>
      </c>
      <c r="O92" s="77"/>
      <c r="P92" s="213">
        <f>O92*H92</f>
        <v>0</v>
      </c>
      <c r="Q92" s="213">
        <v>0</v>
      </c>
      <c r="R92" s="213">
        <f>Q92*H92</f>
        <v>0</v>
      </c>
      <c r="S92" s="213">
        <v>0</v>
      </c>
      <c r="T92" s="214">
        <f>S92*H92</f>
        <v>0</v>
      </c>
      <c r="AR92" s="15" t="s">
        <v>120</v>
      </c>
      <c r="AT92" s="15" t="s">
        <v>116</v>
      </c>
      <c r="AU92" s="15" t="s">
        <v>80</v>
      </c>
      <c r="AY92" s="15" t="s">
        <v>113</v>
      </c>
      <c r="BE92" s="215">
        <f>IF(N92="základní",J92,0)</f>
        <v>0</v>
      </c>
      <c r="BF92" s="215">
        <f>IF(N92="snížená",J92,0)</f>
        <v>0</v>
      </c>
      <c r="BG92" s="215">
        <f>IF(N92="zákl. přenesená",J92,0)</f>
        <v>0</v>
      </c>
      <c r="BH92" s="215">
        <f>IF(N92="sníž. přenesená",J92,0)</f>
        <v>0</v>
      </c>
      <c r="BI92" s="215">
        <f>IF(N92="nulová",J92,0)</f>
        <v>0</v>
      </c>
      <c r="BJ92" s="15" t="s">
        <v>78</v>
      </c>
      <c r="BK92" s="215">
        <f>ROUND(I92*H92,2)</f>
        <v>0</v>
      </c>
      <c r="BL92" s="15" t="s">
        <v>120</v>
      </c>
      <c r="BM92" s="15" t="s">
        <v>142</v>
      </c>
    </row>
    <row r="93" s="1" customFormat="1" ht="16.5" customHeight="1">
      <c r="B93" s="36"/>
      <c r="C93" s="204" t="s">
        <v>143</v>
      </c>
      <c r="D93" s="204" t="s">
        <v>116</v>
      </c>
      <c r="E93" s="205" t="s">
        <v>144</v>
      </c>
      <c r="F93" s="206" t="s">
        <v>145</v>
      </c>
      <c r="G93" s="207" t="s">
        <v>119</v>
      </c>
      <c r="H93" s="208">
        <v>0.074999999999999997</v>
      </c>
      <c r="I93" s="209"/>
      <c r="J93" s="210">
        <f>ROUND(I93*H93,2)</f>
        <v>0</v>
      </c>
      <c r="K93" s="206" t="s">
        <v>1</v>
      </c>
      <c r="L93" s="41"/>
      <c r="M93" s="211" t="s">
        <v>1</v>
      </c>
      <c r="N93" s="212" t="s">
        <v>41</v>
      </c>
      <c r="O93" s="77"/>
      <c r="P93" s="213">
        <f>O93*H93</f>
        <v>0</v>
      </c>
      <c r="Q93" s="213">
        <v>0</v>
      </c>
      <c r="R93" s="213">
        <f>Q93*H93</f>
        <v>0</v>
      </c>
      <c r="S93" s="213">
        <v>0</v>
      </c>
      <c r="T93" s="214">
        <f>S93*H93</f>
        <v>0</v>
      </c>
      <c r="AR93" s="15" t="s">
        <v>120</v>
      </c>
      <c r="AT93" s="15" t="s">
        <v>116</v>
      </c>
      <c r="AU93" s="15" t="s">
        <v>80</v>
      </c>
      <c r="AY93" s="15" t="s">
        <v>113</v>
      </c>
      <c r="BE93" s="215">
        <f>IF(N93="základní",J93,0)</f>
        <v>0</v>
      </c>
      <c r="BF93" s="215">
        <f>IF(N93="snížená",J93,0)</f>
        <v>0</v>
      </c>
      <c r="BG93" s="215">
        <f>IF(N93="zákl. přenesená",J93,0)</f>
        <v>0</v>
      </c>
      <c r="BH93" s="215">
        <f>IF(N93="sníž. přenesená",J93,0)</f>
        <v>0</v>
      </c>
      <c r="BI93" s="215">
        <f>IF(N93="nulová",J93,0)</f>
        <v>0</v>
      </c>
      <c r="BJ93" s="15" t="s">
        <v>78</v>
      </c>
      <c r="BK93" s="215">
        <f>ROUND(I93*H93,2)</f>
        <v>0</v>
      </c>
      <c r="BL93" s="15" t="s">
        <v>120</v>
      </c>
      <c r="BM93" s="15" t="s">
        <v>146</v>
      </c>
    </row>
    <row r="94" s="1" customFormat="1" ht="16.5" customHeight="1">
      <c r="B94" s="36"/>
      <c r="C94" s="216" t="s">
        <v>131</v>
      </c>
      <c r="D94" s="216" t="s">
        <v>127</v>
      </c>
      <c r="E94" s="217" t="s">
        <v>147</v>
      </c>
      <c r="F94" s="218" t="s">
        <v>148</v>
      </c>
      <c r="G94" s="219" t="s">
        <v>149</v>
      </c>
      <c r="H94" s="220">
        <v>2</v>
      </c>
      <c r="I94" s="221"/>
      <c r="J94" s="222">
        <f>ROUND(I94*H94,2)</f>
        <v>0</v>
      </c>
      <c r="K94" s="218" t="s">
        <v>1</v>
      </c>
      <c r="L94" s="223"/>
      <c r="M94" s="224" t="s">
        <v>1</v>
      </c>
      <c r="N94" s="225" t="s">
        <v>41</v>
      </c>
      <c r="O94" s="77"/>
      <c r="P94" s="213">
        <f>O94*H94</f>
        <v>0</v>
      </c>
      <c r="Q94" s="213">
        <v>0</v>
      </c>
      <c r="R94" s="213">
        <f>Q94*H94</f>
        <v>0</v>
      </c>
      <c r="S94" s="213">
        <v>0</v>
      </c>
      <c r="T94" s="214">
        <f>S94*H94</f>
        <v>0</v>
      </c>
      <c r="AR94" s="15" t="s">
        <v>131</v>
      </c>
      <c r="AT94" s="15" t="s">
        <v>127</v>
      </c>
      <c r="AU94" s="15" t="s">
        <v>80</v>
      </c>
      <c r="AY94" s="15" t="s">
        <v>113</v>
      </c>
      <c r="BE94" s="215">
        <f>IF(N94="základní",J94,0)</f>
        <v>0</v>
      </c>
      <c r="BF94" s="215">
        <f>IF(N94="snížená",J94,0)</f>
        <v>0</v>
      </c>
      <c r="BG94" s="215">
        <f>IF(N94="zákl. přenesená",J94,0)</f>
        <v>0</v>
      </c>
      <c r="BH94" s="215">
        <f>IF(N94="sníž. přenesená",J94,0)</f>
        <v>0</v>
      </c>
      <c r="BI94" s="215">
        <f>IF(N94="nulová",J94,0)</f>
        <v>0</v>
      </c>
      <c r="BJ94" s="15" t="s">
        <v>78</v>
      </c>
      <c r="BK94" s="215">
        <f>ROUND(I94*H94,2)</f>
        <v>0</v>
      </c>
      <c r="BL94" s="15" t="s">
        <v>120</v>
      </c>
      <c r="BM94" s="15" t="s">
        <v>150</v>
      </c>
    </row>
    <row r="95" s="1" customFormat="1" ht="16.5" customHeight="1">
      <c r="B95" s="36"/>
      <c r="C95" s="216" t="s">
        <v>151</v>
      </c>
      <c r="D95" s="216" t="s">
        <v>127</v>
      </c>
      <c r="E95" s="217" t="s">
        <v>152</v>
      </c>
      <c r="F95" s="218" t="s">
        <v>153</v>
      </c>
      <c r="G95" s="219" t="s">
        <v>149</v>
      </c>
      <c r="H95" s="220">
        <v>7847.3999999999996</v>
      </c>
      <c r="I95" s="221"/>
      <c r="J95" s="222">
        <f>ROUND(I95*H95,2)</f>
        <v>0</v>
      </c>
      <c r="K95" s="218" t="s">
        <v>1</v>
      </c>
      <c r="L95" s="223"/>
      <c r="M95" s="224" t="s">
        <v>1</v>
      </c>
      <c r="N95" s="225" t="s">
        <v>41</v>
      </c>
      <c r="O95" s="77"/>
      <c r="P95" s="213">
        <f>O95*H95</f>
        <v>0</v>
      </c>
      <c r="Q95" s="213">
        <v>0</v>
      </c>
      <c r="R95" s="213">
        <f>Q95*H95</f>
        <v>0</v>
      </c>
      <c r="S95" s="213">
        <v>0</v>
      </c>
      <c r="T95" s="214">
        <f>S95*H95</f>
        <v>0</v>
      </c>
      <c r="AR95" s="15" t="s">
        <v>131</v>
      </c>
      <c r="AT95" s="15" t="s">
        <v>127</v>
      </c>
      <c r="AU95" s="15" t="s">
        <v>80</v>
      </c>
      <c r="AY95" s="15" t="s">
        <v>113</v>
      </c>
      <c r="BE95" s="215">
        <f>IF(N95="základní",J95,0)</f>
        <v>0</v>
      </c>
      <c r="BF95" s="215">
        <f>IF(N95="snížená",J95,0)</f>
        <v>0</v>
      </c>
      <c r="BG95" s="215">
        <f>IF(N95="zákl. přenesená",J95,0)</f>
        <v>0</v>
      </c>
      <c r="BH95" s="215">
        <f>IF(N95="sníž. přenesená",J95,0)</f>
        <v>0</v>
      </c>
      <c r="BI95" s="215">
        <f>IF(N95="nulová",J95,0)</f>
        <v>0</v>
      </c>
      <c r="BJ95" s="15" t="s">
        <v>78</v>
      </c>
      <c r="BK95" s="215">
        <f>ROUND(I95*H95,2)</f>
        <v>0</v>
      </c>
      <c r="BL95" s="15" t="s">
        <v>120</v>
      </c>
      <c r="BM95" s="15" t="s">
        <v>154</v>
      </c>
    </row>
    <row r="96" s="1" customFormat="1" ht="16.5" customHeight="1">
      <c r="B96" s="36"/>
      <c r="C96" s="204" t="s">
        <v>155</v>
      </c>
      <c r="D96" s="204" t="s">
        <v>116</v>
      </c>
      <c r="E96" s="205" t="s">
        <v>156</v>
      </c>
      <c r="F96" s="206" t="s">
        <v>157</v>
      </c>
      <c r="G96" s="207" t="s">
        <v>149</v>
      </c>
      <c r="H96" s="208">
        <v>4</v>
      </c>
      <c r="I96" s="209"/>
      <c r="J96" s="210">
        <f>ROUND(I96*H96,2)</f>
        <v>0</v>
      </c>
      <c r="K96" s="206" t="s">
        <v>1</v>
      </c>
      <c r="L96" s="41"/>
      <c r="M96" s="211" t="s">
        <v>1</v>
      </c>
      <c r="N96" s="212" t="s">
        <v>41</v>
      </c>
      <c r="O96" s="77"/>
      <c r="P96" s="213">
        <f>O96*H96</f>
        <v>0</v>
      </c>
      <c r="Q96" s="213">
        <v>0</v>
      </c>
      <c r="R96" s="213">
        <f>Q96*H96</f>
        <v>0</v>
      </c>
      <c r="S96" s="213">
        <v>0</v>
      </c>
      <c r="T96" s="214">
        <f>S96*H96</f>
        <v>0</v>
      </c>
      <c r="AR96" s="15" t="s">
        <v>120</v>
      </c>
      <c r="AT96" s="15" t="s">
        <v>116</v>
      </c>
      <c r="AU96" s="15" t="s">
        <v>80</v>
      </c>
      <c r="AY96" s="15" t="s">
        <v>113</v>
      </c>
      <c r="BE96" s="215">
        <f>IF(N96="základní",J96,0)</f>
        <v>0</v>
      </c>
      <c r="BF96" s="215">
        <f>IF(N96="snížená",J96,0)</f>
        <v>0</v>
      </c>
      <c r="BG96" s="215">
        <f>IF(N96="zákl. přenesená",J96,0)</f>
        <v>0</v>
      </c>
      <c r="BH96" s="215">
        <f>IF(N96="sníž. přenesená",J96,0)</f>
        <v>0</v>
      </c>
      <c r="BI96" s="215">
        <f>IF(N96="nulová",J96,0)</f>
        <v>0</v>
      </c>
      <c r="BJ96" s="15" t="s">
        <v>78</v>
      </c>
      <c r="BK96" s="215">
        <f>ROUND(I96*H96,2)</f>
        <v>0</v>
      </c>
      <c r="BL96" s="15" t="s">
        <v>120</v>
      </c>
      <c r="BM96" s="15" t="s">
        <v>158</v>
      </c>
    </row>
    <row r="97" s="1" customFormat="1" ht="16.5" customHeight="1">
      <c r="B97" s="36"/>
      <c r="C97" s="204" t="s">
        <v>159</v>
      </c>
      <c r="D97" s="204" t="s">
        <v>116</v>
      </c>
      <c r="E97" s="205" t="s">
        <v>160</v>
      </c>
      <c r="F97" s="206" t="s">
        <v>161</v>
      </c>
      <c r="G97" s="207" t="s">
        <v>119</v>
      </c>
      <c r="H97" s="208">
        <v>0.40000000000000002</v>
      </c>
      <c r="I97" s="209"/>
      <c r="J97" s="210">
        <f>ROUND(I97*H97,2)</f>
        <v>0</v>
      </c>
      <c r="K97" s="206" t="s">
        <v>1</v>
      </c>
      <c r="L97" s="41"/>
      <c r="M97" s="211" t="s">
        <v>1</v>
      </c>
      <c r="N97" s="212" t="s">
        <v>41</v>
      </c>
      <c r="O97" s="77"/>
      <c r="P97" s="213">
        <f>O97*H97</f>
        <v>0</v>
      </c>
      <c r="Q97" s="213">
        <v>0</v>
      </c>
      <c r="R97" s="213">
        <f>Q97*H97</f>
        <v>0</v>
      </c>
      <c r="S97" s="213">
        <v>0</v>
      </c>
      <c r="T97" s="214">
        <f>S97*H97</f>
        <v>0</v>
      </c>
      <c r="AR97" s="15" t="s">
        <v>120</v>
      </c>
      <c r="AT97" s="15" t="s">
        <v>116</v>
      </c>
      <c r="AU97" s="15" t="s">
        <v>80</v>
      </c>
      <c r="AY97" s="15" t="s">
        <v>113</v>
      </c>
      <c r="BE97" s="215">
        <f>IF(N97="základní",J97,0)</f>
        <v>0</v>
      </c>
      <c r="BF97" s="215">
        <f>IF(N97="snížená",J97,0)</f>
        <v>0</v>
      </c>
      <c r="BG97" s="215">
        <f>IF(N97="zákl. přenesená",J97,0)</f>
        <v>0</v>
      </c>
      <c r="BH97" s="215">
        <f>IF(N97="sníž. přenesená",J97,0)</f>
        <v>0</v>
      </c>
      <c r="BI97" s="215">
        <f>IF(N97="nulová",J97,0)</f>
        <v>0</v>
      </c>
      <c r="BJ97" s="15" t="s">
        <v>78</v>
      </c>
      <c r="BK97" s="215">
        <f>ROUND(I97*H97,2)</f>
        <v>0</v>
      </c>
      <c r="BL97" s="15" t="s">
        <v>120</v>
      </c>
      <c r="BM97" s="15" t="s">
        <v>162</v>
      </c>
    </row>
    <row r="98" s="1" customFormat="1" ht="16.5" customHeight="1">
      <c r="B98" s="36"/>
      <c r="C98" s="216" t="s">
        <v>163</v>
      </c>
      <c r="D98" s="216" t="s">
        <v>127</v>
      </c>
      <c r="E98" s="217" t="s">
        <v>164</v>
      </c>
      <c r="F98" s="218" t="s">
        <v>165</v>
      </c>
      <c r="G98" s="219" t="s">
        <v>149</v>
      </c>
      <c r="H98" s="220">
        <v>246</v>
      </c>
      <c r="I98" s="221"/>
      <c r="J98" s="222">
        <f>ROUND(I98*H98,2)</f>
        <v>0</v>
      </c>
      <c r="K98" s="218" t="s">
        <v>1</v>
      </c>
      <c r="L98" s="223"/>
      <c r="M98" s="224" t="s">
        <v>1</v>
      </c>
      <c r="N98" s="225" t="s">
        <v>41</v>
      </c>
      <c r="O98" s="77"/>
      <c r="P98" s="213">
        <f>O98*H98</f>
        <v>0</v>
      </c>
      <c r="Q98" s="213">
        <v>0.0010499999999999999</v>
      </c>
      <c r="R98" s="213">
        <f>Q98*H98</f>
        <v>0.25829999999999997</v>
      </c>
      <c r="S98" s="213">
        <v>0</v>
      </c>
      <c r="T98" s="214">
        <f>S98*H98</f>
        <v>0</v>
      </c>
      <c r="AR98" s="15" t="s">
        <v>131</v>
      </c>
      <c r="AT98" s="15" t="s">
        <v>127</v>
      </c>
      <c r="AU98" s="15" t="s">
        <v>80</v>
      </c>
      <c r="AY98" s="15" t="s">
        <v>113</v>
      </c>
      <c r="BE98" s="215">
        <f>IF(N98="základní",J98,0)</f>
        <v>0</v>
      </c>
      <c r="BF98" s="215">
        <f>IF(N98="snížená",J98,0)</f>
        <v>0</v>
      </c>
      <c r="BG98" s="215">
        <f>IF(N98="zákl. přenesená",J98,0)</f>
        <v>0</v>
      </c>
      <c r="BH98" s="215">
        <f>IF(N98="sníž. přenesená",J98,0)</f>
        <v>0</v>
      </c>
      <c r="BI98" s="215">
        <f>IF(N98="nulová",J98,0)</f>
        <v>0</v>
      </c>
      <c r="BJ98" s="15" t="s">
        <v>78</v>
      </c>
      <c r="BK98" s="215">
        <f>ROUND(I98*H98,2)</f>
        <v>0</v>
      </c>
      <c r="BL98" s="15" t="s">
        <v>120</v>
      </c>
      <c r="BM98" s="15" t="s">
        <v>166</v>
      </c>
    </row>
    <row r="99" s="1" customFormat="1" ht="16.5" customHeight="1">
      <c r="B99" s="36"/>
      <c r="C99" s="216" t="s">
        <v>167</v>
      </c>
      <c r="D99" s="216" t="s">
        <v>127</v>
      </c>
      <c r="E99" s="217" t="s">
        <v>168</v>
      </c>
      <c r="F99" s="218" t="s">
        <v>169</v>
      </c>
      <c r="G99" s="219" t="s">
        <v>149</v>
      </c>
      <c r="H99" s="220">
        <v>123</v>
      </c>
      <c r="I99" s="221"/>
      <c r="J99" s="222">
        <f>ROUND(I99*H99,2)</f>
        <v>0</v>
      </c>
      <c r="K99" s="218" t="s">
        <v>1</v>
      </c>
      <c r="L99" s="223"/>
      <c r="M99" s="224" t="s">
        <v>1</v>
      </c>
      <c r="N99" s="225" t="s">
        <v>41</v>
      </c>
      <c r="O99" s="77"/>
      <c r="P99" s="213">
        <f>O99*H99</f>
        <v>0</v>
      </c>
      <c r="Q99" s="213">
        <v>0.32700000000000001</v>
      </c>
      <c r="R99" s="213">
        <f>Q99*H99</f>
        <v>40.221000000000004</v>
      </c>
      <c r="S99" s="213">
        <v>0</v>
      </c>
      <c r="T99" s="214">
        <f>S99*H99</f>
        <v>0</v>
      </c>
      <c r="AR99" s="15" t="s">
        <v>131</v>
      </c>
      <c r="AT99" s="15" t="s">
        <v>127</v>
      </c>
      <c r="AU99" s="15" t="s">
        <v>80</v>
      </c>
      <c r="AY99" s="15" t="s">
        <v>113</v>
      </c>
      <c r="BE99" s="215">
        <f>IF(N99="základní",J99,0)</f>
        <v>0</v>
      </c>
      <c r="BF99" s="215">
        <f>IF(N99="snížená",J99,0)</f>
        <v>0</v>
      </c>
      <c r="BG99" s="215">
        <f>IF(N99="zákl. přenesená",J99,0)</f>
        <v>0</v>
      </c>
      <c r="BH99" s="215">
        <f>IF(N99="sníž. přenesená",J99,0)</f>
        <v>0</v>
      </c>
      <c r="BI99" s="215">
        <f>IF(N99="nulová",J99,0)</f>
        <v>0</v>
      </c>
      <c r="BJ99" s="15" t="s">
        <v>78</v>
      </c>
      <c r="BK99" s="215">
        <f>ROUND(I99*H99,2)</f>
        <v>0</v>
      </c>
      <c r="BL99" s="15" t="s">
        <v>120</v>
      </c>
      <c r="BM99" s="15" t="s">
        <v>170</v>
      </c>
    </row>
    <row r="100" s="1" customFormat="1" ht="16.5" customHeight="1">
      <c r="B100" s="36"/>
      <c r="C100" s="204" t="s">
        <v>171</v>
      </c>
      <c r="D100" s="204" t="s">
        <v>116</v>
      </c>
      <c r="E100" s="205" t="s">
        <v>172</v>
      </c>
      <c r="F100" s="206" t="s">
        <v>173</v>
      </c>
      <c r="G100" s="207" t="s">
        <v>174</v>
      </c>
      <c r="H100" s="208">
        <v>4</v>
      </c>
      <c r="I100" s="209"/>
      <c r="J100" s="210">
        <f>ROUND(I100*H100,2)</f>
        <v>0</v>
      </c>
      <c r="K100" s="206" t="s">
        <v>1</v>
      </c>
      <c r="L100" s="41"/>
      <c r="M100" s="211" t="s">
        <v>1</v>
      </c>
      <c r="N100" s="212" t="s">
        <v>41</v>
      </c>
      <c r="O100" s="77"/>
      <c r="P100" s="213">
        <f>O100*H100</f>
        <v>0</v>
      </c>
      <c r="Q100" s="213">
        <v>0</v>
      </c>
      <c r="R100" s="213">
        <f>Q100*H100</f>
        <v>0</v>
      </c>
      <c r="S100" s="213">
        <v>0</v>
      </c>
      <c r="T100" s="214">
        <f>S100*H100</f>
        <v>0</v>
      </c>
      <c r="AR100" s="15" t="s">
        <v>120</v>
      </c>
      <c r="AT100" s="15" t="s">
        <v>116</v>
      </c>
      <c r="AU100" s="15" t="s">
        <v>80</v>
      </c>
      <c r="AY100" s="15" t="s">
        <v>113</v>
      </c>
      <c r="BE100" s="215">
        <f>IF(N100="základní",J100,0)</f>
        <v>0</v>
      </c>
      <c r="BF100" s="215">
        <f>IF(N100="snížená",J100,0)</f>
        <v>0</v>
      </c>
      <c r="BG100" s="215">
        <f>IF(N100="zákl. přenesená",J100,0)</f>
        <v>0</v>
      </c>
      <c r="BH100" s="215">
        <f>IF(N100="sníž. přenesená",J100,0)</f>
        <v>0</v>
      </c>
      <c r="BI100" s="215">
        <f>IF(N100="nulová",J100,0)</f>
        <v>0</v>
      </c>
      <c r="BJ100" s="15" t="s">
        <v>78</v>
      </c>
      <c r="BK100" s="215">
        <f>ROUND(I100*H100,2)</f>
        <v>0</v>
      </c>
      <c r="BL100" s="15" t="s">
        <v>120</v>
      </c>
      <c r="BM100" s="15" t="s">
        <v>175</v>
      </c>
    </row>
    <row r="101" s="1" customFormat="1" ht="16.5" customHeight="1">
      <c r="B101" s="36"/>
      <c r="C101" s="204" t="s">
        <v>8</v>
      </c>
      <c r="D101" s="204" t="s">
        <v>116</v>
      </c>
      <c r="E101" s="205" t="s">
        <v>176</v>
      </c>
      <c r="F101" s="206" t="s">
        <v>177</v>
      </c>
      <c r="G101" s="207" t="s">
        <v>178</v>
      </c>
      <c r="H101" s="208">
        <v>175</v>
      </c>
      <c r="I101" s="209"/>
      <c r="J101" s="210">
        <f>ROUND(I101*H101,2)</f>
        <v>0</v>
      </c>
      <c r="K101" s="206" t="s">
        <v>1</v>
      </c>
      <c r="L101" s="41"/>
      <c r="M101" s="211" t="s">
        <v>1</v>
      </c>
      <c r="N101" s="212" t="s">
        <v>41</v>
      </c>
      <c r="O101" s="77"/>
      <c r="P101" s="213">
        <f>O101*H101</f>
        <v>0</v>
      </c>
      <c r="Q101" s="213">
        <v>0</v>
      </c>
      <c r="R101" s="213">
        <f>Q101*H101</f>
        <v>0</v>
      </c>
      <c r="S101" s="213">
        <v>0</v>
      </c>
      <c r="T101" s="214">
        <f>S101*H101</f>
        <v>0</v>
      </c>
      <c r="AR101" s="15" t="s">
        <v>120</v>
      </c>
      <c r="AT101" s="15" t="s">
        <v>116</v>
      </c>
      <c r="AU101" s="15" t="s">
        <v>80</v>
      </c>
      <c r="AY101" s="15" t="s">
        <v>113</v>
      </c>
      <c r="BE101" s="215">
        <f>IF(N101="základní",J101,0)</f>
        <v>0</v>
      </c>
      <c r="BF101" s="215">
        <f>IF(N101="snížená",J101,0)</f>
        <v>0</v>
      </c>
      <c r="BG101" s="215">
        <f>IF(N101="zákl. přenesená",J101,0)</f>
        <v>0</v>
      </c>
      <c r="BH101" s="215">
        <f>IF(N101="sníž. přenesená",J101,0)</f>
        <v>0</v>
      </c>
      <c r="BI101" s="215">
        <f>IF(N101="nulová",J101,0)</f>
        <v>0</v>
      </c>
      <c r="BJ101" s="15" t="s">
        <v>78</v>
      </c>
      <c r="BK101" s="215">
        <f>ROUND(I101*H101,2)</f>
        <v>0</v>
      </c>
      <c r="BL101" s="15" t="s">
        <v>120</v>
      </c>
      <c r="BM101" s="15" t="s">
        <v>179</v>
      </c>
    </row>
    <row r="102" s="1" customFormat="1" ht="16.5" customHeight="1">
      <c r="B102" s="36"/>
      <c r="C102" s="204" t="s">
        <v>180</v>
      </c>
      <c r="D102" s="204" t="s">
        <v>116</v>
      </c>
      <c r="E102" s="205" t="s">
        <v>181</v>
      </c>
      <c r="F102" s="206" t="s">
        <v>182</v>
      </c>
      <c r="G102" s="207" t="s">
        <v>178</v>
      </c>
      <c r="H102" s="208">
        <v>175</v>
      </c>
      <c r="I102" s="209"/>
      <c r="J102" s="210">
        <f>ROUND(I102*H102,2)</f>
        <v>0</v>
      </c>
      <c r="K102" s="206" t="s">
        <v>1</v>
      </c>
      <c r="L102" s="41"/>
      <c r="M102" s="211" t="s">
        <v>1</v>
      </c>
      <c r="N102" s="212" t="s">
        <v>41</v>
      </c>
      <c r="O102" s="77"/>
      <c r="P102" s="213">
        <f>O102*H102</f>
        <v>0</v>
      </c>
      <c r="Q102" s="213">
        <v>0</v>
      </c>
      <c r="R102" s="213">
        <f>Q102*H102</f>
        <v>0</v>
      </c>
      <c r="S102" s="213">
        <v>0</v>
      </c>
      <c r="T102" s="214">
        <f>S102*H102</f>
        <v>0</v>
      </c>
      <c r="AR102" s="15" t="s">
        <v>120</v>
      </c>
      <c r="AT102" s="15" t="s">
        <v>116</v>
      </c>
      <c r="AU102" s="15" t="s">
        <v>80</v>
      </c>
      <c r="AY102" s="15" t="s">
        <v>113</v>
      </c>
      <c r="BE102" s="215">
        <f>IF(N102="základní",J102,0)</f>
        <v>0</v>
      </c>
      <c r="BF102" s="215">
        <f>IF(N102="snížená",J102,0)</f>
        <v>0</v>
      </c>
      <c r="BG102" s="215">
        <f>IF(N102="zákl. přenesená",J102,0)</f>
        <v>0</v>
      </c>
      <c r="BH102" s="215">
        <f>IF(N102="sníž. přenesená",J102,0)</f>
        <v>0</v>
      </c>
      <c r="BI102" s="215">
        <f>IF(N102="nulová",J102,0)</f>
        <v>0</v>
      </c>
      <c r="BJ102" s="15" t="s">
        <v>78</v>
      </c>
      <c r="BK102" s="215">
        <f>ROUND(I102*H102,2)</f>
        <v>0</v>
      </c>
      <c r="BL102" s="15" t="s">
        <v>120</v>
      </c>
      <c r="BM102" s="15" t="s">
        <v>183</v>
      </c>
    </row>
    <row r="103" s="1" customFormat="1" ht="16.5" customHeight="1">
      <c r="B103" s="36"/>
      <c r="C103" s="204" t="s">
        <v>184</v>
      </c>
      <c r="D103" s="204" t="s">
        <v>116</v>
      </c>
      <c r="E103" s="205" t="s">
        <v>185</v>
      </c>
      <c r="F103" s="206" t="s">
        <v>186</v>
      </c>
      <c r="G103" s="207" t="s">
        <v>187</v>
      </c>
      <c r="H103" s="208">
        <v>114</v>
      </c>
      <c r="I103" s="209"/>
      <c r="J103" s="210">
        <f>ROUND(I103*H103,2)</f>
        <v>0</v>
      </c>
      <c r="K103" s="206" t="s">
        <v>1</v>
      </c>
      <c r="L103" s="41"/>
      <c r="M103" s="211" t="s">
        <v>1</v>
      </c>
      <c r="N103" s="212" t="s">
        <v>41</v>
      </c>
      <c r="O103" s="77"/>
      <c r="P103" s="213">
        <f>O103*H103</f>
        <v>0</v>
      </c>
      <c r="Q103" s="213">
        <v>0</v>
      </c>
      <c r="R103" s="213">
        <f>Q103*H103</f>
        <v>0</v>
      </c>
      <c r="S103" s="213">
        <v>0</v>
      </c>
      <c r="T103" s="214">
        <f>S103*H103</f>
        <v>0</v>
      </c>
      <c r="AR103" s="15" t="s">
        <v>120</v>
      </c>
      <c r="AT103" s="15" t="s">
        <v>116</v>
      </c>
      <c r="AU103" s="15" t="s">
        <v>80</v>
      </c>
      <c r="AY103" s="15" t="s">
        <v>113</v>
      </c>
      <c r="BE103" s="215">
        <f>IF(N103="základní",J103,0)</f>
        <v>0</v>
      </c>
      <c r="BF103" s="215">
        <f>IF(N103="snížená",J103,0)</f>
        <v>0</v>
      </c>
      <c r="BG103" s="215">
        <f>IF(N103="zákl. přenesená",J103,0)</f>
        <v>0</v>
      </c>
      <c r="BH103" s="215">
        <f>IF(N103="sníž. přenesená",J103,0)</f>
        <v>0</v>
      </c>
      <c r="BI103" s="215">
        <f>IF(N103="nulová",J103,0)</f>
        <v>0</v>
      </c>
      <c r="BJ103" s="15" t="s">
        <v>78</v>
      </c>
      <c r="BK103" s="215">
        <f>ROUND(I103*H103,2)</f>
        <v>0</v>
      </c>
      <c r="BL103" s="15" t="s">
        <v>120</v>
      </c>
      <c r="BM103" s="15" t="s">
        <v>188</v>
      </c>
    </row>
    <row r="104" s="1" customFormat="1" ht="16.5" customHeight="1">
      <c r="B104" s="36"/>
      <c r="C104" s="204" t="s">
        <v>189</v>
      </c>
      <c r="D104" s="204" t="s">
        <v>116</v>
      </c>
      <c r="E104" s="205" t="s">
        <v>190</v>
      </c>
      <c r="F104" s="206" t="s">
        <v>191</v>
      </c>
      <c r="G104" s="207" t="s">
        <v>124</v>
      </c>
      <c r="H104" s="208">
        <v>112.5</v>
      </c>
      <c r="I104" s="209"/>
      <c r="J104" s="210">
        <f>ROUND(I104*H104,2)</f>
        <v>0</v>
      </c>
      <c r="K104" s="206" t="s">
        <v>1</v>
      </c>
      <c r="L104" s="41"/>
      <c r="M104" s="211" t="s">
        <v>1</v>
      </c>
      <c r="N104" s="212" t="s">
        <v>41</v>
      </c>
      <c r="O104" s="77"/>
      <c r="P104" s="213">
        <f>O104*H104</f>
        <v>0</v>
      </c>
      <c r="Q104" s="213">
        <v>0</v>
      </c>
      <c r="R104" s="213">
        <f>Q104*H104</f>
        <v>0</v>
      </c>
      <c r="S104" s="213">
        <v>0</v>
      </c>
      <c r="T104" s="214">
        <f>S104*H104</f>
        <v>0</v>
      </c>
      <c r="AR104" s="15" t="s">
        <v>120</v>
      </c>
      <c r="AT104" s="15" t="s">
        <v>116</v>
      </c>
      <c r="AU104" s="15" t="s">
        <v>80</v>
      </c>
      <c r="AY104" s="15" t="s">
        <v>113</v>
      </c>
      <c r="BE104" s="215">
        <f>IF(N104="základní",J104,0)</f>
        <v>0</v>
      </c>
      <c r="BF104" s="215">
        <f>IF(N104="snížená",J104,0)</f>
        <v>0</v>
      </c>
      <c r="BG104" s="215">
        <f>IF(N104="zákl. přenesená",J104,0)</f>
        <v>0</v>
      </c>
      <c r="BH104" s="215">
        <f>IF(N104="sníž. přenesená",J104,0)</f>
        <v>0</v>
      </c>
      <c r="BI104" s="215">
        <f>IF(N104="nulová",J104,0)</f>
        <v>0</v>
      </c>
      <c r="BJ104" s="15" t="s">
        <v>78</v>
      </c>
      <c r="BK104" s="215">
        <f>ROUND(I104*H104,2)</f>
        <v>0</v>
      </c>
      <c r="BL104" s="15" t="s">
        <v>120</v>
      </c>
      <c r="BM104" s="15" t="s">
        <v>192</v>
      </c>
    </row>
    <row r="105" s="10" customFormat="1" ht="22.8" customHeight="1">
      <c r="B105" s="188"/>
      <c r="C105" s="189"/>
      <c r="D105" s="190" t="s">
        <v>69</v>
      </c>
      <c r="E105" s="202" t="s">
        <v>193</v>
      </c>
      <c r="F105" s="202" t="s">
        <v>194</v>
      </c>
      <c r="G105" s="189"/>
      <c r="H105" s="189"/>
      <c r="I105" s="192"/>
      <c r="J105" s="203">
        <f>BK105</f>
        <v>0</v>
      </c>
      <c r="K105" s="189"/>
      <c r="L105" s="194"/>
      <c r="M105" s="195"/>
      <c r="N105" s="196"/>
      <c r="O105" s="196"/>
      <c r="P105" s="197">
        <f>SUM(P106:P107)</f>
        <v>0</v>
      </c>
      <c r="Q105" s="196"/>
      <c r="R105" s="197">
        <f>SUM(R106:R107)</f>
        <v>0</v>
      </c>
      <c r="S105" s="196"/>
      <c r="T105" s="198">
        <f>SUM(T106:T107)</f>
        <v>0</v>
      </c>
      <c r="AR105" s="199" t="s">
        <v>78</v>
      </c>
      <c r="AT105" s="200" t="s">
        <v>69</v>
      </c>
      <c r="AU105" s="200" t="s">
        <v>78</v>
      </c>
      <c r="AY105" s="199" t="s">
        <v>113</v>
      </c>
      <c r="BK105" s="201">
        <f>SUM(BK106:BK107)</f>
        <v>0</v>
      </c>
    </row>
    <row r="106" s="1" customFormat="1" ht="16.5" customHeight="1">
      <c r="B106" s="36"/>
      <c r="C106" s="204" t="s">
        <v>195</v>
      </c>
      <c r="D106" s="204" t="s">
        <v>116</v>
      </c>
      <c r="E106" s="205" t="s">
        <v>196</v>
      </c>
      <c r="F106" s="206" t="s">
        <v>197</v>
      </c>
      <c r="G106" s="207" t="s">
        <v>130</v>
      </c>
      <c r="H106" s="208">
        <v>277.5</v>
      </c>
      <c r="I106" s="209"/>
      <c r="J106" s="210">
        <f>ROUND(I106*H106,2)</f>
        <v>0</v>
      </c>
      <c r="K106" s="206" t="s">
        <v>1</v>
      </c>
      <c r="L106" s="41"/>
      <c r="M106" s="211" t="s">
        <v>1</v>
      </c>
      <c r="N106" s="212" t="s">
        <v>41</v>
      </c>
      <c r="O106" s="77"/>
      <c r="P106" s="213">
        <f>O106*H106</f>
        <v>0</v>
      </c>
      <c r="Q106" s="213">
        <v>0</v>
      </c>
      <c r="R106" s="213">
        <f>Q106*H106</f>
        <v>0</v>
      </c>
      <c r="S106" s="213">
        <v>0</v>
      </c>
      <c r="T106" s="214">
        <f>S106*H106</f>
        <v>0</v>
      </c>
      <c r="AR106" s="15" t="s">
        <v>120</v>
      </c>
      <c r="AT106" s="15" t="s">
        <v>116</v>
      </c>
      <c r="AU106" s="15" t="s">
        <v>80</v>
      </c>
      <c r="AY106" s="15" t="s">
        <v>113</v>
      </c>
      <c r="BE106" s="215">
        <f>IF(N106="základní",J106,0)</f>
        <v>0</v>
      </c>
      <c r="BF106" s="215">
        <f>IF(N106="snížená",J106,0)</f>
        <v>0</v>
      </c>
      <c r="BG106" s="215">
        <f>IF(N106="zákl. přenesená",J106,0)</f>
        <v>0</v>
      </c>
      <c r="BH106" s="215">
        <f>IF(N106="sníž. přenesená",J106,0)</f>
        <v>0</v>
      </c>
      <c r="BI106" s="215">
        <f>IF(N106="nulová",J106,0)</f>
        <v>0</v>
      </c>
      <c r="BJ106" s="15" t="s">
        <v>78</v>
      </c>
      <c r="BK106" s="215">
        <f>ROUND(I106*H106,2)</f>
        <v>0</v>
      </c>
      <c r="BL106" s="15" t="s">
        <v>120</v>
      </c>
      <c r="BM106" s="15" t="s">
        <v>198</v>
      </c>
    </row>
    <row r="107" s="1" customFormat="1" ht="16.5" customHeight="1">
      <c r="B107" s="36"/>
      <c r="C107" s="204" t="s">
        <v>199</v>
      </c>
      <c r="D107" s="204" t="s">
        <v>116</v>
      </c>
      <c r="E107" s="205" t="s">
        <v>200</v>
      </c>
      <c r="F107" s="206" t="s">
        <v>201</v>
      </c>
      <c r="G107" s="207" t="s">
        <v>130</v>
      </c>
      <c r="H107" s="208">
        <v>3607.5</v>
      </c>
      <c r="I107" s="209"/>
      <c r="J107" s="210">
        <f>ROUND(I107*H107,2)</f>
        <v>0</v>
      </c>
      <c r="K107" s="206" t="s">
        <v>1</v>
      </c>
      <c r="L107" s="41"/>
      <c r="M107" s="211" t="s">
        <v>1</v>
      </c>
      <c r="N107" s="212" t="s">
        <v>41</v>
      </c>
      <c r="O107" s="77"/>
      <c r="P107" s="213">
        <f>O107*H107</f>
        <v>0</v>
      </c>
      <c r="Q107" s="213">
        <v>0</v>
      </c>
      <c r="R107" s="213">
        <f>Q107*H107</f>
        <v>0</v>
      </c>
      <c r="S107" s="213">
        <v>0</v>
      </c>
      <c r="T107" s="214">
        <f>S107*H107</f>
        <v>0</v>
      </c>
      <c r="AR107" s="15" t="s">
        <v>120</v>
      </c>
      <c r="AT107" s="15" t="s">
        <v>116</v>
      </c>
      <c r="AU107" s="15" t="s">
        <v>80</v>
      </c>
      <c r="AY107" s="15" t="s">
        <v>113</v>
      </c>
      <c r="BE107" s="215">
        <f>IF(N107="základní",J107,0)</f>
        <v>0</v>
      </c>
      <c r="BF107" s="215">
        <f>IF(N107="snížená",J107,0)</f>
        <v>0</v>
      </c>
      <c r="BG107" s="215">
        <f>IF(N107="zákl. přenesená",J107,0)</f>
        <v>0</v>
      </c>
      <c r="BH107" s="215">
        <f>IF(N107="sníž. přenesená",J107,0)</f>
        <v>0</v>
      </c>
      <c r="BI107" s="215">
        <f>IF(N107="nulová",J107,0)</f>
        <v>0</v>
      </c>
      <c r="BJ107" s="15" t="s">
        <v>78</v>
      </c>
      <c r="BK107" s="215">
        <f>ROUND(I107*H107,2)</f>
        <v>0</v>
      </c>
      <c r="BL107" s="15" t="s">
        <v>120</v>
      </c>
      <c r="BM107" s="15" t="s">
        <v>202</v>
      </c>
    </row>
    <row r="108" s="10" customFormat="1" ht="22.8" customHeight="1">
      <c r="B108" s="188"/>
      <c r="C108" s="189"/>
      <c r="D108" s="190" t="s">
        <v>69</v>
      </c>
      <c r="E108" s="202" t="s">
        <v>203</v>
      </c>
      <c r="F108" s="202" t="s">
        <v>204</v>
      </c>
      <c r="G108" s="189"/>
      <c r="H108" s="189"/>
      <c r="I108" s="192"/>
      <c r="J108" s="203">
        <f>BK108</f>
        <v>0</v>
      </c>
      <c r="K108" s="189"/>
      <c r="L108" s="194"/>
      <c r="M108" s="195"/>
      <c r="N108" s="196"/>
      <c r="O108" s="196"/>
      <c r="P108" s="197">
        <f>P109</f>
        <v>0</v>
      </c>
      <c r="Q108" s="196"/>
      <c r="R108" s="197">
        <f>R109</f>
        <v>0</v>
      </c>
      <c r="S108" s="196"/>
      <c r="T108" s="198">
        <f>T109</f>
        <v>0</v>
      </c>
      <c r="AR108" s="199" t="s">
        <v>78</v>
      </c>
      <c r="AT108" s="200" t="s">
        <v>69</v>
      </c>
      <c r="AU108" s="200" t="s">
        <v>78</v>
      </c>
      <c r="AY108" s="199" t="s">
        <v>113</v>
      </c>
      <c r="BK108" s="201">
        <f>BK109</f>
        <v>0</v>
      </c>
    </row>
    <row r="109" s="1" customFormat="1" ht="16.5" customHeight="1">
      <c r="B109" s="36"/>
      <c r="C109" s="204" t="s">
        <v>7</v>
      </c>
      <c r="D109" s="204" t="s">
        <v>116</v>
      </c>
      <c r="E109" s="205" t="s">
        <v>205</v>
      </c>
      <c r="F109" s="206" t="s">
        <v>206</v>
      </c>
      <c r="G109" s="207" t="s">
        <v>130</v>
      </c>
      <c r="H109" s="208">
        <v>903.57899999999995</v>
      </c>
      <c r="I109" s="209"/>
      <c r="J109" s="210">
        <f>ROUND(I109*H109,2)</f>
        <v>0</v>
      </c>
      <c r="K109" s="206" t="s">
        <v>1</v>
      </c>
      <c r="L109" s="41"/>
      <c r="M109" s="211" t="s">
        <v>1</v>
      </c>
      <c r="N109" s="212" t="s">
        <v>41</v>
      </c>
      <c r="O109" s="77"/>
      <c r="P109" s="213">
        <f>O109*H109</f>
        <v>0</v>
      </c>
      <c r="Q109" s="213">
        <v>0</v>
      </c>
      <c r="R109" s="213">
        <f>Q109*H109</f>
        <v>0</v>
      </c>
      <c r="S109" s="213">
        <v>0</v>
      </c>
      <c r="T109" s="214">
        <f>S109*H109</f>
        <v>0</v>
      </c>
      <c r="AR109" s="15" t="s">
        <v>120</v>
      </c>
      <c r="AT109" s="15" t="s">
        <v>116</v>
      </c>
      <c r="AU109" s="15" t="s">
        <v>80</v>
      </c>
      <c r="AY109" s="15" t="s">
        <v>113</v>
      </c>
      <c r="BE109" s="215">
        <f>IF(N109="základní",J109,0)</f>
        <v>0</v>
      </c>
      <c r="BF109" s="215">
        <f>IF(N109="snížená",J109,0)</f>
        <v>0</v>
      </c>
      <c r="BG109" s="215">
        <f>IF(N109="zákl. přenesená",J109,0)</f>
        <v>0</v>
      </c>
      <c r="BH109" s="215">
        <f>IF(N109="sníž. přenesená",J109,0)</f>
        <v>0</v>
      </c>
      <c r="BI109" s="215">
        <f>IF(N109="nulová",J109,0)</f>
        <v>0</v>
      </c>
      <c r="BJ109" s="15" t="s">
        <v>78</v>
      </c>
      <c r="BK109" s="215">
        <f>ROUND(I109*H109,2)</f>
        <v>0</v>
      </c>
      <c r="BL109" s="15" t="s">
        <v>120</v>
      </c>
      <c r="BM109" s="15" t="s">
        <v>207</v>
      </c>
    </row>
    <row r="110" s="10" customFormat="1" ht="25.92" customHeight="1">
      <c r="B110" s="188"/>
      <c r="C110" s="189"/>
      <c r="D110" s="190" t="s">
        <v>69</v>
      </c>
      <c r="E110" s="191" t="s">
        <v>208</v>
      </c>
      <c r="F110" s="191" t="s">
        <v>209</v>
      </c>
      <c r="G110" s="189"/>
      <c r="H110" s="189"/>
      <c r="I110" s="192"/>
      <c r="J110" s="193">
        <f>BK110</f>
        <v>0</v>
      </c>
      <c r="K110" s="189"/>
      <c r="L110" s="194"/>
      <c r="M110" s="195"/>
      <c r="N110" s="196"/>
      <c r="O110" s="196"/>
      <c r="P110" s="197">
        <f>P111</f>
        <v>0</v>
      </c>
      <c r="Q110" s="196"/>
      <c r="R110" s="197">
        <f>R111</f>
        <v>0</v>
      </c>
      <c r="S110" s="196"/>
      <c r="T110" s="198">
        <f>T111</f>
        <v>0</v>
      </c>
      <c r="AR110" s="199" t="s">
        <v>114</v>
      </c>
      <c r="AT110" s="200" t="s">
        <v>69</v>
      </c>
      <c r="AU110" s="200" t="s">
        <v>70</v>
      </c>
      <c r="AY110" s="199" t="s">
        <v>113</v>
      </c>
      <c r="BK110" s="201">
        <f>BK111</f>
        <v>0</v>
      </c>
    </row>
    <row r="111" s="1" customFormat="1" ht="16.5" customHeight="1">
      <c r="B111" s="36"/>
      <c r="C111" s="204" t="s">
        <v>210</v>
      </c>
      <c r="D111" s="204" t="s">
        <v>116</v>
      </c>
      <c r="E111" s="205" t="s">
        <v>211</v>
      </c>
      <c r="F111" s="206" t="s">
        <v>212</v>
      </c>
      <c r="G111" s="207" t="s">
        <v>130</v>
      </c>
      <c r="H111" s="208">
        <v>277.5</v>
      </c>
      <c r="I111" s="209"/>
      <c r="J111" s="210">
        <f>ROUND(I111*H111,2)</f>
        <v>0</v>
      </c>
      <c r="K111" s="206" t="s">
        <v>1</v>
      </c>
      <c r="L111" s="41"/>
      <c r="M111" s="226" t="s">
        <v>1</v>
      </c>
      <c r="N111" s="227" t="s">
        <v>41</v>
      </c>
      <c r="O111" s="228"/>
      <c r="P111" s="229">
        <f>O111*H111</f>
        <v>0</v>
      </c>
      <c r="Q111" s="229">
        <v>0</v>
      </c>
      <c r="R111" s="229">
        <f>Q111*H111</f>
        <v>0</v>
      </c>
      <c r="S111" s="229">
        <v>0</v>
      </c>
      <c r="T111" s="230">
        <f>S111*H111</f>
        <v>0</v>
      </c>
      <c r="AR111" s="15" t="s">
        <v>120</v>
      </c>
      <c r="AT111" s="15" t="s">
        <v>116</v>
      </c>
      <c r="AU111" s="15" t="s">
        <v>78</v>
      </c>
      <c r="AY111" s="15" t="s">
        <v>113</v>
      </c>
      <c r="BE111" s="215">
        <f>IF(N111="základní",J111,0)</f>
        <v>0</v>
      </c>
      <c r="BF111" s="215">
        <f>IF(N111="snížená",J111,0)</f>
        <v>0</v>
      </c>
      <c r="BG111" s="215">
        <f>IF(N111="zákl. přenesená",J111,0)</f>
        <v>0</v>
      </c>
      <c r="BH111" s="215">
        <f>IF(N111="sníž. přenesená",J111,0)</f>
        <v>0</v>
      </c>
      <c r="BI111" s="215">
        <f>IF(N111="nulová",J111,0)</f>
        <v>0</v>
      </c>
      <c r="BJ111" s="15" t="s">
        <v>78</v>
      </c>
      <c r="BK111" s="215">
        <f>ROUND(I111*H111,2)</f>
        <v>0</v>
      </c>
      <c r="BL111" s="15" t="s">
        <v>120</v>
      </c>
      <c r="BM111" s="15" t="s">
        <v>213</v>
      </c>
    </row>
    <row r="112" s="1" customFormat="1" ht="6.96" customHeight="1">
      <c r="B112" s="55"/>
      <c r="C112" s="56"/>
      <c r="D112" s="56"/>
      <c r="E112" s="56"/>
      <c r="F112" s="56"/>
      <c r="G112" s="56"/>
      <c r="H112" s="56"/>
      <c r="I112" s="153"/>
      <c r="J112" s="56"/>
      <c r="K112" s="56"/>
      <c r="L112" s="41"/>
    </row>
  </sheetData>
  <sheetProtection sheet="1" autoFilter="0" formatColumns="0" formatRows="0" objects="1" scenarios="1" spinCount="100000" saltValue="hKwvA855YLP9eRF8si8xaKuKVKEI9pHxcQzBwy2qTOl/qEuOzOXsIz3HsGpCp9PYlbBnGDmFyOQqHFe9CKzljg==" hashValue="ClVhID57B8tmIqpGW9PacNB5yR6tK7RZkdK0L5wkCHXUPCVjAW/NDeKgLPv2QkuNcZ60tJqLkskOqqCoAyICdQ==" algorithmName="SHA-512" password="CC35"/>
  <autoFilter ref="C83:K111"/>
  <mergeCells count="9">
    <mergeCell ref="E7:H7"/>
    <mergeCell ref="E9:H9"/>
    <mergeCell ref="E18:H18"/>
    <mergeCell ref="E27:H27"/>
    <mergeCell ref="E48:H48"/>
    <mergeCell ref="E50:H50"/>
    <mergeCell ref="E74:H74"/>
    <mergeCell ref="E76:H76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22" customWidth="1"/>
    <col min="10" max="10" width="23.5" customWidth="1"/>
    <col min="11" max="11" width="15.5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5" t="s">
        <v>84</v>
      </c>
    </row>
    <row r="3" ht="6.96" customHeight="1">
      <c r="B3" s="123"/>
      <c r="C3" s="124"/>
      <c r="D3" s="124"/>
      <c r="E3" s="124"/>
      <c r="F3" s="124"/>
      <c r="G3" s="124"/>
      <c r="H3" s="124"/>
      <c r="I3" s="125"/>
      <c r="J3" s="124"/>
      <c r="K3" s="124"/>
      <c r="L3" s="18"/>
      <c r="AT3" s="15" t="s">
        <v>80</v>
      </c>
    </row>
    <row r="4" ht="24.96" customHeight="1">
      <c r="B4" s="18"/>
      <c r="D4" s="126" t="s">
        <v>85</v>
      </c>
      <c r="L4" s="18"/>
      <c r="M4" s="22" t="s">
        <v>10</v>
      </c>
      <c r="AT4" s="15" t="s">
        <v>4</v>
      </c>
    </row>
    <row r="5" ht="6.96" customHeight="1">
      <c r="B5" s="18"/>
      <c r="L5" s="18"/>
    </row>
    <row r="6" ht="12" customHeight="1">
      <c r="B6" s="18"/>
      <c r="D6" s="127" t="s">
        <v>16</v>
      </c>
      <c r="L6" s="18"/>
    </row>
    <row r="7" ht="16.5" customHeight="1">
      <c r="B7" s="18"/>
      <c r="E7" s="128" t="str">
        <f>'Rekapitulace stavby'!K6</f>
        <v>Oprava mostu v km 70,905 na trati Olomouc – Nezamyslice</v>
      </c>
      <c r="F7" s="127"/>
      <c r="G7" s="127"/>
      <c r="H7" s="127"/>
      <c r="L7" s="18"/>
    </row>
    <row r="8" s="1" customFormat="1" ht="12" customHeight="1">
      <c r="B8" s="41"/>
      <c r="D8" s="127" t="s">
        <v>86</v>
      </c>
      <c r="I8" s="129"/>
      <c r="L8" s="41"/>
    </row>
    <row r="9" s="1" customFormat="1" ht="36.96" customHeight="1">
      <c r="B9" s="41"/>
      <c r="E9" s="130" t="s">
        <v>214</v>
      </c>
      <c r="F9" s="1"/>
      <c r="G9" s="1"/>
      <c r="H9" s="1"/>
      <c r="I9" s="129"/>
      <c r="L9" s="41"/>
    </row>
    <row r="10" s="1" customFormat="1">
      <c r="B10" s="41"/>
      <c r="I10" s="129"/>
      <c r="L10" s="41"/>
    </row>
    <row r="11" s="1" customFormat="1" ht="12" customHeight="1">
      <c r="B11" s="41"/>
      <c r="D11" s="127" t="s">
        <v>18</v>
      </c>
      <c r="F11" s="15" t="s">
        <v>1</v>
      </c>
      <c r="I11" s="131" t="s">
        <v>20</v>
      </c>
      <c r="J11" s="15" t="s">
        <v>1</v>
      </c>
      <c r="L11" s="41"/>
    </row>
    <row r="12" s="1" customFormat="1" ht="12" customHeight="1">
      <c r="B12" s="41"/>
      <c r="D12" s="127" t="s">
        <v>21</v>
      </c>
      <c r="F12" s="15" t="s">
        <v>22</v>
      </c>
      <c r="I12" s="131" t="s">
        <v>23</v>
      </c>
      <c r="J12" s="132" t="str">
        <f>'Rekapitulace stavby'!AN8</f>
        <v>13. 6. 2017</v>
      </c>
      <c r="L12" s="41"/>
    </row>
    <row r="13" s="1" customFormat="1" ht="10.8" customHeight="1">
      <c r="B13" s="41"/>
      <c r="I13" s="129"/>
      <c r="L13" s="41"/>
    </row>
    <row r="14" s="1" customFormat="1" ht="12" customHeight="1">
      <c r="B14" s="41"/>
      <c r="D14" s="127" t="s">
        <v>25</v>
      </c>
      <c r="I14" s="131" t="s">
        <v>26</v>
      </c>
      <c r="J14" s="15" t="str">
        <f>IF('Rekapitulace stavby'!AN10="","",'Rekapitulace stavby'!AN10)</f>
        <v/>
      </c>
      <c r="L14" s="41"/>
    </row>
    <row r="15" s="1" customFormat="1" ht="18" customHeight="1">
      <c r="B15" s="41"/>
      <c r="E15" s="15" t="str">
        <f>IF('Rekapitulace stavby'!E11="","",'Rekapitulace stavby'!E11)</f>
        <v xml:space="preserve">SŽDC s.o., OŘ Olomouc </v>
      </c>
      <c r="I15" s="131" t="s">
        <v>28</v>
      </c>
      <c r="J15" s="15" t="str">
        <f>IF('Rekapitulace stavby'!AN11="","",'Rekapitulace stavby'!AN11)</f>
        <v/>
      </c>
      <c r="L15" s="41"/>
    </row>
    <row r="16" s="1" customFormat="1" ht="6.96" customHeight="1">
      <c r="B16" s="41"/>
      <c r="I16" s="129"/>
      <c r="L16" s="41"/>
    </row>
    <row r="17" s="1" customFormat="1" ht="12" customHeight="1">
      <c r="B17" s="41"/>
      <c r="D17" s="127" t="s">
        <v>29</v>
      </c>
      <c r="I17" s="131" t="s">
        <v>26</v>
      </c>
      <c r="J17" s="31" t="str">
        <f>'Rekapitulace stavby'!AN13</f>
        <v>Vyplň údaj</v>
      </c>
      <c r="L17" s="41"/>
    </row>
    <row r="18" s="1" customFormat="1" ht="18" customHeight="1">
      <c r="B18" s="41"/>
      <c r="E18" s="31" t="str">
        <f>'Rekapitulace stavby'!E14</f>
        <v>Vyplň údaj</v>
      </c>
      <c r="F18" s="15"/>
      <c r="G18" s="15"/>
      <c r="H18" s="15"/>
      <c r="I18" s="131" t="s">
        <v>28</v>
      </c>
      <c r="J18" s="31" t="str">
        <f>'Rekapitulace stavby'!AN14</f>
        <v>Vyplň údaj</v>
      </c>
      <c r="L18" s="41"/>
    </row>
    <row r="19" s="1" customFormat="1" ht="6.96" customHeight="1">
      <c r="B19" s="41"/>
      <c r="I19" s="129"/>
      <c r="L19" s="41"/>
    </row>
    <row r="20" s="1" customFormat="1" ht="12" customHeight="1">
      <c r="B20" s="41"/>
      <c r="D20" s="127" t="s">
        <v>31</v>
      </c>
      <c r="I20" s="131" t="s">
        <v>26</v>
      </c>
      <c r="J20" s="15" t="str">
        <f>IF('Rekapitulace stavby'!AN16="","",'Rekapitulace stavby'!AN16)</f>
        <v/>
      </c>
      <c r="L20" s="41"/>
    </row>
    <row r="21" s="1" customFormat="1" ht="18" customHeight="1">
      <c r="B21" s="41"/>
      <c r="E21" s="15" t="str">
        <f>IF('Rekapitulace stavby'!E17="","",'Rekapitulace stavby'!E17)</f>
        <v xml:space="preserve"> </v>
      </c>
      <c r="I21" s="131" t="s">
        <v>28</v>
      </c>
      <c r="J21" s="15" t="str">
        <f>IF('Rekapitulace stavby'!AN17="","",'Rekapitulace stavby'!AN17)</f>
        <v/>
      </c>
      <c r="L21" s="41"/>
    </row>
    <row r="22" s="1" customFormat="1" ht="6.96" customHeight="1">
      <c r="B22" s="41"/>
      <c r="I22" s="129"/>
      <c r="L22" s="41"/>
    </row>
    <row r="23" s="1" customFormat="1" ht="12" customHeight="1">
      <c r="B23" s="41"/>
      <c r="D23" s="127" t="s">
        <v>33</v>
      </c>
      <c r="I23" s="131" t="s">
        <v>26</v>
      </c>
      <c r="J23" s="15" t="str">
        <f>IF('Rekapitulace stavby'!AN19="","",'Rekapitulace stavby'!AN19)</f>
        <v/>
      </c>
      <c r="L23" s="41"/>
    </row>
    <row r="24" s="1" customFormat="1" ht="18" customHeight="1">
      <c r="B24" s="41"/>
      <c r="E24" s="15" t="str">
        <f>IF('Rekapitulace stavby'!E20="","",'Rekapitulace stavby'!E20)</f>
        <v>Ing. Renata Jandová</v>
      </c>
      <c r="I24" s="131" t="s">
        <v>28</v>
      </c>
      <c r="J24" s="15" t="str">
        <f>IF('Rekapitulace stavby'!AN20="","",'Rekapitulace stavby'!AN20)</f>
        <v/>
      </c>
      <c r="L24" s="41"/>
    </row>
    <row r="25" s="1" customFormat="1" ht="6.96" customHeight="1">
      <c r="B25" s="41"/>
      <c r="I25" s="129"/>
      <c r="L25" s="41"/>
    </row>
    <row r="26" s="1" customFormat="1" ht="12" customHeight="1">
      <c r="B26" s="41"/>
      <c r="D26" s="127" t="s">
        <v>35</v>
      </c>
      <c r="I26" s="129"/>
      <c r="L26" s="41"/>
    </row>
    <row r="27" s="6" customFormat="1" ht="16.5" customHeight="1">
      <c r="B27" s="133"/>
      <c r="E27" s="134" t="s">
        <v>1</v>
      </c>
      <c r="F27" s="134"/>
      <c r="G27" s="134"/>
      <c r="H27" s="134"/>
      <c r="I27" s="135"/>
      <c r="L27" s="133"/>
    </row>
    <row r="28" s="1" customFormat="1" ht="6.96" customHeight="1">
      <c r="B28" s="41"/>
      <c r="I28" s="129"/>
      <c r="L28" s="41"/>
    </row>
    <row r="29" s="1" customFormat="1" ht="6.96" customHeight="1">
      <c r="B29" s="41"/>
      <c r="D29" s="69"/>
      <c r="E29" s="69"/>
      <c r="F29" s="69"/>
      <c r="G29" s="69"/>
      <c r="H29" s="69"/>
      <c r="I29" s="136"/>
      <c r="J29" s="69"/>
      <c r="K29" s="69"/>
      <c r="L29" s="41"/>
    </row>
    <row r="30" s="1" customFormat="1" ht="25.44" customHeight="1">
      <c r="B30" s="41"/>
      <c r="D30" s="137" t="s">
        <v>36</v>
      </c>
      <c r="I30" s="129"/>
      <c r="J30" s="138">
        <f>ROUND(J101, 2)</f>
        <v>0</v>
      </c>
      <c r="L30" s="41"/>
    </row>
    <row r="31" s="1" customFormat="1" ht="6.96" customHeight="1">
      <c r="B31" s="41"/>
      <c r="D31" s="69"/>
      <c r="E31" s="69"/>
      <c r="F31" s="69"/>
      <c r="G31" s="69"/>
      <c r="H31" s="69"/>
      <c r="I31" s="136"/>
      <c r="J31" s="69"/>
      <c r="K31" s="69"/>
      <c r="L31" s="41"/>
    </row>
    <row r="32" s="1" customFormat="1" ht="14.4" customHeight="1">
      <c r="B32" s="41"/>
      <c r="F32" s="139" t="s">
        <v>38</v>
      </c>
      <c r="I32" s="140" t="s">
        <v>37</v>
      </c>
      <c r="J32" s="139" t="s">
        <v>39</v>
      </c>
      <c r="L32" s="41"/>
    </row>
    <row r="33" s="1" customFormat="1" ht="14.4" customHeight="1">
      <c r="B33" s="41"/>
      <c r="D33" s="127" t="s">
        <v>40</v>
      </c>
      <c r="E33" s="127" t="s">
        <v>41</v>
      </c>
      <c r="F33" s="141">
        <f>ROUND((SUM(BE101:BE316)),  2)</f>
        <v>0</v>
      </c>
      <c r="I33" s="142">
        <v>0.20999999999999999</v>
      </c>
      <c r="J33" s="141">
        <f>ROUND(((SUM(BE101:BE316))*I33),  2)</f>
        <v>0</v>
      </c>
      <c r="L33" s="41"/>
    </row>
    <row r="34" s="1" customFormat="1" ht="14.4" customHeight="1">
      <c r="B34" s="41"/>
      <c r="E34" s="127" t="s">
        <v>42</v>
      </c>
      <c r="F34" s="141">
        <f>ROUND((SUM(BF101:BF316)),  2)</f>
        <v>0</v>
      </c>
      <c r="I34" s="142">
        <v>0.14999999999999999</v>
      </c>
      <c r="J34" s="141">
        <f>ROUND(((SUM(BF101:BF316))*I34),  2)</f>
        <v>0</v>
      </c>
      <c r="L34" s="41"/>
    </row>
    <row r="35" hidden="1" s="1" customFormat="1" ht="14.4" customHeight="1">
      <c r="B35" s="41"/>
      <c r="E35" s="127" t="s">
        <v>43</v>
      </c>
      <c r="F35" s="141">
        <f>ROUND((SUM(BG101:BG316)),  2)</f>
        <v>0</v>
      </c>
      <c r="I35" s="142">
        <v>0.20999999999999999</v>
      </c>
      <c r="J35" s="141">
        <f>0</f>
        <v>0</v>
      </c>
      <c r="L35" s="41"/>
    </row>
    <row r="36" hidden="1" s="1" customFormat="1" ht="14.4" customHeight="1">
      <c r="B36" s="41"/>
      <c r="E36" s="127" t="s">
        <v>44</v>
      </c>
      <c r="F36" s="141">
        <f>ROUND((SUM(BH101:BH316)),  2)</f>
        <v>0</v>
      </c>
      <c r="I36" s="142">
        <v>0.14999999999999999</v>
      </c>
      <c r="J36" s="141">
        <f>0</f>
        <v>0</v>
      </c>
      <c r="L36" s="41"/>
    </row>
    <row r="37" hidden="1" s="1" customFormat="1" ht="14.4" customHeight="1">
      <c r="B37" s="41"/>
      <c r="E37" s="127" t="s">
        <v>45</v>
      </c>
      <c r="F37" s="141">
        <f>ROUND((SUM(BI101:BI316)),  2)</f>
        <v>0</v>
      </c>
      <c r="I37" s="142">
        <v>0</v>
      </c>
      <c r="J37" s="141">
        <f>0</f>
        <v>0</v>
      </c>
      <c r="L37" s="41"/>
    </row>
    <row r="38" s="1" customFormat="1" ht="6.96" customHeight="1">
      <c r="B38" s="41"/>
      <c r="I38" s="129"/>
      <c r="L38" s="41"/>
    </row>
    <row r="39" s="1" customFormat="1" ht="25.44" customHeight="1">
      <c r="B39" s="41"/>
      <c r="C39" s="143"/>
      <c r="D39" s="144" t="s">
        <v>46</v>
      </c>
      <c r="E39" s="145"/>
      <c r="F39" s="145"/>
      <c r="G39" s="146" t="s">
        <v>47</v>
      </c>
      <c r="H39" s="147" t="s">
        <v>48</v>
      </c>
      <c r="I39" s="148"/>
      <c r="J39" s="149">
        <f>SUM(J30:J37)</f>
        <v>0</v>
      </c>
      <c r="K39" s="150"/>
      <c r="L39" s="41"/>
    </row>
    <row r="40" s="1" customFormat="1" ht="14.4" customHeight="1">
      <c r="B40" s="151"/>
      <c r="C40" s="152"/>
      <c r="D40" s="152"/>
      <c r="E40" s="152"/>
      <c r="F40" s="152"/>
      <c r="G40" s="152"/>
      <c r="H40" s="152"/>
      <c r="I40" s="153"/>
      <c r="J40" s="152"/>
      <c r="K40" s="152"/>
      <c r="L40" s="41"/>
    </row>
    <row r="44" s="1" customFormat="1" ht="6.96" customHeight="1">
      <c r="B44" s="154"/>
      <c r="C44" s="155"/>
      <c r="D44" s="155"/>
      <c r="E44" s="155"/>
      <c r="F44" s="155"/>
      <c r="G44" s="155"/>
      <c r="H44" s="155"/>
      <c r="I44" s="156"/>
      <c r="J44" s="155"/>
      <c r="K44" s="155"/>
      <c r="L44" s="41"/>
    </row>
    <row r="45" s="1" customFormat="1" ht="24.96" customHeight="1">
      <c r="B45" s="36"/>
      <c r="C45" s="21" t="s">
        <v>88</v>
      </c>
      <c r="D45" s="37"/>
      <c r="E45" s="37"/>
      <c r="F45" s="37"/>
      <c r="G45" s="37"/>
      <c r="H45" s="37"/>
      <c r="I45" s="129"/>
      <c r="J45" s="37"/>
      <c r="K45" s="37"/>
      <c r="L45" s="41"/>
    </row>
    <row r="46" s="1" customFormat="1" ht="6.96" customHeight="1">
      <c r="B46" s="36"/>
      <c r="C46" s="37"/>
      <c r="D46" s="37"/>
      <c r="E46" s="37"/>
      <c r="F46" s="37"/>
      <c r="G46" s="37"/>
      <c r="H46" s="37"/>
      <c r="I46" s="129"/>
      <c r="J46" s="37"/>
      <c r="K46" s="37"/>
      <c r="L46" s="41"/>
    </row>
    <row r="47" s="1" customFormat="1" ht="12" customHeight="1">
      <c r="B47" s="36"/>
      <c r="C47" s="30" t="s">
        <v>16</v>
      </c>
      <c r="D47" s="37"/>
      <c r="E47" s="37"/>
      <c r="F47" s="37"/>
      <c r="G47" s="37"/>
      <c r="H47" s="37"/>
      <c r="I47" s="129"/>
      <c r="J47" s="37"/>
      <c r="K47" s="37"/>
      <c r="L47" s="41"/>
    </row>
    <row r="48" s="1" customFormat="1" ht="16.5" customHeight="1">
      <c r="B48" s="36"/>
      <c r="C48" s="37"/>
      <c r="D48" s="37"/>
      <c r="E48" s="157" t="str">
        <f>E7</f>
        <v>Oprava mostu v km 70,905 na trati Olomouc – Nezamyslice</v>
      </c>
      <c r="F48" s="30"/>
      <c r="G48" s="30"/>
      <c r="H48" s="30"/>
      <c r="I48" s="129"/>
      <c r="J48" s="37"/>
      <c r="K48" s="37"/>
      <c r="L48" s="41"/>
    </row>
    <row r="49" s="1" customFormat="1" ht="12" customHeight="1">
      <c r="B49" s="36"/>
      <c r="C49" s="30" t="s">
        <v>86</v>
      </c>
      <c r="D49" s="37"/>
      <c r="E49" s="37"/>
      <c r="F49" s="37"/>
      <c r="G49" s="37"/>
      <c r="H49" s="37"/>
      <c r="I49" s="129"/>
      <c r="J49" s="37"/>
      <c r="K49" s="37"/>
      <c r="L49" s="41"/>
    </row>
    <row r="50" s="1" customFormat="1" ht="16.5" customHeight="1">
      <c r="B50" s="36"/>
      <c r="C50" s="37"/>
      <c r="D50" s="37"/>
      <c r="E50" s="62" t="str">
        <f>E9</f>
        <v>SO 02 - Oprava mostu v km 70,905</v>
      </c>
      <c r="F50" s="37"/>
      <c r="G50" s="37"/>
      <c r="H50" s="37"/>
      <c r="I50" s="129"/>
      <c r="J50" s="37"/>
      <c r="K50" s="37"/>
      <c r="L50" s="41"/>
    </row>
    <row r="51" s="1" customFormat="1" ht="6.96" customHeight="1">
      <c r="B51" s="36"/>
      <c r="C51" s="37"/>
      <c r="D51" s="37"/>
      <c r="E51" s="37"/>
      <c r="F51" s="37"/>
      <c r="G51" s="37"/>
      <c r="H51" s="37"/>
      <c r="I51" s="129"/>
      <c r="J51" s="37"/>
      <c r="K51" s="37"/>
      <c r="L51" s="41"/>
    </row>
    <row r="52" s="1" customFormat="1" ht="12" customHeight="1">
      <c r="B52" s="36"/>
      <c r="C52" s="30" t="s">
        <v>21</v>
      </c>
      <c r="D52" s="37"/>
      <c r="E52" s="37"/>
      <c r="F52" s="25" t="str">
        <f>F12</f>
        <v xml:space="preserve"> </v>
      </c>
      <c r="G52" s="37"/>
      <c r="H52" s="37"/>
      <c r="I52" s="131" t="s">
        <v>23</v>
      </c>
      <c r="J52" s="65" t="str">
        <f>IF(J12="","",J12)</f>
        <v>13. 6. 2017</v>
      </c>
      <c r="K52" s="37"/>
      <c r="L52" s="41"/>
    </row>
    <row r="53" s="1" customFormat="1" ht="6.96" customHeight="1">
      <c r="B53" s="36"/>
      <c r="C53" s="37"/>
      <c r="D53" s="37"/>
      <c r="E53" s="37"/>
      <c r="F53" s="37"/>
      <c r="G53" s="37"/>
      <c r="H53" s="37"/>
      <c r="I53" s="129"/>
      <c r="J53" s="37"/>
      <c r="K53" s="37"/>
      <c r="L53" s="41"/>
    </row>
    <row r="54" s="1" customFormat="1" ht="13.65" customHeight="1">
      <c r="B54" s="36"/>
      <c r="C54" s="30" t="s">
        <v>25</v>
      </c>
      <c r="D54" s="37"/>
      <c r="E54" s="37"/>
      <c r="F54" s="25" t="str">
        <f>E15</f>
        <v xml:space="preserve">SŽDC s.o., OŘ Olomouc </v>
      </c>
      <c r="G54" s="37"/>
      <c r="H54" s="37"/>
      <c r="I54" s="131" t="s">
        <v>31</v>
      </c>
      <c r="J54" s="34" t="str">
        <f>E21</f>
        <v xml:space="preserve"> </v>
      </c>
      <c r="K54" s="37"/>
      <c r="L54" s="41"/>
    </row>
    <row r="55" s="1" customFormat="1" ht="13.65" customHeight="1">
      <c r="B55" s="36"/>
      <c r="C55" s="30" t="s">
        <v>29</v>
      </c>
      <c r="D55" s="37"/>
      <c r="E55" s="37"/>
      <c r="F55" s="25" t="str">
        <f>IF(E18="","",E18)</f>
        <v>Vyplň údaj</v>
      </c>
      <c r="G55" s="37"/>
      <c r="H55" s="37"/>
      <c r="I55" s="131" t="s">
        <v>33</v>
      </c>
      <c r="J55" s="34" t="str">
        <f>E24</f>
        <v>Ing. Renata Jandová</v>
      </c>
      <c r="K55" s="37"/>
      <c r="L55" s="41"/>
    </row>
    <row r="56" s="1" customFormat="1" ht="10.32" customHeight="1">
      <c r="B56" s="36"/>
      <c r="C56" s="37"/>
      <c r="D56" s="37"/>
      <c r="E56" s="37"/>
      <c r="F56" s="37"/>
      <c r="G56" s="37"/>
      <c r="H56" s="37"/>
      <c r="I56" s="129"/>
      <c r="J56" s="37"/>
      <c r="K56" s="37"/>
      <c r="L56" s="41"/>
    </row>
    <row r="57" s="1" customFormat="1" ht="29.28" customHeight="1">
      <c r="B57" s="36"/>
      <c r="C57" s="158" t="s">
        <v>89</v>
      </c>
      <c r="D57" s="159"/>
      <c r="E57" s="159"/>
      <c r="F57" s="159"/>
      <c r="G57" s="159"/>
      <c r="H57" s="159"/>
      <c r="I57" s="160"/>
      <c r="J57" s="161" t="s">
        <v>90</v>
      </c>
      <c r="K57" s="159"/>
      <c r="L57" s="41"/>
    </row>
    <row r="58" s="1" customFormat="1" ht="10.32" customHeight="1">
      <c r="B58" s="36"/>
      <c r="C58" s="37"/>
      <c r="D58" s="37"/>
      <c r="E58" s="37"/>
      <c r="F58" s="37"/>
      <c r="G58" s="37"/>
      <c r="H58" s="37"/>
      <c r="I58" s="129"/>
      <c r="J58" s="37"/>
      <c r="K58" s="37"/>
      <c r="L58" s="41"/>
    </row>
    <row r="59" s="1" customFormat="1" ht="22.8" customHeight="1">
      <c r="B59" s="36"/>
      <c r="C59" s="162" t="s">
        <v>91</v>
      </c>
      <c r="D59" s="37"/>
      <c r="E59" s="37"/>
      <c r="F59" s="37"/>
      <c r="G59" s="37"/>
      <c r="H59" s="37"/>
      <c r="I59" s="129"/>
      <c r="J59" s="96">
        <f>J101</f>
        <v>0</v>
      </c>
      <c r="K59" s="37"/>
      <c r="L59" s="41"/>
      <c r="AU59" s="15" t="s">
        <v>92</v>
      </c>
    </row>
    <row r="60" s="7" customFormat="1" ht="24.96" customHeight="1">
      <c r="B60" s="163"/>
      <c r="C60" s="164"/>
      <c r="D60" s="165" t="s">
        <v>93</v>
      </c>
      <c r="E60" s="166"/>
      <c r="F60" s="166"/>
      <c r="G60" s="166"/>
      <c r="H60" s="166"/>
      <c r="I60" s="167"/>
      <c r="J60" s="168">
        <f>J102</f>
        <v>0</v>
      </c>
      <c r="K60" s="164"/>
      <c r="L60" s="169"/>
    </row>
    <row r="61" s="8" customFormat="1" ht="19.92" customHeight="1">
      <c r="B61" s="170"/>
      <c r="C61" s="171"/>
      <c r="D61" s="172" t="s">
        <v>215</v>
      </c>
      <c r="E61" s="173"/>
      <c r="F61" s="173"/>
      <c r="G61" s="173"/>
      <c r="H61" s="173"/>
      <c r="I61" s="174"/>
      <c r="J61" s="175">
        <f>J103</f>
        <v>0</v>
      </c>
      <c r="K61" s="171"/>
      <c r="L61" s="176"/>
    </row>
    <row r="62" s="8" customFormat="1" ht="19.92" customHeight="1">
      <c r="B62" s="170"/>
      <c r="C62" s="171"/>
      <c r="D62" s="172" t="s">
        <v>216</v>
      </c>
      <c r="E62" s="173"/>
      <c r="F62" s="173"/>
      <c r="G62" s="173"/>
      <c r="H62" s="173"/>
      <c r="I62" s="174"/>
      <c r="J62" s="175">
        <f>J139</f>
        <v>0</v>
      </c>
      <c r="K62" s="171"/>
      <c r="L62" s="176"/>
    </row>
    <row r="63" s="8" customFormat="1" ht="19.92" customHeight="1">
      <c r="B63" s="170"/>
      <c r="C63" s="171"/>
      <c r="D63" s="172" t="s">
        <v>217</v>
      </c>
      <c r="E63" s="173"/>
      <c r="F63" s="173"/>
      <c r="G63" s="173"/>
      <c r="H63" s="173"/>
      <c r="I63" s="174"/>
      <c r="J63" s="175">
        <f>J159</f>
        <v>0</v>
      </c>
      <c r="K63" s="171"/>
      <c r="L63" s="176"/>
    </row>
    <row r="64" s="8" customFormat="1" ht="19.92" customHeight="1">
      <c r="B64" s="170"/>
      <c r="C64" s="171"/>
      <c r="D64" s="172" t="s">
        <v>218</v>
      </c>
      <c r="E64" s="173"/>
      <c r="F64" s="173"/>
      <c r="G64" s="173"/>
      <c r="H64" s="173"/>
      <c r="I64" s="174"/>
      <c r="J64" s="175">
        <f>J167</f>
        <v>0</v>
      </c>
      <c r="K64" s="171"/>
      <c r="L64" s="176"/>
    </row>
    <row r="65" s="8" customFormat="1" ht="19.92" customHeight="1">
      <c r="B65" s="170"/>
      <c r="C65" s="171"/>
      <c r="D65" s="172" t="s">
        <v>219</v>
      </c>
      <c r="E65" s="173"/>
      <c r="F65" s="173"/>
      <c r="G65" s="173"/>
      <c r="H65" s="173"/>
      <c r="I65" s="174"/>
      <c r="J65" s="175">
        <f>J185</f>
        <v>0</v>
      </c>
      <c r="K65" s="171"/>
      <c r="L65" s="176"/>
    </row>
    <row r="66" s="8" customFormat="1" ht="19.92" customHeight="1">
      <c r="B66" s="170"/>
      <c r="C66" s="171"/>
      <c r="D66" s="172" t="s">
        <v>220</v>
      </c>
      <c r="E66" s="173"/>
      <c r="F66" s="173"/>
      <c r="G66" s="173"/>
      <c r="H66" s="173"/>
      <c r="I66" s="174"/>
      <c r="J66" s="175">
        <f>J190</f>
        <v>0</v>
      </c>
      <c r="K66" s="171"/>
      <c r="L66" s="176"/>
    </row>
    <row r="67" s="8" customFormat="1" ht="19.92" customHeight="1">
      <c r="B67" s="170"/>
      <c r="C67" s="171"/>
      <c r="D67" s="172" t="s">
        <v>221</v>
      </c>
      <c r="E67" s="173"/>
      <c r="F67" s="173"/>
      <c r="G67" s="173"/>
      <c r="H67" s="173"/>
      <c r="I67" s="174"/>
      <c r="J67" s="175">
        <f>J263</f>
        <v>0</v>
      </c>
      <c r="K67" s="171"/>
      <c r="L67" s="176"/>
    </row>
    <row r="68" s="8" customFormat="1" ht="19.92" customHeight="1">
      <c r="B68" s="170"/>
      <c r="C68" s="171"/>
      <c r="D68" s="172" t="s">
        <v>95</v>
      </c>
      <c r="E68" s="173"/>
      <c r="F68" s="173"/>
      <c r="G68" s="173"/>
      <c r="H68" s="173"/>
      <c r="I68" s="174"/>
      <c r="J68" s="175">
        <f>J265</f>
        <v>0</v>
      </c>
      <c r="K68" s="171"/>
      <c r="L68" s="176"/>
    </row>
    <row r="69" s="7" customFormat="1" ht="24.96" customHeight="1">
      <c r="B69" s="163"/>
      <c r="C69" s="164"/>
      <c r="D69" s="165" t="s">
        <v>222</v>
      </c>
      <c r="E69" s="166"/>
      <c r="F69" s="166"/>
      <c r="G69" s="166"/>
      <c r="H69" s="166"/>
      <c r="I69" s="167"/>
      <c r="J69" s="168">
        <f>J273</f>
        <v>0</v>
      </c>
      <c r="K69" s="164"/>
      <c r="L69" s="169"/>
    </row>
    <row r="70" s="8" customFormat="1" ht="19.92" customHeight="1">
      <c r="B70" s="170"/>
      <c r="C70" s="171"/>
      <c r="D70" s="172" t="s">
        <v>223</v>
      </c>
      <c r="E70" s="173"/>
      <c r="F70" s="173"/>
      <c r="G70" s="173"/>
      <c r="H70" s="173"/>
      <c r="I70" s="174"/>
      <c r="J70" s="175">
        <f>J274</f>
        <v>0</v>
      </c>
      <c r="K70" s="171"/>
      <c r="L70" s="176"/>
    </row>
    <row r="71" s="8" customFormat="1" ht="19.92" customHeight="1">
      <c r="B71" s="170"/>
      <c r="C71" s="171"/>
      <c r="D71" s="172" t="s">
        <v>224</v>
      </c>
      <c r="E71" s="173"/>
      <c r="F71" s="173"/>
      <c r="G71" s="173"/>
      <c r="H71" s="173"/>
      <c r="I71" s="174"/>
      <c r="J71" s="175">
        <f>J292</f>
        <v>0</v>
      </c>
      <c r="K71" s="171"/>
      <c r="L71" s="176"/>
    </row>
    <row r="72" s="8" customFormat="1" ht="19.92" customHeight="1">
      <c r="B72" s="170"/>
      <c r="C72" s="171"/>
      <c r="D72" s="172" t="s">
        <v>225</v>
      </c>
      <c r="E72" s="173"/>
      <c r="F72" s="173"/>
      <c r="G72" s="173"/>
      <c r="H72" s="173"/>
      <c r="I72" s="174"/>
      <c r="J72" s="175">
        <f>J294</f>
        <v>0</v>
      </c>
      <c r="K72" s="171"/>
      <c r="L72" s="176"/>
    </row>
    <row r="73" s="7" customFormat="1" ht="24.96" customHeight="1">
      <c r="B73" s="163"/>
      <c r="C73" s="164"/>
      <c r="D73" s="165" t="s">
        <v>226</v>
      </c>
      <c r="E73" s="166"/>
      <c r="F73" s="166"/>
      <c r="G73" s="166"/>
      <c r="H73" s="166"/>
      <c r="I73" s="167"/>
      <c r="J73" s="168">
        <f>J296</f>
        <v>0</v>
      </c>
      <c r="K73" s="164"/>
      <c r="L73" s="169"/>
    </row>
    <row r="74" s="8" customFormat="1" ht="19.92" customHeight="1">
      <c r="B74" s="170"/>
      <c r="C74" s="171"/>
      <c r="D74" s="172" t="s">
        <v>227</v>
      </c>
      <c r="E74" s="173"/>
      <c r="F74" s="173"/>
      <c r="G74" s="173"/>
      <c r="H74" s="173"/>
      <c r="I74" s="174"/>
      <c r="J74" s="175">
        <f>J297</f>
        <v>0</v>
      </c>
      <c r="K74" s="171"/>
      <c r="L74" s="176"/>
    </row>
    <row r="75" s="7" customFormat="1" ht="24.96" customHeight="1">
      <c r="B75" s="163"/>
      <c r="C75" s="164"/>
      <c r="D75" s="165" t="s">
        <v>228</v>
      </c>
      <c r="E75" s="166"/>
      <c r="F75" s="166"/>
      <c r="G75" s="166"/>
      <c r="H75" s="166"/>
      <c r="I75" s="167"/>
      <c r="J75" s="168">
        <f>J299</f>
        <v>0</v>
      </c>
      <c r="K75" s="164"/>
      <c r="L75" s="169"/>
    </row>
    <row r="76" s="8" customFormat="1" ht="19.92" customHeight="1">
      <c r="B76" s="170"/>
      <c r="C76" s="171"/>
      <c r="D76" s="172" t="s">
        <v>229</v>
      </c>
      <c r="E76" s="173"/>
      <c r="F76" s="173"/>
      <c r="G76" s="173"/>
      <c r="H76" s="173"/>
      <c r="I76" s="174"/>
      <c r="J76" s="175">
        <f>J300</f>
        <v>0</v>
      </c>
      <c r="K76" s="171"/>
      <c r="L76" s="176"/>
    </row>
    <row r="77" s="7" customFormat="1" ht="24.96" customHeight="1">
      <c r="B77" s="163"/>
      <c r="C77" s="164"/>
      <c r="D77" s="165" t="s">
        <v>230</v>
      </c>
      <c r="E77" s="166"/>
      <c r="F77" s="166"/>
      <c r="G77" s="166"/>
      <c r="H77" s="166"/>
      <c r="I77" s="167"/>
      <c r="J77" s="168">
        <f>J302</f>
        <v>0</v>
      </c>
      <c r="K77" s="164"/>
      <c r="L77" s="169"/>
    </row>
    <row r="78" s="8" customFormat="1" ht="19.92" customHeight="1">
      <c r="B78" s="170"/>
      <c r="C78" s="171"/>
      <c r="D78" s="172" t="s">
        <v>231</v>
      </c>
      <c r="E78" s="173"/>
      <c r="F78" s="173"/>
      <c r="G78" s="173"/>
      <c r="H78" s="173"/>
      <c r="I78" s="174"/>
      <c r="J78" s="175">
        <f>J303</f>
        <v>0</v>
      </c>
      <c r="K78" s="171"/>
      <c r="L78" s="176"/>
    </row>
    <row r="79" s="8" customFormat="1" ht="19.92" customHeight="1">
      <c r="B79" s="170"/>
      <c r="C79" s="171"/>
      <c r="D79" s="172" t="s">
        <v>232</v>
      </c>
      <c r="E79" s="173"/>
      <c r="F79" s="173"/>
      <c r="G79" s="173"/>
      <c r="H79" s="173"/>
      <c r="I79" s="174"/>
      <c r="J79" s="175">
        <f>J308</f>
        <v>0</v>
      </c>
      <c r="K79" s="171"/>
      <c r="L79" s="176"/>
    </row>
    <row r="80" s="8" customFormat="1" ht="19.92" customHeight="1">
      <c r="B80" s="170"/>
      <c r="C80" s="171"/>
      <c r="D80" s="172" t="s">
        <v>233</v>
      </c>
      <c r="E80" s="173"/>
      <c r="F80" s="173"/>
      <c r="G80" s="173"/>
      <c r="H80" s="173"/>
      <c r="I80" s="174"/>
      <c r="J80" s="175">
        <f>J312</f>
        <v>0</v>
      </c>
      <c r="K80" s="171"/>
      <c r="L80" s="176"/>
    </row>
    <row r="81" s="8" customFormat="1" ht="19.92" customHeight="1">
      <c r="B81" s="170"/>
      <c r="C81" s="171"/>
      <c r="D81" s="172" t="s">
        <v>234</v>
      </c>
      <c r="E81" s="173"/>
      <c r="F81" s="173"/>
      <c r="G81" s="173"/>
      <c r="H81" s="173"/>
      <c r="I81" s="174"/>
      <c r="J81" s="175">
        <f>J315</f>
        <v>0</v>
      </c>
      <c r="K81" s="171"/>
      <c r="L81" s="176"/>
    </row>
    <row r="82" s="1" customFormat="1" ht="21.84" customHeight="1">
      <c r="B82" s="36"/>
      <c r="C82" s="37"/>
      <c r="D82" s="37"/>
      <c r="E82" s="37"/>
      <c r="F82" s="37"/>
      <c r="G82" s="37"/>
      <c r="H82" s="37"/>
      <c r="I82" s="129"/>
      <c r="J82" s="37"/>
      <c r="K82" s="37"/>
      <c r="L82" s="41"/>
    </row>
    <row r="83" s="1" customFormat="1" ht="6.96" customHeight="1">
      <c r="B83" s="55"/>
      <c r="C83" s="56"/>
      <c r="D83" s="56"/>
      <c r="E83" s="56"/>
      <c r="F83" s="56"/>
      <c r="G83" s="56"/>
      <c r="H83" s="56"/>
      <c r="I83" s="153"/>
      <c r="J83" s="56"/>
      <c r="K83" s="56"/>
      <c r="L83" s="41"/>
    </row>
    <row r="87" s="1" customFormat="1" ht="6.96" customHeight="1">
      <c r="B87" s="57"/>
      <c r="C87" s="58"/>
      <c r="D87" s="58"/>
      <c r="E87" s="58"/>
      <c r="F87" s="58"/>
      <c r="G87" s="58"/>
      <c r="H87" s="58"/>
      <c r="I87" s="156"/>
      <c r="J87" s="58"/>
      <c r="K87" s="58"/>
      <c r="L87" s="41"/>
    </row>
    <row r="88" s="1" customFormat="1" ht="24.96" customHeight="1">
      <c r="B88" s="36"/>
      <c r="C88" s="21" t="s">
        <v>98</v>
      </c>
      <c r="D88" s="37"/>
      <c r="E88" s="37"/>
      <c r="F88" s="37"/>
      <c r="G88" s="37"/>
      <c r="H88" s="37"/>
      <c r="I88" s="129"/>
      <c r="J88" s="37"/>
      <c r="K88" s="37"/>
      <c r="L88" s="41"/>
    </row>
    <row r="89" s="1" customFormat="1" ht="6.96" customHeight="1">
      <c r="B89" s="36"/>
      <c r="C89" s="37"/>
      <c r="D89" s="37"/>
      <c r="E89" s="37"/>
      <c r="F89" s="37"/>
      <c r="G89" s="37"/>
      <c r="H89" s="37"/>
      <c r="I89" s="129"/>
      <c r="J89" s="37"/>
      <c r="K89" s="37"/>
      <c r="L89" s="41"/>
    </row>
    <row r="90" s="1" customFormat="1" ht="12" customHeight="1">
      <c r="B90" s="36"/>
      <c r="C90" s="30" t="s">
        <v>16</v>
      </c>
      <c r="D90" s="37"/>
      <c r="E90" s="37"/>
      <c r="F90" s="37"/>
      <c r="G90" s="37"/>
      <c r="H90" s="37"/>
      <c r="I90" s="129"/>
      <c r="J90" s="37"/>
      <c r="K90" s="37"/>
      <c r="L90" s="41"/>
    </row>
    <row r="91" s="1" customFormat="1" ht="16.5" customHeight="1">
      <c r="B91" s="36"/>
      <c r="C91" s="37"/>
      <c r="D91" s="37"/>
      <c r="E91" s="157" t="str">
        <f>E7</f>
        <v>Oprava mostu v km 70,905 na trati Olomouc – Nezamyslice</v>
      </c>
      <c r="F91" s="30"/>
      <c r="G91" s="30"/>
      <c r="H91" s="30"/>
      <c r="I91" s="129"/>
      <c r="J91" s="37"/>
      <c r="K91" s="37"/>
      <c r="L91" s="41"/>
    </row>
    <row r="92" s="1" customFormat="1" ht="12" customHeight="1">
      <c r="B92" s="36"/>
      <c r="C92" s="30" t="s">
        <v>86</v>
      </c>
      <c r="D92" s="37"/>
      <c r="E92" s="37"/>
      <c r="F92" s="37"/>
      <c r="G92" s="37"/>
      <c r="H92" s="37"/>
      <c r="I92" s="129"/>
      <c r="J92" s="37"/>
      <c r="K92" s="37"/>
      <c r="L92" s="41"/>
    </row>
    <row r="93" s="1" customFormat="1" ht="16.5" customHeight="1">
      <c r="B93" s="36"/>
      <c r="C93" s="37"/>
      <c r="D93" s="37"/>
      <c r="E93" s="62" t="str">
        <f>E9</f>
        <v>SO 02 - Oprava mostu v km 70,905</v>
      </c>
      <c r="F93" s="37"/>
      <c r="G93" s="37"/>
      <c r="H93" s="37"/>
      <c r="I93" s="129"/>
      <c r="J93" s="37"/>
      <c r="K93" s="37"/>
      <c r="L93" s="41"/>
    </row>
    <row r="94" s="1" customFormat="1" ht="6.96" customHeight="1">
      <c r="B94" s="36"/>
      <c r="C94" s="37"/>
      <c r="D94" s="37"/>
      <c r="E94" s="37"/>
      <c r="F94" s="37"/>
      <c r="G94" s="37"/>
      <c r="H94" s="37"/>
      <c r="I94" s="129"/>
      <c r="J94" s="37"/>
      <c r="K94" s="37"/>
      <c r="L94" s="41"/>
    </row>
    <row r="95" s="1" customFormat="1" ht="12" customHeight="1">
      <c r="B95" s="36"/>
      <c r="C95" s="30" t="s">
        <v>21</v>
      </c>
      <c r="D95" s="37"/>
      <c r="E95" s="37"/>
      <c r="F95" s="25" t="str">
        <f>F12</f>
        <v xml:space="preserve"> </v>
      </c>
      <c r="G95" s="37"/>
      <c r="H95" s="37"/>
      <c r="I95" s="131" t="s">
        <v>23</v>
      </c>
      <c r="J95" s="65" t="str">
        <f>IF(J12="","",J12)</f>
        <v>13. 6. 2017</v>
      </c>
      <c r="K95" s="37"/>
      <c r="L95" s="41"/>
    </row>
    <row r="96" s="1" customFormat="1" ht="6.96" customHeight="1">
      <c r="B96" s="36"/>
      <c r="C96" s="37"/>
      <c r="D96" s="37"/>
      <c r="E96" s="37"/>
      <c r="F96" s="37"/>
      <c r="G96" s="37"/>
      <c r="H96" s="37"/>
      <c r="I96" s="129"/>
      <c r="J96" s="37"/>
      <c r="K96" s="37"/>
      <c r="L96" s="41"/>
    </row>
    <row r="97" s="1" customFormat="1" ht="13.65" customHeight="1">
      <c r="B97" s="36"/>
      <c r="C97" s="30" t="s">
        <v>25</v>
      </c>
      <c r="D97" s="37"/>
      <c r="E97" s="37"/>
      <c r="F97" s="25" t="str">
        <f>E15</f>
        <v xml:space="preserve">SŽDC s.o., OŘ Olomouc </v>
      </c>
      <c r="G97" s="37"/>
      <c r="H97" s="37"/>
      <c r="I97" s="131" t="s">
        <v>31</v>
      </c>
      <c r="J97" s="34" t="str">
        <f>E21</f>
        <v xml:space="preserve"> </v>
      </c>
      <c r="K97" s="37"/>
      <c r="L97" s="41"/>
    </row>
    <row r="98" s="1" customFormat="1" ht="13.65" customHeight="1">
      <c r="B98" s="36"/>
      <c r="C98" s="30" t="s">
        <v>29</v>
      </c>
      <c r="D98" s="37"/>
      <c r="E98" s="37"/>
      <c r="F98" s="25" t="str">
        <f>IF(E18="","",E18)</f>
        <v>Vyplň údaj</v>
      </c>
      <c r="G98" s="37"/>
      <c r="H98" s="37"/>
      <c r="I98" s="131" t="s">
        <v>33</v>
      </c>
      <c r="J98" s="34" t="str">
        <f>E24</f>
        <v>Ing. Renata Jandová</v>
      </c>
      <c r="K98" s="37"/>
      <c r="L98" s="41"/>
    </row>
    <row r="99" s="1" customFormat="1" ht="10.32" customHeight="1">
      <c r="B99" s="36"/>
      <c r="C99" s="37"/>
      <c r="D99" s="37"/>
      <c r="E99" s="37"/>
      <c r="F99" s="37"/>
      <c r="G99" s="37"/>
      <c r="H99" s="37"/>
      <c r="I99" s="129"/>
      <c r="J99" s="37"/>
      <c r="K99" s="37"/>
      <c r="L99" s="41"/>
    </row>
    <row r="100" s="9" customFormat="1" ht="29.28" customHeight="1">
      <c r="B100" s="177"/>
      <c r="C100" s="178" t="s">
        <v>99</v>
      </c>
      <c r="D100" s="179" t="s">
        <v>55</v>
      </c>
      <c r="E100" s="179" t="s">
        <v>51</v>
      </c>
      <c r="F100" s="179" t="s">
        <v>52</v>
      </c>
      <c r="G100" s="179" t="s">
        <v>100</v>
      </c>
      <c r="H100" s="179" t="s">
        <v>101</v>
      </c>
      <c r="I100" s="180" t="s">
        <v>102</v>
      </c>
      <c r="J100" s="181" t="s">
        <v>90</v>
      </c>
      <c r="K100" s="182" t="s">
        <v>103</v>
      </c>
      <c r="L100" s="183"/>
      <c r="M100" s="86" t="s">
        <v>1</v>
      </c>
      <c r="N100" s="87" t="s">
        <v>40</v>
      </c>
      <c r="O100" s="87" t="s">
        <v>104</v>
      </c>
      <c r="P100" s="87" t="s">
        <v>105</v>
      </c>
      <c r="Q100" s="87" t="s">
        <v>106</v>
      </c>
      <c r="R100" s="87" t="s">
        <v>107</v>
      </c>
      <c r="S100" s="87" t="s">
        <v>108</v>
      </c>
      <c r="T100" s="88" t="s">
        <v>109</v>
      </c>
    </row>
    <row r="101" s="1" customFormat="1" ht="22.8" customHeight="1">
      <c r="B101" s="36"/>
      <c r="C101" s="93" t="s">
        <v>110</v>
      </c>
      <c r="D101" s="37"/>
      <c r="E101" s="37"/>
      <c r="F101" s="37"/>
      <c r="G101" s="37"/>
      <c r="H101" s="37"/>
      <c r="I101" s="129"/>
      <c r="J101" s="184">
        <f>BK101</f>
        <v>0</v>
      </c>
      <c r="K101" s="37"/>
      <c r="L101" s="41"/>
      <c r="M101" s="89"/>
      <c r="N101" s="90"/>
      <c r="O101" s="90"/>
      <c r="P101" s="185">
        <f>P102+P273+P296+P299+P302</f>
        <v>0</v>
      </c>
      <c r="Q101" s="90"/>
      <c r="R101" s="185">
        <f>R102+R273+R296+R299+R302</f>
        <v>229.04630469999998</v>
      </c>
      <c r="S101" s="90"/>
      <c r="T101" s="186">
        <f>T102+T273+T296+T299+T302</f>
        <v>48.318783600000003</v>
      </c>
      <c r="AT101" s="15" t="s">
        <v>69</v>
      </c>
      <c r="AU101" s="15" t="s">
        <v>92</v>
      </c>
      <c r="BK101" s="187">
        <f>BK102+BK273+BK296+BK299+BK302</f>
        <v>0</v>
      </c>
    </row>
    <row r="102" s="10" customFormat="1" ht="25.92" customHeight="1">
      <c r="B102" s="188"/>
      <c r="C102" s="189"/>
      <c r="D102" s="190" t="s">
        <v>69</v>
      </c>
      <c r="E102" s="191" t="s">
        <v>111</v>
      </c>
      <c r="F102" s="191" t="s">
        <v>112</v>
      </c>
      <c r="G102" s="189"/>
      <c r="H102" s="189"/>
      <c r="I102" s="192"/>
      <c r="J102" s="193">
        <f>BK102</f>
        <v>0</v>
      </c>
      <c r="K102" s="189"/>
      <c r="L102" s="194"/>
      <c r="M102" s="195"/>
      <c r="N102" s="196"/>
      <c r="O102" s="196"/>
      <c r="P102" s="197">
        <f>P103+P139+P159+P167+P185+P190+P263+P265</f>
        <v>0</v>
      </c>
      <c r="Q102" s="196"/>
      <c r="R102" s="197">
        <f>R103+R139+R159+R167+R185+R190+R263+R265</f>
        <v>226.62783041999998</v>
      </c>
      <c r="S102" s="196"/>
      <c r="T102" s="198">
        <f>T103+T139+T159+T167+T185+T190+T263+T265</f>
        <v>47.752533600000007</v>
      </c>
      <c r="AR102" s="199" t="s">
        <v>78</v>
      </c>
      <c r="AT102" s="200" t="s">
        <v>69</v>
      </c>
      <c r="AU102" s="200" t="s">
        <v>70</v>
      </c>
      <c r="AY102" s="199" t="s">
        <v>113</v>
      </c>
      <c r="BK102" s="201">
        <f>BK103+BK139+BK159+BK167+BK185+BK190+BK263+BK265</f>
        <v>0</v>
      </c>
    </row>
    <row r="103" s="10" customFormat="1" ht="22.8" customHeight="1">
      <c r="B103" s="188"/>
      <c r="C103" s="189"/>
      <c r="D103" s="190" t="s">
        <v>69</v>
      </c>
      <c r="E103" s="202" t="s">
        <v>78</v>
      </c>
      <c r="F103" s="202" t="s">
        <v>235</v>
      </c>
      <c r="G103" s="189"/>
      <c r="H103" s="189"/>
      <c r="I103" s="192"/>
      <c r="J103" s="203">
        <f>BK103</f>
        <v>0</v>
      </c>
      <c r="K103" s="189"/>
      <c r="L103" s="194"/>
      <c r="M103" s="195"/>
      <c r="N103" s="196"/>
      <c r="O103" s="196"/>
      <c r="P103" s="197">
        <f>SUM(P104:P138)</f>
        <v>0</v>
      </c>
      <c r="Q103" s="196"/>
      <c r="R103" s="197">
        <f>SUM(R104:R138)</f>
        <v>1.2899605000000001</v>
      </c>
      <c r="S103" s="196"/>
      <c r="T103" s="198">
        <f>SUM(T104:T138)</f>
        <v>17.783999999999999</v>
      </c>
      <c r="AR103" s="199" t="s">
        <v>78</v>
      </c>
      <c r="AT103" s="200" t="s">
        <v>69</v>
      </c>
      <c r="AU103" s="200" t="s">
        <v>78</v>
      </c>
      <c r="AY103" s="199" t="s">
        <v>113</v>
      </c>
      <c r="BK103" s="201">
        <f>SUM(BK104:BK138)</f>
        <v>0</v>
      </c>
    </row>
    <row r="104" s="1" customFormat="1" ht="16.5" customHeight="1">
      <c r="B104" s="36"/>
      <c r="C104" s="204" t="s">
        <v>78</v>
      </c>
      <c r="D104" s="204" t="s">
        <v>116</v>
      </c>
      <c r="E104" s="205" t="s">
        <v>236</v>
      </c>
      <c r="F104" s="206" t="s">
        <v>237</v>
      </c>
      <c r="G104" s="207" t="s">
        <v>238</v>
      </c>
      <c r="H104" s="208">
        <v>0.014999999999999999</v>
      </c>
      <c r="I104" s="209"/>
      <c r="J104" s="210">
        <f>ROUND(I104*H104,2)</f>
        <v>0</v>
      </c>
      <c r="K104" s="206" t="s">
        <v>1</v>
      </c>
      <c r="L104" s="41"/>
      <c r="M104" s="211" t="s">
        <v>1</v>
      </c>
      <c r="N104" s="212" t="s">
        <v>41</v>
      </c>
      <c r="O104" s="77"/>
      <c r="P104" s="213">
        <f>O104*H104</f>
        <v>0</v>
      </c>
      <c r="Q104" s="213">
        <v>0</v>
      </c>
      <c r="R104" s="213">
        <f>Q104*H104</f>
        <v>0</v>
      </c>
      <c r="S104" s="213">
        <v>0</v>
      </c>
      <c r="T104" s="214">
        <f>S104*H104</f>
        <v>0</v>
      </c>
      <c r="AR104" s="15" t="s">
        <v>120</v>
      </c>
      <c r="AT104" s="15" t="s">
        <v>116</v>
      </c>
      <c r="AU104" s="15" t="s">
        <v>80</v>
      </c>
      <c r="AY104" s="15" t="s">
        <v>113</v>
      </c>
      <c r="BE104" s="215">
        <f>IF(N104="základní",J104,0)</f>
        <v>0</v>
      </c>
      <c r="BF104" s="215">
        <f>IF(N104="snížená",J104,0)</f>
        <v>0</v>
      </c>
      <c r="BG104" s="215">
        <f>IF(N104="zákl. přenesená",J104,0)</f>
        <v>0</v>
      </c>
      <c r="BH104" s="215">
        <f>IF(N104="sníž. přenesená",J104,0)</f>
        <v>0</v>
      </c>
      <c r="BI104" s="215">
        <f>IF(N104="nulová",J104,0)</f>
        <v>0</v>
      </c>
      <c r="BJ104" s="15" t="s">
        <v>78</v>
      </c>
      <c r="BK104" s="215">
        <f>ROUND(I104*H104,2)</f>
        <v>0</v>
      </c>
      <c r="BL104" s="15" t="s">
        <v>120</v>
      </c>
      <c r="BM104" s="15" t="s">
        <v>239</v>
      </c>
    </row>
    <row r="105" s="1" customFormat="1" ht="16.5" customHeight="1">
      <c r="B105" s="36"/>
      <c r="C105" s="204" t="s">
        <v>80</v>
      </c>
      <c r="D105" s="204" t="s">
        <v>116</v>
      </c>
      <c r="E105" s="205" t="s">
        <v>240</v>
      </c>
      <c r="F105" s="206" t="s">
        <v>241</v>
      </c>
      <c r="G105" s="207" t="s">
        <v>187</v>
      </c>
      <c r="H105" s="208">
        <v>100</v>
      </c>
      <c r="I105" s="209"/>
      <c r="J105" s="210">
        <f>ROUND(I105*H105,2)</f>
        <v>0</v>
      </c>
      <c r="K105" s="206" t="s">
        <v>1</v>
      </c>
      <c r="L105" s="41"/>
      <c r="M105" s="211" t="s">
        <v>1</v>
      </c>
      <c r="N105" s="212" t="s">
        <v>41</v>
      </c>
      <c r="O105" s="77"/>
      <c r="P105" s="213">
        <f>O105*H105</f>
        <v>0</v>
      </c>
      <c r="Q105" s="213">
        <v>0</v>
      </c>
      <c r="R105" s="213">
        <f>Q105*H105</f>
        <v>0</v>
      </c>
      <c r="S105" s="213">
        <v>0</v>
      </c>
      <c r="T105" s="214">
        <f>S105*H105</f>
        <v>0</v>
      </c>
      <c r="AR105" s="15" t="s">
        <v>120</v>
      </c>
      <c r="AT105" s="15" t="s">
        <v>116</v>
      </c>
      <c r="AU105" s="15" t="s">
        <v>80</v>
      </c>
      <c r="AY105" s="15" t="s">
        <v>113</v>
      </c>
      <c r="BE105" s="215">
        <f>IF(N105="základní",J105,0)</f>
        <v>0</v>
      </c>
      <c r="BF105" s="215">
        <f>IF(N105="snížená",J105,0)</f>
        <v>0</v>
      </c>
      <c r="BG105" s="215">
        <f>IF(N105="zákl. přenesená",J105,0)</f>
        <v>0</v>
      </c>
      <c r="BH105" s="215">
        <f>IF(N105="sníž. přenesená",J105,0)</f>
        <v>0</v>
      </c>
      <c r="BI105" s="215">
        <f>IF(N105="nulová",J105,0)</f>
        <v>0</v>
      </c>
      <c r="BJ105" s="15" t="s">
        <v>78</v>
      </c>
      <c r="BK105" s="215">
        <f>ROUND(I105*H105,2)</f>
        <v>0</v>
      </c>
      <c r="BL105" s="15" t="s">
        <v>120</v>
      </c>
      <c r="BM105" s="15" t="s">
        <v>242</v>
      </c>
    </row>
    <row r="106" s="1" customFormat="1" ht="16.5" customHeight="1">
      <c r="B106" s="36"/>
      <c r="C106" s="204" t="s">
        <v>126</v>
      </c>
      <c r="D106" s="204" t="s">
        <v>116</v>
      </c>
      <c r="E106" s="205" t="s">
        <v>243</v>
      </c>
      <c r="F106" s="206" t="s">
        <v>244</v>
      </c>
      <c r="G106" s="207" t="s">
        <v>187</v>
      </c>
      <c r="H106" s="208">
        <v>100</v>
      </c>
      <c r="I106" s="209"/>
      <c r="J106" s="210">
        <f>ROUND(I106*H106,2)</f>
        <v>0</v>
      </c>
      <c r="K106" s="206" t="s">
        <v>1</v>
      </c>
      <c r="L106" s="41"/>
      <c r="M106" s="211" t="s">
        <v>1</v>
      </c>
      <c r="N106" s="212" t="s">
        <v>41</v>
      </c>
      <c r="O106" s="77"/>
      <c r="P106" s="213">
        <f>O106*H106</f>
        <v>0</v>
      </c>
      <c r="Q106" s="213">
        <v>0.00018000000000000001</v>
      </c>
      <c r="R106" s="213">
        <f>Q106*H106</f>
        <v>0.018000000000000002</v>
      </c>
      <c r="S106" s="213">
        <v>0</v>
      </c>
      <c r="T106" s="214">
        <f>S106*H106</f>
        <v>0</v>
      </c>
      <c r="AR106" s="15" t="s">
        <v>120</v>
      </c>
      <c r="AT106" s="15" t="s">
        <v>116</v>
      </c>
      <c r="AU106" s="15" t="s">
        <v>80</v>
      </c>
      <c r="AY106" s="15" t="s">
        <v>113</v>
      </c>
      <c r="BE106" s="215">
        <f>IF(N106="základní",J106,0)</f>
        <v>0</v>
      </c>
      <c r="BF106" s="215">
        <f>IF(N106="snížená",J106,0)</f>
        <v>0</v>
      </c>
      <c r="BG106" s="215">
        <f>IF(N106="zákl. přenesená",J106,0)</f>
        <v>0</v>
      </c>
      <c r="BH106" s="215">
        <f>IF(N106="sníž. přenesená",J106,0)</f>
        <v>0</v>
      </c>
      <c r="BI106" s="215">
        <f>IF(N106="nulová",J106,0)</f>
        <v>0</v>
      </c>
      <c r="BJ106" s="15" t="s">
        <v>78</v>
      </c>
      <c r="BK106" s="215">
        <f>ROUND(I106*H106,2)</f>
        <v>0</v>
      </c>
      <c r="BL106" s="15" t="s">
        <v>120</v>
      </c>
      <c r="BM106" s="15" t="s">
        <v>245</v>
      </c>
    </row>
    <row r="107" s="1" customFormat="1" ht="16.5" customHeight="1">
      <c r="B107" s="36"/>
      <c r="C107" s="204" t="s">
        <v>120</v>
      </c>
      <c r="D107" s="204" t="s">
        <v>116</v>
      </c>
      <c r="E107" s="205" t="s">
        <v>246</v>
      </c>
      <c r="F107" s="206" t="s">
        <v>247</v>
      </c>
      <c r="G107" s="207" t="s">
        <v>187</v>
      </c>
      <c r="H107" s="208">
        <v>116.24</v>
      </c>
      <c r="I107" s="209"/>
      <c r="J107" s="210">
        <f>ROUND(I107*H107,2)</f>
        <v>0</v>
      </c>
      <c r="K107" s="206" t="s">
        <v>1</v>
      </c>
      <c r="L107" s="41"/>
      <c r="M107" s="211" t="s">
        <v>1</v>
      </c>
      <c r="N107" s="212" t="s">
        <v>41</v>
      </c>
      <c r="O107" s="77"/>
      <c r="P107" s="213">
        <f>O107*H107</f>
        <v>0</v>
      </c>
      <c r="Q107" s="213">
        <v>0</v>
      </c>
      <c r="R107" s="213">
        <f>Q107*H107</f>
        <v>0</v>
      </c>
      <c r="S107" s="213">
        <v>0</v>
      </c>
      <c r="T107" s="214">
        <f>S107*H107</f>
        <v>0</v>
      </c>
      <c r="AR107" s="15" t="s">
        <v>120</v>
      </c>
      <c r="AT107" s="15" t="s">
        <v>116</v>
      </c>
      <c r="AU107" s="15" t="s">
        <v>80</v>
      </c>
      <c r="AY107" s="15" t="s">
        <v>113</v>
      </c>
      <c r="BE107" s="215">
        <f>IF(N107="základní",J107,0)</f>
        <v>0</v>
      </c>
      <c r="BF107" s="215">
        <f>IF(N107="snížená",J107,0)</f>
        <v>0</v>
      </c>
      <c r="BG107" s="215">
        <f>IF(N107="zákl. přenesená",J107,0)</f>
        <v>0</v>
      </c>
      <c r="BH107" s="215">
        <f>IF(N107="sníž. přenesená",J107,0)</f>
        <v>0</v>
      </c>
      <c r="BI107" s="215">
        <f>IF(N107="nulová",J107,0)</f>
        <v>0</v>
      </c>
      <c r="BJ107" s="15" t="s">
        <v>78</v>
      </c>
      <c r="BK107" s="215">
        <f>ROUND(I107*H107,2)</f>
        <v>0</v>
      </c>
      <c r="BL107" s="15" t="s">
        <v>120</v>
      </c>
      <c r="BM107" s="15" t="s">
        <v>248</v>
      </c>
    </row>
    <row r="108" s="1" customFormat="1" ht="16.5" customHeight="1">
      <c r="B108" s="36"/>
      <c r="C108" s="204" t="s">
        <v>114</v>
      </c>
      <c r="D108" s="204" t="s">
        <v>116</v>
      </c>
      <c r="E108" s="205" t="s">
        <v>249</v>
      </c>
      <c r="F108" s="206" t="s">
        <v>250</v>
      </c>
      <c r="G108" s="207" t="s">
        <v>149</v>
      </c>
      <c r="H108" s="208">
        <v>7</v>
      </c>
      <c r="I108" s="209"/>
      <c r="J108" s="210">
        <f>ROUND(I108*H108,2)</f>
        <v>0</v>
      </c>
      <c r="K108" s="206" t="s">
        <v>1</v>
      </c>
      <c r="L108" s="41"/>
      <c r="M108" s="211" t="s">
        <v>1</v>
      </c>
      <c r="N108" s="212" t="s">
        <v>41</v>
      </c>
      <c r="O108" s="77"/>
      <c r="P108" s="213">
        <f>O108*H108</f>
        <v>0</v>
      </c>
      <c r="Q108" s="213">
        <v>0</v>
      </c>
      <c r="R108" s="213">
        <f>Q108*H108</f>
        <v>0</v>
      </c>
      <c r="S108" s="213">
        <v>0</v>
      </c>
      <c r="T108" s="214">
        <f>S108*H108</f>
        <v>0</v>
      </c>
      <c r="AR108" s="15" t="s">
        <v>120</v>
      </c>
      <c r="AT108" s="15" t="s">
        <v>116</v>
      </c>
      <c r="AU108" s="15" t="s">
        <v>80</v>
      </c>
      <c r="AY108" s="15" t="s">
        <v>113</v>
      </c>
      <c r="BE108" s="215">
        <f>IF(N108="základní",J108,0)</f>
        <v>0</v>
      </c>
      <c r="BF108" s="215">
        <f>IF(N108="snížená",J108,0)</f>
        <v>0</v>
      </c>
      <c r="BG108" s="215">
        <f>IF(N108="zákl. přenesená",J108,0)</f>
        <v>0</v>
      </c>
      <c r="BH108" s="215">
        <f>IF(N108="sníž. přenesená",J108,0)</f>
        <v>0</v>
      </c>
      <c r="BI108" s="215">
        <f>IF(N108="nulová",J108,0)</f>
        <v>0</v>
      </c>
      <c r="BJ108" s="15" t="s">
        <v>78</v>
      </c>
      <c r="BK108" s="215">
        <f>ROUND(I108*H108,2)</f>
        <v>0</v>
      </c>
      <c r="BL108" s="15" t="s">
        <v>120</v>
      </c>
      <c r="BM108" s="15" t="s">
        <v>251</v>
      </c>
    </row>
    <row r="109" s="1" customFormat="1" ht="16.5" customHeight="1">
      <c r="B109" s="36"/>
      <c r="C109" s="204" t="s">
        <v>139</v>
      </c>
      <c r="D109" s="204" t="s">
        <v>116</v>
      </c>
      <c r="E109" s="205" t="s">
        <v>252</v>
      </c>
      <c r="F109" s="206" t="s">
        <v>253</v>
      </c>
      <c r="G109" s="207" t="s">
        <v>149</v>
      </c>
      <c r="H109" s="208">
        <v>7</v>
      </c>
      <c r="I109" s="209"/>
      <c r="J109" s="210">
        <f>ROUND(I109*H109,2)</f>
        <v>0</v>
      </c>
      <c r="K109" s="206" t="s">
        <v>1</v>
      </c>
      <c r="L109" s="41"/>
      <c r="M109" s="211" t="s">
        <v>1</v>
      </c>
      <c r="N109" s="212" t="s">
        <v>41</v>
      </c>
      <c r="O109" s="77"/>
      <c r="P109" s="213">
        <f>O109*H109</f>
        <v>0</v>
      </c>
      <c r="Q109" s="213">
        <v>5.0000000000000002E-05</v>
      </c>
      <c r="R109" s="213">
        <f>Q109*H109</f>
        <v>0.00035</v>
      </c>
      <c r="S109" s="213">
        <v>0</v>
      </c>
      <c r="T109" s="214">
        <f>S109*H109</f>
        <v>0</v>
      </c>
      <c r="AR109" s="15" t="s">
        <v>120</v>
      </c>
      <c r="AT109" s="15" t="s">
        <v>116</v>
      </c>
      <c r="AU109" s="15" t="s">
        <v>80</v>
      </c>
      <c r="AY109" s="15" t="s">
        <v>113</v>
      </c>
      <c r="BE109" s="215">
        <f>IF(N109="základní",J109,0)</f>
        <v>0</v>
      </c>
      <c r="BF109" s="215">
        <f>IF(N109="snížená",J109,0)</f>
        <v>0</v>
      </c>
      <c r="BG109" s="215">
        <f>IF(N109="zákl. přenesená",J109,0)</f>
        <v>0</v>
      </c>
      <c r="BH109" s="215">
        <f>IF(N109="sníž. přenesená",J109,0)</f>
        <v>0</v>
      </c>
      <c r="BI109" s="215">
        <f>IF(N109="nulová",J109,0)</f>
        <v>0</v>
      </c>
      <c r="BJ109" s="15" t="s">
        <v>78</v>
      </c>
      <c r="BK109" s="215">
        <f>ROUND(I109*H109,2)</f>
        <v>0</v>
      </c>
      <c r="BL109" s="15" t="s">
        <v>120</v>
      </c>
      <c r="BM109" s="15" t="s">
        <v>254</v>
      </c>
    </row>
    <row r="110" s="1" customFormat="1" ht="16.5" customHeight="1">
      <c r="B110" s="36"/>
      <c r="C110" s="204" t="s">
        <v>143</v>
      </c>
      <c r="D110" s="204" t="s">
        <v>116</v>
      </c>
      <c r="E110" s="205" t="s">
        <v>255</v>
      </c>
      <c r="F110" s="206" t="s">
        <v>256</v>
      </c>
      <c r="G110" s="207" t="s">
        <v>187</v>
      </c>
      <c r="H110" s="208">
        <v>24</v>
      </c>
      <c r="I110" s="209"/>
      <c r="J110" s="210">
        <f>ROUND(I110*H110,2)</f>
        <v>0</v>
      </c>
      <c r="K110" s="206" t="s">
        <v>1</v>
      </c>
      <c r="L110" s="41"/>
      <c r="M110" s="211" t="s">
        <v>1</v>
      </c>
      <c r="N110" s="212" t="s">
        <v>41</v>
      </c>
      <c r="O110" s="77"/>
      <c r="P110" s="213">
        <f>O110*H110</f>
        <v>0</v>
      </c>
      <c r="Q110" s="213">
        <v>0</v>
      </c>
      <c r="R110" s="213">
        <f>Q110*H110</f>
        <v>0</v>
      </c>
      <c r="S110" s="213">
        <v>0.42499999999999999</v>
      </c>
      <c r="T110" s="214">
        <f>S110*H110</f>
        <v>10.199999999999999</v>
      </c>
      <c r="AR110" s="15" t="s">
        <v>120</v>
      </c>
      <c r="AT110" s="15" t="s">
        <v>116</v>
      </c>
      <c r="AU110" s="15" t="s">
        <v>80</v>
      </c>
      <c r="AY110" s="15" t="s">
        <v>113</v>
      </c>
      <c r="BE110" s="215">
        <f>IF(N110="základní",J110,0)</f>
        <v>0</v>
      </c>
      <c r="BF110" s="215">
        <f>IF(N110="snížená",J110,0)</f>
        <v>0</v>
      </c>
      <c r="BG110" s="215">
        <f>IF(N110="zákl. přenesená",J110,0)</f>
        <v>0</v>
      </c>
      <c r="BH110" s="215">
        <f>IF(N110="sníž. přenesená",J110,0)</f>
        <v>0</v>
      </c>
      <c r="BI110" s="215">
        <f>IF(N110="nulová",J110,0)</f>
        <v>0</v>
      </c>
      <c r="BJ110" s="15" t="s">
        <v>78</v>
      </c>
      <c r="BK110" s="215">
        <f>ROUND(I110*H110,2)</f>
        <v>0</v>
      </c>
      <c r="BL110" s="15" t="s">
        <v>120</v>
      </c>
      <c r="BM110" s="15" t="s">
        <v>257</v>
      </c>
    </row>
    <row r="111" s="1" customFormat="1" ht="16.5" customHeight="1">
      <c r="B111" s="36"/>
      <c r="C111" s="204" t="s">
        <v>131</v>
      </c>
      <c r="D111" s="204" t="s">
        <v>116</v>
      </c>
      <c r="E111" s="205" t="s">
        <v>258</v>
      </c>
      <c r="F111" s="206" t="s">
        <v>259</v>
      </c>
      <c r="G111" s="207" t="s">
        <v>187</v>
      </c>
      <c r="H111" s="208">
        <v>24</v>
      </c>
      <c r="I111" s="209"/>
      <c r="J111" s="210">
        <f>ROUND(I111*H111,2)</f>
        <v>0</v>
      </c>
      <c r="K111" s="206" t="s">
        <v>1</v>
      </c>
      <c r="L111" s="41"/>
      <c r="M111" s="211" t="s">
        <v>1</v>
      </c>
      <c r="N111" s="212" t="s">
        <v>41</v>
      </c>
      <c r="O111" s="77"/>
      <c r="P111" s="213">
        <f>O111*H111</f>
        <v>0</v>
      </c>
      <c r="Q111" s="213">
        <v>0</v>
      </c>
      <c r="R111" s="213">
        <f>Q111*H111</f>
        <v>0</v>
      </c>
      <c r="S111" s="213">
        <v>0.316</v>
      </c>
      <c r="T111" s="214">
        <f>S111*H111</f>
        <v>7.5839999999999996</v>
      </c>
      <c r="AR111" s="15" t="s">
        <v>120</v>
      </c>
      <c r="AT111" s="15" t="s">
        <v>116</v>
      </c>
      <c r="AU111" s="15" t="s">
        <v>80</v>
      </c>
      <c r="AY111" s="15" t="s">
        <v>113</v>
      </c>
      <c r="BE111" s="215">
        <f>IF(N111="základní",J111,0)</f>
        <v>0</v>
      </c>
      <c r="BF111" s="215">
        <f>IF(N111="snížená",J111,0)</f>
        <v>0</v>
      </c>
      <c r="BG111" s="215">
        <f>IF(N111="zákl. přenesená",J111,0)</f>
        <v>0</v>
      </c>
      <c r="BH111" s="215">
        <f>IF(N111="sníž. přenesená",J111,0)</f>
        <v>0</v>
      </c>
      <c r="BI111" s="215">
        <f>IF(N111="nulová",J111,0)</f>
        <v>0</v>
      </c>
      <c r="BJ111" s="15" t="s">
        <v>78</v>
      </c>
      <c r="BK111" s="215">
        <f>ROUND(I111*H111,2)</f>
        <v>0</v>
      </c>
      <c r="BL111" s="15" t="s">
        <v>120</v>
      </c>
      <c r="BM111" s="15" t="s">
        <v>260</v>
      </c>
    </row>
    <row r="112" s="1" customFormat="1" ht="16.5" customHeight="1">
      <c r="B112" s="36"/>
      <c r="C112" s="204" t="s">
        <v>151</v>
      </c>
      <c r="D112" s="204" t="s">
        <v>116</v>
      </c>
      <c r="E112" s="205" t="s">
        <v>261</v>
      </c>
      <c r="F112" s="206" t="s">
        <v>262</v>
      </c>
      <c r="G112" s="207" t="s">
        <v>124</v>
      </c>
      <c r="H112" s="208">
        <v>2.3999999999999999</v>
      </c>
      <c r="I112" s="209"/>
      <c r="J112" s="210">
        <f>ROUND(I112*H112,2)</f>
        <v>0</v>
      </c>
      <c r="K112" s="206" t="s">
        <v>1</v>
      </c>
      <c r="L112" s="41"/>
      <c r="M112" s="211" t="s">
        <v>1</v>
      </c>
      <c r="N112" s="212" t="s">
        <v>41</v>
      </c>
      <c r="O112" s="77"/>
      <c r="P112" s="213">
        <f>O112*H112</f>
        <v>0</v>
      </c>
      <c r="Q112" s="213">
        <v>0</v>
      </c>
      <c r="R112" s="213">
        <f>Q112*H112</f>
        <v>0</v>
      </c>
      <c r="S112" s="213">
        <v>0</v>
      </c>
      <c r="T112" s="214">
        <f>S112*H112</f>
        <v>0</v>
      </c>
      <c r="AR112" s="15" t="s">
        <v>180</v>
      </c>
      <c r="AT112" s="15" t="s">
        <v>116</v>
      </c>
      <c r="AU112" s="15" t="s">
        <v>80</v>
      </c>
      <c r="AY112" s="15" t="s">
        <v>113</v>
      </c>
      <c r="BE112" s="215">
        <f>IF(N112="základní",J112,0)</f>
        <v>0</v>
      </c>
      <c r="BF112" s="215">
        <f>IF(N112="snížená",J112,0)</f>
        <v>0</v>
      </c>
      <c r="BG112" s="215">
        <f>IF(N112="zákl. přenesená",J112,0)</f>
        <v>0</v>
      </c>
      <c r="BH112" s="215">
        <f>IF(N112="sníž. přenesená",J112,0)</f>
        <v>0</v>
      </c>
      <c r="BI112" s="215">
        <f>IF(N112="nulová",J112,0)</f>
        <v>0</v>
      </c>
      <c r="BJ112" s="15" t="s">
        <v>78</v>
      </c>
      <c r="BK112" s="215">
        <f>ROUND(I112*H112,2)</f>
        <v>0</v>
      </c>
      <c r="BL112" s="15" t="s">
        <v>180</v>
      </c>
      <c r="BM112" s="15" t="s">
        <v>263</v>
      </c>
    </row>
    <row r="113" s="1" customFormat="1" ht="16.5" customHeight="1">
      <c r="B113" s="36"/>
      <c r="C113" s="204" t="s">
        <v>155</v>
      </c>
      <c r="D113" s="204" t="s">
        <v>116</v>
      </c>
      <c r="E113" s="205" t="s">
        <v>264</v>
      </c>
      <c r="F113" s="206" t="s">
        <v>265</v>
      </c>
      <c r="G113" s="207" t="s">
        <v>124</v>
      </c>
      <c r="H113" s="208">
        <v>70.099999999999994</v>
      </c>
      <c r="I113" s="209"/>
      <c r="J113" s="210">
        <f>ROUND(I113*H113,2)</f>
        <v>0</v>
      </c>
      <c r="K113" s="206" t="s">
        <v>1</v>
      </c>
      <c r="L113" s="41"/>
      <c r="M113" s="211" t="s">
        <v>1</v>
      </c>
      <c r="N113" s="212" t="s">
        <v>41</v>
      </c>
      <c r="O113" s="77"/>
      <c r="P113" s="213">
        <f>O113*H113</f>
        <v>0</v>
      </c>
      <c r="Q113" s="213">
        <v>0</v>
      </c>
      <c r="R113" s="213">
        <f>Q113*H113</f>
        <v>0</v>
      </c>
      <c r="S113" s="213">
        <v>0</v>
      </c>
      <c r="T113" s="214">
        <f>S113*H113</f>
        <v>0</v>
      </c>
      <c r="AR113" s="15" t="s">
        <v>120</v>
      </c>
      <c r="AT113" s="15" t="s">
        <v>116</v>
      </c>
      <c r="AU113" s="15" t="s">
        <v>80</v>
      </c>
      <c r="AY113" s="15" t="s">
        <v>113</v>
      </c>
      <c r="BE113" s="215">
        <f>IF(N113="základní",J113,0)</f>
        <v>0</v>
      </c>
      <c r="BF113" s="215">
        <f>IF(N113="snížená",J113,0)</f>
        <v>0</v>
      </c>
      <c r="BG113" s="215">
        <f>IF(N113="zákl. přenesená",J113,0)</f>
        <v>0</v>
      </c>
      <c r="BH113" s="215">
        <f>IF(N113="sníž. přenesená",J113,0)</f>
        <v>0</v>
      </c>
      <c r="BI113" s="215">
        <f>IF(N113="nulová",J113,0)</f>
        <v>0</v>
      </c>
      <c r="BJ113" s="15" t="s">
        <v>78</v>
      </c>
      <c r="BK113" s="215">
        <f>ROUND(I113*H113,2)</f>
        <v>0</v>
      </c>
      <c r="BL113" s="15" t="s">
        <v>120</v>
      </c>
      <c r="BM113" s="15" t="s">
        <v>266</v>
      </c>
    </row>
    <row r="114" s="1" customFormat="1" ht="16.5" customHeight="1">
      <c r="B114" s="36"/>
      <c r="C114" s="204" t="s">
        <v>159</v>
      </c>
      <c r="D114" s="204" t="s">
        <v>116</v>
      </c>
      <c r="E114" s="205" t="s">
        <v>267</v>
      </c>
      <c r="F114" s="206" t="s">
        <v>268</v>
      </c>
      <c r="G114" s="207" t="s">
        <v>124</v>
      </c>
      <c r="H114" s="208">
        <v>35.049999999999997</v>
      </c>
      <c r="I114" s="209"/>
      <c r="J114" s="210">
        <f>ROUND(I114*H114,2)</f>
        <v>0</v>
      </c>
      <c r="K114" s="206" t="s">
        <v>1</v>
      </c>
      <c r="L114" s="41"/>
      <c r="M114" s="211" t="s">
        <v>1</v>
      </c>
      <c r="N114" s="212" t="s">
        <v>41</v>
      </c>
      <c r="O114" s="77"/>
      <c r="P114" s="213">
        <f>O114*H114</f>
        <v>0</v>
      </c>
      <c r="Q114" s="213">
        <v>0</v>
      </c>
      <c r="R114" s="213">
        <f>Q114*H114</f>
        <v>0</v>
      </c>
      <c r="S114" s="213">
        <v>0</v>
      </c>
      <c r="T114" s="214">
        <f>S114*H114</f>
        <v>0</v>
      </c>
      <c r="AR114" s="15" t="s">
        <v>120</v>
      </c>
      <c r="AT114" s="15" t="s">
        <v>116</v>
      </c>
      <c r="AU114" s="15" t="s">
        <v>80</v>
      </c>
      <c r="AY114" s="15" t="s">
        <v>113</v>
      </c>
      <c r="BE114" s="215">
        <f>IF(N114="základní",J114,0)</f>
        <v>0</v>
      </c>
      <c r="BF114" s="215">
        <f>IF(N114="snížená",J114,0)</f>
        <v>0</v>
      </c>
      <c r="BG114" s="215">
        <f>IF(N114="zákl. přenesená",J114,0)</f>
        <v>0</v>
      </c>
      <c r="BH114" s="215">
        <f>IF(N114="sníž. přenesená",J114,0)</f>
        <v>0</v>
      </c>
      <c r="BI114" s="215">
        <f>IF(N114="nulová",J114,0)</f>
        <v>0</v>
      </c>
      <c r="BJ114" s="15" t="s">
        <v>78</v>
      </c>
      <c r="BK114" s="215">
        <f>ROUND(I114*H114,2)</f>
        <v>0</v>
      </c>
      <c r="BL114" s="15" t="s">
        <v>120</v>
      </c>
      <c r="BM114" s="15" t="s">
        <v>269</v>
      </c>
    </row>
    <row r="115" s="1" customFormat="1" ht="16.5" customHeight="1">
      <c r="B115" s="36"/>
      <c r="C115" s="204" t="s">
        <v>163</v>
      </c>
      <c r="D115" s="204" t="s">
        <v>116</v>
      </c>
      <c r="E115" s="205" t="s">
        <v>270</v>
      </c>
      <c r="F115" s="206" t="s">
        <v>271</v>
      </c>
      <c r="G115" s="207" t="s">
        <v>178</v>
      </c>
      <c r="H115" s="208">
        <v>15</v>
      </c>
      <c r="I115" s="209"/>
      <c r="J115" s="210">
        <f>ROUND(I115*H115,2)</f>
        <v>0</v>
      </c>
      <c r="K115" s="206" t="s">
        <v>1</v>
      </c>
      <c r="L115" s="41"/>
      <c r="M115" s="211" t="s">
        <v>1</v>
      </c>
      <c r="N115" s="212" t="s">
        <v>41</v>
      </c>
      <c r="O115" s="77"/>
      <c r="P115" s="213">
        <f>O115*H115</f>
        <v>0</v>
      </c>
      <c r="Q115" s="213">
        <v>0.00133</v>
      </c>
      <c r="R115" s="213">
        <f>Q115*H115</f>
        <v>0.019949999999999999</v>
      </c>
      <c r="S115" s="213">
        <v>0</v>
      </c>
      <c r="T115" s="214">
        <f>S115*H115</f>
        <v>0</v>
      </c>
      <c r="AR115" s="15" t="s">
        <v>120</v>
      </c>
      <c r="AT115" s="15" t="s">
        <v>116</v>
      </c>
      <c r="AU115" s="15" t="s">
        <v>80</v>
      </c>
      <c r="AY115" s="15" t="s">
        <v>113</v>
      </c>
      <c r="BE115" s="215">
        <f>IF(N115="základní",J115,0)</f>
        <v>0</v>
      </c>
      <c r="BF115" s="215">
        <f>IF(N115="snížená",J115,0)</f>
        <v>0</v>
      </c>
      <c r="BG115" s="215">
        <f>IF(N115="zákl. přenesená",J115,0)</f>
        <v>0</v>
      </c>
      <c r="BH115" s="215">
        <f>IF(N115="sníž. přenesená",J115,0)</f>
        <v>0</v>
      </c>
      <c r="BI115" s="215">
        <f>IF(N115="nulová",J115,0)</f>
        <v>0</v>
      </c>
      <c r="BJ115" s="15" t="s">
        <v>78</v>
      </c>
      <c r="BK115" s="215">
        <f>ROUND(I115*H115,2)</f>
        <v>0</v>
      </c>
      <c r="BL115" s="15" t="s">
        <v>120</v>
      </c>
      <c r="BM115" s="15" t="s">
        <v>272</v>
      </c>
    </row>
    <row r="116" s="1" customFormat="1" ht="16.5" customHeight="1">
      <c r="B116" s="36"/>
      <c r="C116" s="216" t="s">
        <v>167</v>
      </c>
      <c r="D116" s="216" t="s">
        <v>127</v>
      </c>
      <c r="E116" s="217" t="s">
        <v>273</v>
      </c>
      <c r="F116" s="218" t="s">
        <v>274</v>
      </c>
      <c r="G116" s="219" t="s">
        <v>130</v>
      </c>
      <c r="H116" s="220">
        <v>0.63800000000000001</v>
      </c>
      <c r="I116" s="221"/>
      <c r="J116" s="222">
        <f>ROUND(I116*H116,2)</f>
        <v>0</v>
      </c>
      <c r="K116" s="218" t="s">
        <v>1</v>
      </c>
      <c r="L116" s="223"/>
      <c r="M116" s="224" t="s">
        <v>1</v>
      </c>
      <c r="N116" s="225" t="s">
        <v>41</v>
      </c>
      <c r="O116" s="77"/>
      <c r="P116" s="213">
        <f>O116*H116</f>
        <v>0</v>
      </c>
      <c r="Q116" s="213">
        <v>1</v>
      </c>
      <c r="R116" s="213">
        <f>Q116*H116</f>
        <v>0.63800000000000001</v>
      </c>
      <c r="S116" s="213">
        <v>0</v>
      </c>
      <c r="T116" s="214">
        <f>S116*H116</f>
        <v>0</v>
      </c>
      <c r="AR116" s="15" t="s">
        <v>131</v>
      </c>
      <c r="AT116" s="15" t="s">
        <v>127</v>
      </c>
      <c r="AU116" s="15" t="s">
        <v>80</v>
      </c>
      <c r="AY116" s="15" t="s">
        <v>113</v>
      </c>
      <c r="BE116" s="215">
        <f>IF(N116="základní",J116,0)</f>
        <v>0</v>
      </c>
      <c r="BF116" s="215">
        <f>IF(N116="snížená",J116,0)</f>
        <v>0</v>
      </c>
      <c r="BG116" s="215">
        <f>IF(N116="zákl. přenesená",J116,0)</f>
        <v>0</v>
      </c>
      <c r="BH116" s="215">
        <f>IF(N116="sníž. přenesená",J116,0)</f>
        <v>0</v>
      </c>
      <c r="BI116" s="215">
        <f>IF(N116="nulová",J116,0)</f>
        <v>0</v>
      </c>
      <c r="BJ116" s="15" t="s">
        <v>78</v>
      </c>
      <c r="BK116" s="215">
        <f>ROUND(I116*H116,2)</f>
        <v>0</v>
      </c>
      <c r="BL116" s="15" t="s">
        <v>120</v>
      </c>
      <c r="BM116" s="15" t="s">
        <v>275</v>
      </c>
    </row>
    <row r="117" s="1" customFormat="1" ht="16.5" customHeight="1">
      <c r="B117" s="36"/>
      <c r="C117" s="204" t="s">
        <v>171</v>
      </c>
      <c r="D117" s="204" t="s">
        <v>116</v>
      </c>
      <c r="E117" s="205" t="s">
        <v>276</v>
      </c>
      <c r="F117" s="206" t="s">
        <v>277</v>
      </c>
      <c r="G117" s="207" t="s">
        <v>178</v>
      </c>
      <c r="H117" s="208">
        <v>15</v>
      </c>
      <c r="I117" s="209"/>
      <c r="J117" s="210">
        <f>ROUND(I117*H117,2)</f>
        <v>0</v>
      </c>
      <c r="K117" s="206" t="s">
        <v>1</v>
      </c>
      <c r="L117" s="41"/>
      <c r="M117" s="211" t="s">
        <v>1</v>
      </c>
      <c r="N117" s="212" t="s">
        <v>41</v>
      </c>
      <c r="O117" s="77"/>
      <c r="P117" s="213">
        <f>O117*H117</f>
        <v>0</v>
      </c>
      <c r="Q117" s="213">
        <v>0</v>
      </c>
      <c r="R117" s="213">
        <f>Q117*H117</f>
        <v>0</v>
      </c>
      <c r="S117" s="213">
        <v>0</v>
      </c>
      <c r="T117" s="214">
        <f>S117*H117</f>
        <v>0</v>
      </c>
      <c r="AR117" s="15" t="s">
        <v>120</v>
      </c>
      <c r="AT117" s="15" t="s">
        <v>116</v>
      </c>
      <c r="AU117" s="15" t="s">
        <v>80</v>
      </c>
      <c r="AY117" s="15" t="s">
        <v>113</v>
      </c>
      <c r="BE117" s="215">
        <f>IF(N117="základní",J117,0)</f>
        <v>0</v>
      </c>
      <c r="BF117" s="215">
        <f>IF(N117="snížená",J117,0)</f>
        <v>0</v>
      </c>
      <c r="BG117" s="215">
        <f>IF(N117="zákl. přenesená",J117,0)</f>
        <v>0</v>
      </c>
      <c r="BH117" s="215">
        <f>IF(N117="sníž. přenesená",J117,0)</f>
        <v>0</v>
      </c>
      <c r="BI117" s="215">
        <f>IF(N117="nulová",J117,0)</f>
        <v>0</v>
      </c>
      <c r="BJ117" s="15" t="s">
        <v>78</v>
      </c>
      <c r="BK117" s="215">
        <f>ROUND(I117*H117,2)</f>
        <v>0</v>
      </c>
      <c r="BL117" s="15" t="s">
        <v>120</v>
      </c>
      <c r="BM117" s="15" t="s">
        <v>278</v>
      </c>
    </row>
    <row r="118" s="1" customFormat="1" ht="16.5" customHeight="1">
      <c r="B118" s="36"/>
      <c r="C118" s="204" t="s">
        <v>8</v>
      </c>
      <c r="D118" s="204" t="s">
        <v>116</v>
      </c>
      <c r="E118" s="205" t="s">
        <v>279</v>
      </c>
      <c r="F118" s="206" t="s">
        <v>280</v>
      </c>
      <c r="G118" s="207" t="s">
        <v>187</v>
      </c>
      <c r="H118" s="208">
        <v>5.5499999999999998</v>
      </c>
      <c r="I118" s="209"/>
      <c r="J118" s="210">
        <f>ROUND(I118*H118,2)</f>
        <v>0</v>
      </c>
      <c r="K118" s="206" t="s">
        <v>1</v>
      </c>
      <c r="L118" s="41"/>
      <c r="M118" s="211" t="s">
        <v>1</v>
      </c>
      <c r="N118" s="212" t="s">
        <v>41</v>
      </c>
      <c r="O118" s="77"/>
      <c r="P118" s="213">
        <f>O118*H118</f>
        <v>0</v>
      </c>
      <c r="Q118" s="213">
        <v>0.00011</v>
      </c>
      <c r="R118" s="213">
        <f>Q118*H118</f>
        <v>0.00061050000000000004</v>
      </c>
      <c r="S118" s="213">
        <v>0</v>
      </c>
      <c r="T118" s="214">
        <f>S118*H118</f>
        <v>0</v>
      </c>
      <c r="AR118" s="15" t="s">
        <v>120</v>
      </c>
      <c r="AT118" s="15" t="s">
        <v>116</v>
      </c>
      <c r="AU118" s="15" t="s">
        <v>80</v>
      </c>
      <c r="AY118" s="15" t="s">
        <v>113</v>
      </c>
      <c r="BE118" s="215">
        <f>IF(N118="základní",J118,0)</f>
        <v>0</v>
      </c>
      <c r="BF118" s="215">
        <f>IF(N118="snížená",J118,0)</f>
        <v>0</v>
      </c>
      <c r="BG118" s="215">
        <f>IF(N118="zákl. přenesená",J118,0)</f>
        <v>0</v>
      </c>
      <c r="BH118" s="215">
        <f>IF(N118="sníž. přenesená",J118,0)</f>
        <v>0</v>
      </c>
      <c r="BI118" s="215">
        <f>IF(N118="nulová",J118,0)</f>
        <v>0</v>
      </c>
      <c r="BJ118" s="15" t="s">
        <v>78</v>
      </c>
      <c r="BK118" s="215">
        <f>ROUND(I118*H118,2)</f>
        <v>0</v>
      </c>
      <c r="BL118" s="15" t="s">
        <v>120</v>
      </c>
      <c r="BM118" s="15" t="s">
        <v>281</v>
      </c>
    </row>
    <row r="119" s="1" customFormat="1" ht="16.5" customHeight="1">
      <c r="B119" s="36"/>
      <c r="C119" s="216" t="s">
        <v>180</v>
      </c>
      <c r="D119" s="216" t="s">
        <v>127</v>
      </c>
      <c r="E119" s="217" t="s">
        <v>282</v>
      </c>
      <c r="F119" s="218" t="s">
        <v>283</v>
      </c>
      <c r="G119" s="219" t="s">
        <v>124</v>
      </c>
      <c r="H119" s="220">
        <v>1.1100000000000001</v>
      </c>
      <c r="I119" s="221"/>
      <c r="J119" s="222">
        <f>ROUND(I119*H119,2)</f>
        <v>0</v>
      </c>
      <c r="K119" s="218" t="s">
        <v>1</v>
      </c>
      <c r="L119" s="223"/>
      <c r="M119" s="224" t="s">
        <v>1</v>
      </c>
      <c r="N119" s="225" t="s">
        <v>41</v>
      </c>
      <c r="O119" s="77"/>
      <c r="P119" s="213">
        <f>O119*H119</f>
        <v>0</v>
      </c>
      <c r="Q119" s="213">
        <v>0.55000000000000004</v>
      </c>
      <c r="R119" s="213">
        <f>Q119*H119</f>
        <v>0.61050000000000015</v>
      </c>
      <c r="S119" s="213">
        <v>0</v>
      </c>
      <c r="T119" s="214">
        <f>S119*H119</f>
        <v>0</v>
      </c>
      <c r="AR119" s="15" t="s">
        <v>131</v>
      </c>
      <c r="AT119" s="15" t="s">
        <v>127</v>
      </c>
      <c r="AU119" s="15" t="s">
        <v>80</v>
      </c>
      <c r="AY119" s="15" t="s">
        <v>113</v>
      </c>
      <c r="BE119" s="215">
        <f>IF(N119="základní",J119,0)</f>
        <v>0</v>
      </c>
      <c r="BF119" s="215">
        <f>IF(N119="snížená",J119,0)</f>
        <v>0</v>
      </c>
      <c r="BG119" s="215">
        <f>IF(N119="zákl. přenesená",J119,0)</f>
        <v>0</v>
      </c>
      <c r="BH119" s="215">
        <f>IF(N119="sníž. přenesená",J119,0)</f>
        <v>0</v>
      </c>
      <c r="BI119" s="215">
        <f>IF(N119="nulová",J119,0)</f>
        <v>0</v>
      </c>
      <c r="BJ119" s="15" t="s">
        <v>78</v>
      </c>
      <c r="BK119" s="215">
        <f>ROUND(I119*H119,2)</f>
        <v>0</v>
      </c>
      <c r="BL119" s="15" t="s">
        <v>120</v>
      </c>
      <c r="BM119" s="15" t="s">
        <v>284</v>
      </c>
    </row>
    <row r="120" s="1" customFormat="1" ht="16.5" customHeight="1">
      <c r="B120" s="36"/>
      <c r="C120" s="204" t="s">
        <v>184</v>
      </c>
      <c r="D120" s="204" t="s">
        <v>116</v>
      </c>
      <c r="E120" s="205" t="s">
        <v>285</v>
      </c>
      <c r="F120" s="206" t="s">
        <v>286</v>
      </c>
      <c r="G120" s="207" t="s">
        <v>187</v>
      </c>
      <c r="H120" s="208">
        <v>5.5499999999999998</v>
      </c>
      <c r="I120" s="209"/>
      <c r="J120" s="210">
        <f>ROUND(I120*H120,2)</f>
        <v>0</v>
      </c>
      <c r="K120" s="206" t="s">
        <v>1</v>
      </c>
      <c r="L120" s="41"/>
      <c r="M120" s="211" t="s">
        <v>1</v>
      </c>
      <c r="N120" s="212" t="s">
        <v>41</v>
      </c>
      <c r="O120" s="77"/>
      <c r="P120" s="213">
        <f>O120*H120</f>
        <v>0</v>
      </c>
      <c r="Q120" s="213">
        <v>0</v>
      </c>
      <c r="R120" s="213">
        <f>Q120*H120</f>
        <v>0</v>
      </c>
      <c r="S120" s="213">
        <v>0</v>
      </c>
      <c r="T120" s="214">
        <f>S120*H120</f>
        <v>0</v>
      </c>
      <c r="AR120" s="15" t="s">
        <v>120</v>
      </c>
      <c r="AT120" s="15" t="s">
        <v>116</v>
      </c>
      <c r="AU120" s="15" t="s">
        <v>80</v>
      </c>
      <c r="AY120" s="15" t="s">
        <v>113</v>
      </c>
      <c r="BE120" s="215">
        <f>IF(N120="základní",J120,0)</f>
        <v>0</v>
      </c>
      <c r="BF120" s="215">
        <f>IF(N120="snížená",J120,0)</f>
        <v>0</v>
      </c>
      <c r="BG120" s="215">
        <f>IF(N120="zákl. přenesená",J120,0)</f>
        <v>0</v>
      </c>
      <c r="BH120" s="215">
        <f>IF(N120="sníž. přenesená",J120,0)</f>
        <v>0</v>
      </c>
      <c r="BI120" s="215">
        <f>IF(N120="nulová",J120,0)</f>
        <v>0</v>
      </c>
      <c r="BJ120" s="15" t="s">
        <v>78</v>
      </c>
      <c r="BK120" s="215">
        <f>ROUND(I120*H120,2)</f>
        <v>0</v>
      </c>
      <c r="BL120" s="15" t="s">
        <v>120</v>
      </c>
      <c r="BM120" s="15" t="s">
        <v>287</v>
      </c>
    </row>
    <row r="121" s="1" customFormat="1" ht="16.5" customHeight="1">
      <c r="B121" s="36"/>
      <c r="C121" s="204" t="s">
        <v>189</v>
      </c>
      <c r="D121" s="204" t="s">
        <v>116</v>
      </c>
      <c r="E121" s="205" t="s">
        <v>288</v>
      </c>
      <c r="F121" s="206" t="s">
        <v>289</v>
      </c>
      <c r="G121" s="207" t="s">
        <v>149</v>
      </c>
      <c r="H121" s="208">
        <v>10</v>
      </c>
      <c r="I121" s="209"/>
      <c r="J121" s="210">
        <f>ROUND(I121*H121,2)</f>
        <v>0</v>
      </c>
      <c r="K121" s="206" t="s">
        <v>1</v>
      </c>
      <c r="L121" s="41"/>
      <c r="M121" s="211" t="s">
        <v>1</v>
      </c>
      <c r="N121" s="212" t="s">
        <v>41</v>
      </c>
      <c r="O121" s="77"/>
      <c r="P121" s="213">
        <f>O121*H121</f>
        <v>0</v>
      </c>
      <c r="Q121" s="213">
        <v>0</v>
      </c>
      <c r="R121" s="213">
        <f>Q121*H121</f>
        <v>0</v>
      </c>
      <c r="S121" s="213">
        <v>0</v>
      </c>
      <c r="T121" s="214">
        <f>S121*H121</f>
        <v>0</v>
      </c>
      <c r="AR121" s="15" t="s">
        <v>120</v>
      </c>
      <c r="AT121" s="15" t="s">
        <v>116</v>
      </c>
      <c r="AU121" s="15" t="s">
        <v>80</v>
      </c>
      <c r="AY121" s="15" t="s">
        <v>113</v>
      </c>
      <c r="BE121" s="215">
        <f>IF(N121="základní",J121,0)</f>
        <v>0</v>
      </c>
      <c r="BF121" s="215">
        <f>IF(N121="snížená",J121,0)</f>
        <v>0</v>
      </c>
      <c r="BG121" s="215">
        <f>IF(N121="zákl. přenesená",J121,0)</f>
        <v>0</v>
      </c>
      <c r="BH121" s="215">
        <f>IF(N121="sníž. přenesená",J121,0)</f>
        <v>0</v>
      </c>
      <c r="BI121" s="215">
        <f>IF(N121="nulová",J121,0)</f>
        <v>0</v>
      </c>
      <c r="BJ121" s="15" t="s">
        <v>78</v>
      </c>
      <c r="BK121" s="215">
        <f>ROUND(I121*H121,2)</f>
        <v>0</v>
      </c>
      <c r="BL121" s="15" t="s">
        <v>120</v>
      </c>
      <c r="BM121" s="15" t="s">
        <v>290</v>
      </c>
    </row>
    <row r="122" s="1" customFormat="1" ht="16.5" customHeight="1">
      <c r="B122" s="36"/>
      <c r="C122" s="204" t="s">
        <v>195</v>
      </c>
      <c r="D122" s="204" t="s">
        <v>116</v>
      </c>
      <c r="E122" s="205" t="s">
        <v>291</v>
      </c>
      <c r="F122" s="206" t="s">
        <v>292</v>
      </c>
      <c r="G122" s="207" t="s">
        <v>149</v>
      </c>
      <c r="H122" s="208">
        <v>10</v>
      </c>
      <c r="I122" s="209"/>
      <c r="J122" s="210">
        <f>ROUND(I122*H122,2)</f>
        <v>0</v>
      </c>
      <c r="K122" s="206" t="s">
        <v>1</v>
      </c>
      <c r="L122" s="41"/>
      <c r="M122" s="211" t="s">
        <v>1</v>
      </c>
      <c r="N122" s="212" t="s">
        <v>41</v>
      </c>
      <c r="O122" s="77"/>
      <c r="P122" s="213">
        <f>O122*H122</f>
        <v>0</v>
      </c>
      <c r="Q122" s="213">
        <v>0</v>
      </c>
      <c r="R122" s="213">
        <f>Q122*H122</f>
        <v>0</v>
      </c>
      <c r="S122" s="213">
        <v>0</v>
      </c>
      <c r="T122" s="214">
        <f>S122*H122</f>
        <v>0</v>
      </c>
      <c r="AR122" s="15" t="s">
        <v>120</v>
      </c>
      <c r="AT122" s="15" t="s">
        <v>116</v>
      </c>
      <c r="AU122" s="15" t="s">
        <v>80</v>
      </c>
      <c r="AY122" s="15" t="s">
        <v>113</v>
      </c>
      <c r="BE122" s="215">
        <f>IF(N122="základní",J122,0)</f>
        <v>0</v>
      </c>
      <c r="BF122" s="215">
        <f>IF(N122="snížená",J122,0)</f>
        <v>0</v>
      </c>
      <c r="BG122" s="215">
        <f>IF(N122="zákl. přenesená",J122,0)</f>
        <v>0</v>
      </c>
      <c r="BH122" s="215">
        <f>IF(N122="sníž. přenesená",J122,0)</f>
        <v>0</v>
      </c>
      <c r="BI122" s="215">
        <f>IF(N122="nulová",J122,0)</f>
        <v>0</v>
      </c>
      <c r="BJ122" s="15" t="s">
        <v>78</v>
      </c>
      <c r="BK122" s="215">
        <f>ROUND(I122*H122,2)</f>
        <v>0</v>
      </c>
      <c r="BL122" s="15" t="s">
        <v>120</v>
      </c>
      <c r="BM122" s="15" t="s">
        <v>293</v>
      </c>
    </row>
    <row r="123" s="1" customFormat="1" ht="16.5" customHeight="1">
      <c r="B123" s="36"/>
      <c r="C123" s="204" t="s">
        <v>199</v>
      </c>
      <c r="D123" s="204" t="s">
        <v>116</v>
      </c>
      <c r="E123" s="205" t="s">
        <v>294</v>
      </c>
      <c r="F123" s="206" t="s">
        <v>295</v>
      </c>
      <c r="G123" s="207" t="s">
        <v>149</v>
      </c>
      <c r="H123" s="208">
        <v>7</v>
      </c>
      <c r="I123" s="209"/>
      <c r="J123" s="210">
        <f>ROUND(I123*H123,2)</f>
        <v>0</v>
      </c>
      <c r="K123" s="206" t="s">
        <v>1</v>
      </c>
      <c r="L123" s="41"/>
      <c r="M123" s="211" t="s">
        <v>1</v>
      </c>
      <c r="N123" s="212" t="s">
        <v>41</v>
      </c>
      <c r="O123" s="77"/>
      <c r="P123" s="213">
        <f>O123*H123</f>
        <v>0</v>
      </c>
      <c r="Q123" s="213">
        <v>0</v>
      </c>
      <c r="R123" s="213">
        <f>Q123*H123</f>
        <v>0</v>
      </c>
      <c r="S123" s="213">
        <v>0</v>
      </c>
      <c r="T123" s="214">
        <f>S123*H123</f>
        <v>0</v>
      </c>
      <c r="AR123" s="15" t="s">
        <v>120</v>
      </c>
      <c r="AT123" s="15" t="s">
        <v>116</v>
      </c>
      <c r="AU123" s="15" t="s">
        <v>80</v>
      </c>
      <c r="AY123" s="15" t="s">
        <v>113</v>
      </c>
      <c r="BE123" s="215">
        <f>IF(N123="základní",J123,0)</f>
        <v>0</v>
      </c>
      <c r="BF123" s="215">
        <f>IF(N123="snížená",J123,0)</f>
        <v>0</v>
      </c>
      <c r="BG123" s="215">
        <f>IF(N123="zákl. přenesená",J123,0)</f>
        <v>0</v>
      </c>
      <c r="BH123" s="215">
        <f>IF(N123="sníž. přenesená",J123,0)</f>
        <v>0</v>
      </c>
      <c r="BI123" s="215">
        <f>IF(N123="nulová",J123,0)</f>
        <v>0</v>
      </c>
      <c r="BJ123" s="15" t="s">
        <v>78</v>
      </c>
      <c r="BK123" s="215">
        <f>ROUND(I123*H123,2)</f>
        <v>0</v>
      </c>
      <c r="BL123" s="15" t="s">
        <v>120</v>
      </c>
      <c r="BM123" s="15" t="s">
        <v>296</v>
      </c>
    </row>
    <row r="124" s="1" customFormat="1" ht="16.5" customHeight="1">
      <c r="B124" s="36"/>
      <c r="C124" s="204" t="s">
        <v>7</v>
      </c>
      <c r="D124" s="204" t="s">
        <v>116</v>
      </c>
      <c r="E124" s="205" t="s">
        <v>297</v>
      </c>
      <c r="F124" s="206" t="s">
        <v>298</v>
      </c>
      <c r="G124" s="207" t="s">
        <v>187</v>
      </c>
      <c r="H124" s="208">
        <v>100</v>
      </c>
      <c r="I124" s="209"/>
      <c r="J124" s="210">
        <f>ROUND(I124*H124,2)</f>
        <v>0</v>
      </c>
      <c r="K124" s="206" t="s">
        <v>1</v>
      </c>
      <c r="L124" s="41"/>
      <c r="M124" s="211" t="s">
        <v>1</v>
      </c>
      <c r="N124" s="212" t="s">
        <v>41</v>
      </c>
      <c r="O124" s="77"/>
      <c r="P124" s="213">
        <f>O124*H124</f>
        <v>0</v>
      </c>
      <c r="Q124" s="213">
        <v>0</v>
      </c>
      <c r="R124" s="213">
        <f>Q124*H124</f>
        <v>0</v>
      </c>
      <c r="S124" s="213">
        <v>0</v>
      </c>
      <c r="T124" s="214">
        <f>S124*H124</f>
        <v>0</v>
      </c>
      <c r="AR124" s="15" t="s">
        <v>120</v>
      </c>
      <c r="AT124" s="15" t="s">
        <v>116</v>
      </c>
      <c r="AU124" s="15" t="s">
        <v>80</v>
      </c>
      <c r="AY124" s="15" t="s">
        <v>113</v>
      </c>
      <c r="BE124" s="215">
        <f>IF(N124="základní",J124,0)</f>
        <v>0</v>
      </c>
      <c r="BF124" s="215">
        <f>IF(N124="snížená",J124,0)</f>
        <v>0</v>
      </c>
      <c r="BG124" s="215">
        <f>IF(N124="zákl. přenesená",J124,0)</f>
        <v>0</v>
      </c>
      <c r="BH124" s="215">
        <f>IF(N124="sníž. přenesená",J124,0)</f>
        <v>0</v>
      </c>
      <c r="BI124" s="215">
        <f>IF(N124="nulová",J124,0)</f>
        <v>0</v>
      </c>
      <c r="BJ124" s="15" t="s">
        <v>78</v>
      </c>
      <c r="BK124" s="215">
        <f>ROUND(I124*H124,2)</f>
        <v>0</v>
      </c>
      <c r="BL124" s="15" t="s">
        <v>120</v>
      </c>
      <c r="BM124" s="15" t="s">
        <v>299</v>
      </c>
    </row>
    <row r="125" s="1" customFormat="1" ht="16.5" customHeight="1">
      <c r="B125" s="36"/>
      <c r="C125" s="204" t="s">
        <v>210</v>
      </c>
      <c r="D125" s="204" t="s">
        <v>116</v>
      </c>
      <c r="E125" s="205" t="s">
        <v>300</v>
      </c>
      <c r="F125" s="206" t="s">
        <v>301</v>
      </c>
      <c r="G125" s="207" t="s">
        <v>149</v>
      </c>
      <c r="H125" s="208">
        <v>10</v>
      </c>
      <c r="I125" s="209"/>
      <c r="J125" s="210">
        <f>ROUND(I125*H125,2)</f>
        <v>0</v>
      </c>
      <c r="K125" s="206" t="s">
        <v>1</v>
      </c>
      <c r="L125" s="41"/>
      <c r="M125" s="211" t="s">
        <v>1</v>
      </c>
      <c r="N125" s="212" t="s">
        <v>41</v>
      </c>
      <c r="O125" s="77"/>
      <c r="P125" s="213">
        <f>O125*H125</f>
        <v>0</v>
      </c>
      <c r="Q125" s="213">
        <v>0</v>
      </c>
      <c r="R125" s="213">
        <f>Q125*H125</f>
        <v>0</v>
      </c>
      <c r="S125" s="213">
        <v>0</v>
      </c>
      <c r="T125" s="214">
        <f>S125*H125</f>
        <v>0</v>
      </c>
      <c r="AR125" s="15" t="s">
        <v>120</v>
      </c>
      <c r="AT125" s="15" t="s">
        <v>116</v>
      </c>
      <c r="AU125" s="15" t="s">
        <v>80</v>
      </c>
      <c r="AY125" s="15" t="s">
        <v>113</v>
      </c>
      <c r="BE125" s="215">
        <f>IF(N125="základní",J125,0)</f>
        <v>0</v>
      </c>
      <c r="BF125" s="215">
        <f>IF(N125="snížená",J125,0)</f>
        <v>0</v>
      </c>
      <c r="BG125" s="215">
        <f>IF(N125="zákl. přenesená",J125,0)</f>
        <v>0</v>
      </c>
      <c r="BH125" s="215">
        <f>IF(N125="sníž. přenesená",J125,0)</f>
        <v>0</v>
      </c>
      <c r="BI125" s="215">
        <f>IF(N125="nulová",J125,0)</f>
        <v>0</v>
      </c>
      <c r="BJ125" s="15" t="s">
        <v>78</v>
      </c>
      <c r="BK125" s="215">
        <f>ROUND(I125*H125,2)</f>
        <v>0</v>
      </c>
      <c r="BL125" s="15" t="s">
        <v>120</v>
      </c>
      <c r="BM125" s="15" t="s">
        <v>302</v>
      </c>
    </row>
    <row r="126" s="1" customFormat="1" ht="16.5" customHeight="1">
      <c r="B126" s="36"/>
      <c r="C126" s="204" t="s">
        <v>303</v>
      </c>
      <c r="D126" s="204" t="s">
        <v>116</v>
      </c>
      <c r="E126" s="205" t="s">
        <v>304</v>
      </c>
      <c r="F126" s="206" t="s">
        <v>305</v>
      </c>
      <c r="G126" s="207" t="s">
        <v>149</v>
      </c>
      <c r="H126" s="208">
        <v>10</v>
      </c>
      <c r="I126" s="209"/>
      <c r="J126" s="210">
        <f>ROUND(I126*H126,2)</f>
        <v>0</v>
      </c>
      <c r="K126" s="206" t="s">
        <v>1</v>
      </c>
      <c r="L126" s="41"/>
      <c r="M126" s="211" t="s">
        <v>1</v>
      </c>
      <c r="N126" s="212" t="s">
        <v>41</v>
      </c>
      <c r="O126" s="77"/>
      <c r="P126" s="213">
        <f>O126*H126</f>
        <v>0</v>
      </c>
      <c r="Q126" s="213">
        <v>0</v>
      </c>
      <c r="R126" s="213">
        <f>Q126*H126</f>
        <v>0</v>
      </c>
      <c r="S126" s="213">
        <v>0</v>
      </c>
      <c r="T126" s="214">
        <f>S126*H126</f>
        <v>0</v>
      </c>
      <c r="AR126" s="15" t="s">
        <v>120</v>
      </c>
      <c r="AT126" s="15" t="s">
        <v>116</v>
      </c>
      <c r="AU126" s="15" t="s">
        <v>80</v>
      </c>
      <c r="AY126" s="15" t="s">
        <v>113</v>
      </c>
      <c r="BE126" s="215">
        <f>IF(N126="základní",J126,0)</f>
        <v>0</v>
      </c>
      <c r="BF126" s="215">
        <f>IF(N126="snížená",J126,0)</f>
        <v>0</v>
      </c>
      <c r="BG126" s="215">
        <f>IF(N126="zákl. přenesená",J126,0)</f>
        <v>0</v>
      </c>
      <c r="BH126" s="215">
        <f>IF(N126="sníž. přenesená",J126,0)</f>
        <v>0</v>
      </c>
      <c r="BI126" s="215">
        <f>IF(N126="nulová",J126,0)</f>
        <v>0</v>
      </c>
      <c r="BJ126" s="15" t="s">
        <v>78</v>
      </c>
      <c r="BK126" s="215">
        <f>ROUND(I126*H126,2)</f>
        <v>0</v>
      </c>
      <c r="BL126" s="15" t="s">
        <v>120</v>
      </c>
      <c r="BM126" s="15" t="s">
        <v>306</v>
      </c>
    </row>
    <row r="127" s="1" customFormat="1" ht="16.5" customHeight="1">
      <c r="B127" s="36"/>
      <c r="C127" s="204" t="s">
        <v>307</v>
      </c>
      <c r="D127" s="204" t="s">
        <v>116</v>
      </c>
      <c r="E127" s="205" t="s">
        <v>308</v>
      </c>
      <c r="F127" s="206" t="s">
        <v>309</v>
      </c>
      <c r="G127" s="207" t="s">
        <v>149</v>
      </c>
      <c r="H127" s="208">
        <v>7</v>
      </c>
      <c r="I127" s="209"/>
      <c r="J127" s="210">
        <f>ROUND(I127*H127,2)</f>
        <v>0</v>
      </c>
      <c r="K127" s="206" t="s">
        <v>1</v>
      </c>
      <c r="L127" s="41"/>
      <c r="M127" s="211" t="s">
        <v>1</v>
      </c>
      <c r="N127" s="212" t="s">
        <v>41</v>
      </c>
      <c r="O127" s="77"/>
      <c r="P127" s="213">
        <f>O127*H127</f>
        <v>0</v>
      </c>
      <c r="Q127" s="213">
        <v>0</v>
      </c>
      <c r="R127" s="213">
        <f>Q127*H127</f>
        <v>0</v>
      </c>
      <c r="S127" s="213">
        <v>0</v>
      </c>
      <c r="T127" s="214">
        <f>S127*H127</f>
        <v>0</v>
      </c>
      <c r="AR127" s="15" t="s">
        <v>120</v>
      </c>
      <c r="AT127" s="15" t="s">
        <v>116</v>
      </c>
      <c r="AU127" s="15" t="s">
        <v>80</v>
      </c>
      <c r="AY127" s="15" t="s">
        <v>113</v>
      </c>
      <c r="BE127" s="215">
        <f>IF(N127="základní",J127,0)</f>
        <v>0</v>
      </c>
      <c r="BF127" s="215">
        <f>IF(N127="snížená",J127,0)</f>
        <v>0</v>
      </c>
      <c r="BG127" s="215">
        <f>IF(N127="zákl. přenesená",J127,0)</f>
        <v>0</v>
      </c>
      <c r="BH127" s="215">
        <f>IF(N127="sníž. přenesená",J127,0)</f>
        <v>0</v>
      </c>
      <c r="BI127" s="215">
        <f>IF(N127="nulová",J127,0)</f>
        <v>0</v>
      </c>
      <c r="BJ127" s="15" t="s">
        <v>78</v>
      </c>
      <c r="BK127" s="215">
        <f>ROUND(I127*H127,2)</f>
        <v>0</v>
      </c>
      <c r="BL127" s="15" t="s">
        <v>120</v>
      </c>
      <c r="BM127" s="15" t="s">
        <v>310</v>
      </c>
    </row>
    <row r="128" s="1" customFormat="1" ht="16.5" customHeight="1">
      <c r="B128" s="36"/>
      <c r="C128" s="204" t="s">
        <v>311</v>
      </c>
      <c r="D128" s="204" t="s">
        <v>116</v>
      </c>
      <c r="E128" s="205" t="s">
        <v>312</v>
      </c>
      <c r="F128" s="206" t="s">
        <v>313</v>
      </c>
      <c r="G128" s="207" t="s">
        <v>124</v>
      </c>
      <c r="H128" s="208">
        <v>140.19999999999999</v>
      </c>
      <c r="I128" s="209"/>
      <c r="J128" s="210">
        <f>ROUND(I128*H128,2)</f>
        <v>0</v>
      </c>
      <c r="K128" s="206" t="s">
        <v>1</v>
      </c>
      <c r="L128" s="41"/>
      <c r="M128" s="211" t="s">
        <v>1</v>
      </c>
      <c r="N128" s="212" t="s">
        <v>41</v>
      </c>
      <c r="O128" s="77"/>
      <c r="P128" s="213">
        <f>O128*H128</f>
        <v>0</v>
      </c>
      <c r="Q128" s="213">
        <v>0</v>
      </c>
      <c r="R128" s="213">
        <f>Q128*H128</f>
        <v>0</v>
      </c>
      <c r="S128" s="213">
        <v>0</v>
      </c>
      <c r="T128" s="214">
        <f>S128*H128</f>
        <v>0</v>
      </c>
      <c r="AR128" s="15" t="s">
        <v>120</v>
      </c>
      <c r="AT128" s="15" t="s">
        <v>116</v>
      </c>
      <c r="AU128" s="15" t="s">
        <v>80</v>
      </c>
      <c r="AY128" s="15" t="s">
        <v>113</v>
      </c>
      <c r="BE128" s="215">
        <f>IF(N128="základní",J128,0)</f>
        <v>0</v>
      </c>
      <c r="BF128" s="215">
        <f>IF(N128="snížená",J128,0)</f>
        <v>0</v>
      </c>
      <c r="BG128" s="215">
        <f>IF(N128="zákl. přenesená",J128,0)</f>
        <v>0</v>
      </c>
      <c r="BH128" s="215">
        <f>IF(N128="sníž. přenesená",J128,0)</f>
        <v>0</v>
      </c>
      <c r="BI128" s="215">
        <f>IF(N128="nulová",J128,0)</f>
        <v>0</v>
      </c>
      <c r="BJ128" s="15" t="s">
        <v>78</v>
      </c>
      <c r="BK128" s="215">
        <f>ROUND(I128*H128,2)</f>
        <v>0</v>
      </c>
      <c r="BL128" s="15" t="s">
        <v>120</v>
      </c>
      <c r="BM128" s="15" t="s">
        <v>314</v>
      </c>
    </row>
    <row r="129" s="11" customFormat="1">
      <c r="B129" s="231"/>
      <c r="C129" s="232"/>
      <c r="D129" s="233" t="s">
        <v>315</v>
      </c>
      <c r="E129" s="234" t="s">
        <v>1</v>
      </c>
      <c r="F129" s="235" t="s">
        <v>316</v>
      </c>
      <c r="G129" s="232"/>
      <c r="H129" s="236">
        <v>140.19999999999999</v>
      </c>
      <c r="I129" s="237"/>
      <c r="J129" s="232"/>
      <c r="K129" s="232"/>
      <c r="L129" s="238"/>
      <c r="M129" s="239"/>
      <c r="N129" s="240"/>
      <c r="O129" s="240"/>
      <c r="P129" s="240"/>
      <c r="Q129" s="240"/>
      <c r="R129" s="240"/>
      <c r="S129" s="240"/>
      <c r="T129" s="241"/>
      <c r="AT129" s="242" t="s">
        <v>315</v>
      </c>
      <c r="AU129" s="242" t="s">
        <v>80</v>
      </c>
      <c r="AV129" s="11" t="s">
        <v>80</v>
      </c>
      <c r="AW129" s="11" t="s">
        <v>32</v>
      </c>
      <c r="AX129" s="11" t="s">
        <v>78</v>
      </c>
      <c r="AY129" s="242" t="s">
        <v>113</v>
      </c>
    </row>
    <row r="130" s="1" customFormat="1" ht="16.5" customHeight="1">
      <c r="B130" s="36"/>
      <c r="C130" s="204" t="s">
        <v>317</v>
      </c>
      <c r="D130" s="204" t="s">
        <v>116</v>
      </c>
      <c r="E130" s="205" t="s">
        <v>318</v>
      </c>
      <c r="F130" s="206" t="s">
        <v>319</v>
      </c>
      <c r="G130" s="207" t="s">
        <v>187</v>
      </c>
      <c r="H130" s="208">
        <v>116.24</v>
      </c>
      <c r="I130" s="209"/>
      <c r="J130" s="210">
        <f>ROUND(I130*H130,2)</f>
        <v>0</v>
      </c>
      <c r="K130" s="206" t="s">
        <v>1</v>
      </c>
      <c r="L130" s="41"/>
      <c r="M130" s="211" t="s">
        <v>1</v>
      </c>
      <c r="N130" s="212" t="s">
        <v>41</v>
      </c>
      <c r="O130" s="77"/>
      <c r="P130" s="213">
        <f>O130*H130</f>
        <v>0</v>
      </c>
      <c r="Q130" s="213">
        <v>0</v>
      </c>
      <c r="R130" s="213">
        <f>Q130*H130</f>
        <v>0</v>
      </c>
      <c r="S130" s="213">
        <v>0</v>
      </c>
      <c r="T130" s="214">
        <f>S130*H130</f>
        <v>0</v>
      </c>
      <c r="AR130" s="15" t="s">
        <v>120</v>
      </c>
      <c r="AT130" s="15" t="s">
        <v>116</v>
      </c>
      <c r="AU130" s="15" t="s">
        <v>80</v>
      </c>
      <c r="AY130" s="15" t="s">
        <v>113</v>
      </c>
      <c r="BE130" s="215">
        <f>IF(N130="základní",J130,0)</f>
        <v>0</v>
      </c>
      <c r="BF130" s="215">
        <f>IF(N130="snížená",J130,0)</f>
        <v>0</v>
      </c>
      <c r="BG130" s="215">
        <f>IF(N130="zákl. přenesená",J130,0)</f>
        <v>0</v>
      </c>
      <c r="BH130" s="215">
        <f>IF(N130="sníž. přenesená",J130,0)</f>
        <v>0</v>
      </c>
      <c r="BI130" s="215">
        <f>IF(N130="nulová",J130,0)</f>
        <v>0</v>
      </c>
      <c r="BJ130" s="15" t="s">
        <v>78</v>
      </c>
      <c r="BK130" s="215">
        <f>ROUND(I130*H130,2)</f>
        <v>0</v>
      </c>
      <c r="BL130" s="15" t="s">
        <v>120</v>
      </c>
      <c r="BM130" s="15" t="s">
        <v>320</v>
      </c>
    </row>
    <row r="131" s="1" customFormat="1" ht="16.5" customHeight="1">
      <c r="B131" s="36"/>
      <c r="C131" s="204" t="s">
        <v>321</v>
      </c>
      <c r="D131" s="204" t="s">
        <v>116</v>
      </c>
      <c r="E131" s="205" t="s">
        <v>322</v>
      </c>
      <c r="F131" s="206" t="s">
        <v>323</v>
      </c>
      <c r="G131" s="207" t="s">
        <v>124</v>
      </c>
      <c r="H131" s="208">
        <v>70.099999999999994</v>
      </c>
      <c r="I131" s="209"/>
      <c r="J131" s="210">
        <f>ROUND(I131*H131,2)</f>
        <v>0</v>
      </c>
      <c r="K131" s="206" t="s">
        <v>1</v>
      </c>
      <c r="L131" s="41"/>
      <c r="M131" s="211" t="s">
        <v>1</v>
      </c>
      <c r="N131" s="212" t="s">
        <v>41</v>
      </c>
      <c r="O131" s="77"/>
      <c r="P131" s="213">
        <f>O131*H131</f>
        <v>0</v>
      </c>
      <c r="Q131" s="213">
        <v>0</v>
      </c>
      <c r="R131" s="213">
        <f>Q131*H131</f>
        <v>0</v>
      </c>
      <c r="S131" s="213">
        <v>0</v>
      </c>
      <c r="T131" s="214">
        <f>S131*H131</f>
        <v>0</v>
      </c>
      <c r="AR131" s="15" t="s">
        <v>120</v>
      </c>
      <c r="AT131" s="15" t="s">
        <v>116</v>
      </c>
      <c r="AU131" s="15" t="s">
        <v>80</v>
      </c>
      <c r="AY131" s="15" t="s">
        <v>113</v>
      </c>
      <c r="BE131" s="215">
        <f>IF(N131="základní",J131,0)</f>
        <v>0</v>
      </c>
      <c r="BF131" s="215">
        <f>IF(N131="snížená",J131,0)</f>
        <v>0</v>
      </c>
      <c r="BG131" s="215">
        <f>IF(N131="zákl. přenesená",J131,0)</f>
        <v>0</v>
      </c>
      <c r="BH131" s="215">
        <f>IF(N131="sníž. přenesená",J131,0)</f>
        <v>0</v>
      </c>
      <c r="BI131" s="215">
        <f>IF(N131="nulová",J131,0)</f>
        <v>0</v>
      </c>
      <c r="BJ131" s="15" t="s">
        <v>78</v>
      </c>
      <c r="BK131" s="215">
        <f>ROUND(I131*H131,2)</f>
        <v>0</v>
      </c>
      <c r="BL131" s="15" t="s">
        <v>120</v>
      </c>
      <c r="BM131" s="15" t="s">
        <v>324</v>
      </c>
    </row>
    <row r="132" s="1" customFormat="1" ht="16.5" customHeight="1">
      <c r="B132" s="36"/>
      <c r="C132" s="204" t="s">
        <v>325</v>
      </c>
      <c r="D132" s="204" t="s">
        <v>116</v>
      </c>
      <c r="E132" s="205" t="s">
        <v>326</v>
      </c>
      <c r="F132" s="206" t="s">
        <v>327</v>
      </c>
      <c r="G132" s="207" t="s">
        <v>130</v>
      </c>
      <c r="H132" s="208">
        <v>133.19</v>
      </c>
      <c r="I132" s="209"/>
      <c r="J132" s="210">
        <f>ROUND(I132*H132,2)</f>
        <v>0</v>
      </c>
      <c r="K132" s="206" t="s">
        <v>1</v>
      </c>
      <c r="L132" s="41"/>
      <c r="M132" s="211" t="s">
        <v>1</v>
      </c>
      <c r="N132" s="212" t="s">
        <v>41</v>
      </c>
      <c r="O132" s="77"/>
      <c r="P132" s="213">
        <f>O132*H132</f>
        <v>0</v>
      </c>
      <c r="Q132" s="213">
        <v>0</v>
      </c>
      <c r="R132" s="213">
        <f>Q132*H132</f>
        <v>0</v>
      </c>
      <c r="S132" s="213">
        <v>0</v>
      </c>
      <c r="T132" s="214">
        <f>S132*H132</f>
        <v>0</v>
      </c>
      <c r="AR132" s="15" t="s">
        <v>120</v>
      </c>
      <c r="AT132" s="15" t="s">
        <v>116</v>
      </c>
      <c r="AU132" s="15" t="s">
        <v>80</v>
      </c>
      <c r="AY132" s="15" t="s">
        <v>113</v>
      </c>
      <c r="BE132" s="215">
        <f>IF(N132="základní",J132,0)</f>
        <v>0</v>
      </c>
      <c r="BF132" s="215">
        <f>IF(N132="snížená",J132,0)</f>
        <v>0</v>
      </c>
      <c r="BG132" s="215">
        <f>IF(N132="zákl. přenesená",J132,0)</f>
        <v>0</v>
      </c>
      <c r="BH132" s="215">
        <f>IF(N132="sníž. přenesená",J132,0)</f>
        <v>0</v>
      </c>
      <c r="BI132" s="215">
        <f>IF(N132="nulová",J132,0)</f>
        <v>0</v>
      </c>
      <c r="BJ132" s="15" t="s">
        <v>78</v>
      </c>
      <c r="BK132" s="215">
        <f>ROUND(I132*H132,2)</f>
        <v>0</v>
      </c>
      <c r="BL132" s="15" t="s">
        <v>120</v>
      </c>
      <c r="BM132" s="15" t="s">
        <v>328</v>
      </c>
    </row>
    <row r="133" s="1" customFormat="1" ht="16.5" customHeight="1">
      <c r="B133" s="36"/>
      <c r="C133" s="204" t="s">
        <v>329</v>
      </c>
      <c r="D133" s="204" t="s">
        <v>116</v>
      </c>
      <c r="E133" s="205" t="s">
        <v>330</v>
      </c>
      <c r="F133" s="206" t="s">
        <v>331</v>
      </c>
      <c r="G133" s="207" t="s">
        <v>187</v>
      </c>
      <c r="H133" s="208">
        <v>170</v>
      </c>
      <c r="I133" s="209"/>
      <c r="J133" s="210">
        <f>ROUND(I133*H133,2)</f>
        <v>0</v>
      </c>
      <c r="K133" s="206" t="s">
        <v>1</v>
      </c>
      <c r="L133" s="41"/>
      <c r="M133" s="211" t="s">
        <v>1</v>
      </c>
      <c r="N133" s="212" t="s">
        <v>41</v>
      </c>
      <c r="O133" s="77"/>
      <c r="P133" s="213">
        <f>O133*H133</f>
        <v>0</v>
      </c>
      <c r="Q133" s="213">
        <v>0</v>
      </c>
      <c r="R133" s="213">
        <f>Q133*H133</f>
        <v>0</v>
      </c>
      <c r="S133" s="213">
        <v>0</v>
      </c>
      <c r="T133" s="214">
        <f>S133*H133</f>
        <v>0</v>
      </c>
      <c r="AR133" s="15" t="s">
        <v>120</v>
      </c>
      <c r="AT133" s="15" t="s">
        <v>116</v>
      </c>
      <c r="AU133" s="15" t="s">
        <v>80</v>
      </c>
      <c r="AY133" s="15" t="s">
        <v>113</v>
      </c>
      <c r="BE133" s="215">
        <f>IF(N133="základní",J133,0)</f>
        <v>0</v>
      </c>
      <c r="BF133" s="215">
        <f>IF(N133="snížená",J133,0)</f>
        <v>0</v>
      </c>
      <c r="BG133" s="215">
        <f>IF(N133="zákl. přenesená",J133,0)</f>
        <v>0</v>
      </c>
      <c r="BH133" s="215">
        <f>IF(N133="sníž. přenesená",J133,0)</f>
        <v>0</v>
      </c>
      <c r="BI133" s="215">
        <f>IF(N133="nulová",J133,0)</f>
        <v>0</v>
      </c>
      <c r="BJ133" s="15" t="s">
        <v>78</v>
      </c>
      <c r="BK133" s="215">
        <f>ROUND(I133*H133,2)</f>
        <v>0</v>
      </c>
      <c r="BL133" s="15" t="s">
        <v>120</v>
      </c>
      <c r="BM133" s="15" t="s">
        <v>332</v>
      </c>
    </row>
    <row r="134" s="1" customFormat="1" ht="16.5" customHeight="1">
      <c r="B134" s="36"/>
      <c r="C134" s="216" t="s">
        <v>333</v>
      </c>
      <c r="D134" s="216" t="s">
        <v>127</v>
      </c>
      <c r="E134" s="217" t="s">
        <v>334</v>
      </c>
      <c r="F134" s="218" t="s">
        <v>335</v>
      </c>
      <c r="G134" s="219" t="s">
        <v>336</v>
      </c>
      <c r="H134" s="220">
        <v>2.5499999999999998</v>
      </c>
      <c r="I134" s="221"/>
      <c r="J134" s="222">
        <f>ROUND(I134*H134,2)</f>
        <v>0</v>
      </c>
      <c r="K134" s="218" t="s">
        <v>1</v>
      </c>
      <c r="L134" s="223"/>
      <c r="M134" s="224" t="s">
        <v>1</v>
      </c>
      <c r="N134" s="225" t="s">
        <v>41</v>
      </c>
      <c r="O134" s="77"/>
      <c r="P134" s="213">
        <f>O134*H134</f>
        <v>0</v>
      </c>
      <c r="Q134" s="213">
        <v>0.001</v>
      </c>
      <c r="R134" s="213">
        <f>Q134*H134</f>
        <v>0.0025499999999999997</v>
      </c>
      <c r="S134" s="213">
        <v>0</v>
      </c>
      <c r="T134" s="214">
        <f>S134*H134</f>
        <v>0</v>
      </c>
      <c r="AR134" s="15" t="s">
        <v>131</v>
      </c>
      <c r="AT134" s="15" t="s">
        <v>127</v>
      </c>
      <c r="AU134" s="15" t="s">
        <v>80</v>
      </c>
      <c r="AY134" s="15" t="s">
        <v>113</v>
      </c>
      <c r="BE134" s="215">
        <f>IF(N134="základní",J134,0)</f>
        <v>0</v>
      </c>
      <c r="BF134" s="215">
        <f>IF(N134="snížená",J134,0)</f>
        <v>0</v>
      </c>
      <c r="BG134" s="215">
        <f>IF(N134="zákl. přenesená",J134,0)</f>
        <v>0</v>
      </c>
      <c r="BH134" s="215">
        <f>IF(N134="sníž. přenesená",J134,0)</f>
        <v>0</v>
      </c>
      <c r="BI134" s="215">
        <f>IF(N134="nulová",J134,0)</f>
        <v>0</v>
      </c>
      <c r="BJ134" s="15" t="s">
        <v>78</v>
      </c>
      <c r="BK134" s="215">
        <f>ROUND(I134*H134,2)</f>
        <v>0</v>
      </c>
      <c r="BL134" s="15" t="s">
        <v>120</v>
      </c>
      <c r="BM134" s="15" t="s">
        <v>337</v>
      </c>
    </row>
    <row r="135" s="1" customFormat="1" ht="16.5" customHeight="1">
      <c r="B135" s="36"/>
      <c r="C135" s="204" t="s">
        <v>338</v>
      </c>
      <c r="D135" s="204" t="s">
        <v>116</v>
      </c>
      <c r="E135" s="205" t="s">
        <v>339</v>
      </c>
      <c r="F135" s="206" t="s">
        <v>340</v>
      </c>
      <c r="G135" s="207" t="s">
        <v>187</v>
      </c>
      <c r="H135" s="208">
        <v>170</v>
      </c>
      <c r="I135" s="209"/>
      <c r="J135" s="210">
        <f>ROUND(I135*H135,2)</f>
        <v>0</v>
      </c>
      <c r="K135" s="206" t="s">
        <v>1</v>
      </c>
      <c r="L135" s="41"/>
      <c r="M135" s="211" t="s">
        <v>1</v>
      </c>
      <c r="N135" s="212" t="s">
        <v>41</v>
      </c>
      <c r="O135" s="77"/>
      <c r="P135" s="213">
        <f>O135*H135</f>
        <v>0</v>
      </c>
      <c r="Q135" s="213">
        <v>0</v>
      </c>
      <c r="R135" s="213">
        <f>Q135*H135</f>
        <v>0</v>
      </c>
      <c r="S135" s="213">
        <v>0</v>
      </c>
      <c r="T135" s="214">
        <f>S135*H135</f>
        <v>0</v>
      </c>
      <c r="AR135" s="15" t="s">
        <v>120</v>
      </c>
      <c r="AT135" s="15" t="s">
        <v>116</v>
      </c>
      <c r="AU135" s="15" t="s">
        <v>80</v>
      </c>
      <c r="AY135" s="15" t="s">
        <v>113</v>
      </c>
      <c r="BE135" s="215">
        <f>IF(N135="základní",J135,0)</f>
        <v>0</v>
      </c>
      <c r="BF135" s="215">
        <f>IF(N135="snížená",J135,0)</f>
        <v>0</v>
      </c>
      <c r="BG135" s="215">
        <f>IF(N135="zákl. přenesená",J135,0)</f>
        <v>0</v>
      </c>
      <c r="BH135" s="215">
        <f>IF(N135="sníž. přenesená",J135,0)</f>
        <v>0</v>
      </c>
      <c r="BI135" s="215">
        <f>IF(N135="nulová",J135,0)</f>
        <v>0</v>
      </c>
      <c r="BJ135" s="15" t="s">
        <v>78</v>
      </c>
      <c r="BK135" s="215">
        <f>ROUND(I135*H135,2)</f>
        <v>0</v>
      </c>
      <c r="BL135" s="15" t="s">
        <v>120</v>
      </c>
      <c r="BM135" s="15" t="s">
        <v>341</v>
      </c>
    </row>
    <row r="136" s="1" customFormat="1" ht="16.5" customHeight="1">
      <c r="B136" s="36"/>
      <c r="C136" s="204" t="s">
        <v>342</v>
      </c>
      <c r="D136" s="204" t="s">
        <v>116</v>
      </c>
      <c r="E136" s="205" t="s">
        <v>343</v>
      </c>
      <c r="F136" s="206" t="s">
        <v>344</v>
      </c>
      <c r="G136" s="207" t="s">
        <v>187</v>
      </c>
      <c r="H136" s="208">
        <v>170</v>
      </c>
      <c r="I136" s="209"/>
      <c r="J136" s="210">
        <f>ROUND(I136*H136,2)</f>
        <v>0</v>
      </c>
      <c r="K136" s="206" t="s">
        <v>1</v>
      </c>
      <c r="L136" s="41"/>
      <c r="M136" s="211" t="s">
        <v>1</v>
      </c>
      <c r="N136" s="212" t="s">
        <v>41</v>
      </c>
      <c r="O136" s="77"/>
      <c r="P136" s="213">
        <f>O136*H136</f>
        <v>0</v>
      </c>
      <c r="Q136" s="213">
        <v>0</v>
      </c>
      <c r="R136" s="213">
        <f>Q136*H136</f>
        <v>0</v>
      </c>
      <c r="S136" s="213">
        <v>0</v>
      </c>
      <c r="T136" s="214">
        <f>S136*H136</f>
        <v>0</v>
      </c>
      <c r="AR136" s="15" t="s">
        <v>120</v>
      </c>
      <c r="AT136" s="15" t="s">
        <v>116</v>
      </c>
      <c r="AU136" s="15" t="s">
        <v>80</v>
      </c>
      <c r="AY136" s="15" t="s">
        <v>113</v>
      </c>
      <c r="BE136" s="215">
        <f>IF(N136="základní",J136,0)</f>
        <v>0</v>
      </c>
      <c r="BF136" s="215">
        <f>IF(N136="snížená",J136,0)</f>
        <v>0</v>
      </c>
      <c r="BG136" s="215">
        <f>IF(N136="zákl. přenesená",J136,0)</f>
        <v>0</v>
      </c>
      <c r="BH136" s="215">
        <f>IF(N136="sníž. přenesená",J136,0)</f>
        <v>0</v>
      </c>
      <c r="BI136" s="215">
        <f>IF(N136="nulová",J136,0)</f>
        <v>0</v>
      </c>
      <c r="BJ136" s="15" t="s">
        <v>78</v>
      </c>
      <c r="BK136" s="215">
        <f>ROUND(I136*H136,2)</f>
        <v>0</v>
      </c>
      <c r="BL136" s="15" t="s">
        <v>120</v>
      </c>
      <c r="BM136" s="15" t="s">
        <v>345</v>
      </c>
    </row>
    <row r="137" s="1" customFormat="1" ht="16.5" customHeight="1">
      <c r="B137" s="36"/>
      <c r="C137" s="204" t="s">
        <v>346</v>
      </c>
      <c r="D137" s="204" t="s">
        <v>116</v>
      </c>
      <c r="E137" s="205" t="s">
        <v>347</v>
      </c>
      <c r="F137" s="206" t="s">
        <v>348</v>
      </c>
      <c r="G137" s="207" t="s">
        <v>124</v>
      </c>
      <c r="H137" s="208">
        <v>0.51000000000000001</v>
      </c>
      <c r="I137" s="209"/>
      <c r="J137" s="210">
        <f>ROUND(I137*H137,2)</f>
        <v>0</v>
      </c>
      <c r="K137" s="206" t="s">
        <v>1</v>
      </c>
      <c r="L137" s="41"/>
      <c r="M137" s="211" t="s">
        <v>1</v>
      </c>
      <c r="N137" s="212" t="s">
        <v>41</v>
      </c>
      <c r="O137" s="77"/>
      <c r="P137" s="213">
        <f>O137*H137</f>
        <v>0</v>
      </c>
      <c r="Q137" s="213">
        <v>0</v>
      </c>
      <c r="R137" s="213">
        <f>Q137*H137</f>
        <v>0</v>
      </c>
      <c r="S137" s="213">
        <v>0</v>
      </c>
      <c r="T137" s="214">
        <f>S137*H137</f>
        <v>0</v>
      </c>
      <c r="AR137" s="15" t="s">
        <v>120</v>
      </c>
      <c r="AT137" s="15" t="s">
        <v>116</v>
      </c>
      <c r="AU137" s="15" t="s">
        <v>80</v>
      </c>
      <c r="AY137" s="15" t="s">
        <v>113</v>
      </c>
      <c r="BE137" s="215">
        <f>IF(N137="základní",J137,0)</f>
        <v>0</v>
      </c>
      <c r="BF137" s="215">
        <f>IF(N137="snížená",J137,0)</f>
        <v>0</v>
      </c>
      <c r="BG137" s="215">
        <f>IF(N137="zákl. přenesená",J137,0)</f>
        <v>0</v>
      </c>
      <c r="BH137" s="215">
        <f>IF(N137="sníž. přenesená",J137,0)</f>
        <v>0</v>
      </c>
      <c r="BI137" s="215">
        <f>IF(N137="nulová",J137,0)</f>
        <v>0</v>
      </c>
      <c r="BJ137" s="15" t="s">
        <v>78</v>
      </c>
      <c r="BK137" s="215">
        <f>ROUND(I137*H137,2)</f>
        <v>0</v>
      </c>
      <c r="BL137" s="15" t="s">
        <v>120</v>
      </c>
      <c r="BM137" s="15" t="s">
        <v>349</v>
      </c>
    </row>
    <row r="138" s="1" customFormat="1" ht="16.5" customHeight="1">
      <c r="B138" s="36"/>
      <c r="C138" s="204" t="s">
        <v>350</v>
      </c>
      <c r="D138" s="204" t="s">
        <v>116</v>
      </c>
      <c r="E138" s="205" t="s">
        <v>351</v>
      </c>
      <c r="F138" s="206" t="s">
        <v>352</v>
      </c>
      <c r="G138" s="207" t="s">
        <v>124</v>
      </c>
      <c r="H138" s="208">
        <v>4.5899999999999999</v>
      </c>
      <c r="I138" s="209"/>
      <c r="J138" s="210">
        <f>ROUND(I138*H138,2)</f>
        <v>0</v>
      </c>
      <c r="K138" s="206" t="s">
        <v>1</v>
      </c>
      <c r="L138" s="41"/>
      <c r="M138" s="211" t="s">
        <v>1</v>
      </c>
      <c r="N138" s="212" t="s">
        <v>41</v>
      </c>
      <c r="O138" s="77"/>
      <c r="P138" s="213">
        <f>O138*H138</f>
        <v>0</v>
      </c>
      <c r="Q138" s="213">
        <v>0</v>
      </c>
      <c r="R138" s="213">
        <f>Q138*H138</f>
        <v>0</v>
      </c>
      <c r="S138" s="213">
        <v>0</v>
      </c>
      <c r="T138" s="214">
        <f>S138*H138</f>
        <v>0</v>
      </c>
      <c r="AR138" s="15" t="s">
        <v>120</v>
      </c>
      <c r="AT138" s="15" t="s">
        <v>116</v>
      </c>
      <c r="AU138" s="15" t="s">
        <v>80</v>
      </c>
      <c r="AY138" s="15" t="s">
        <v>113</v>
      </c>
      <c r="BE138" s="215">
        <f>IF(N138="základní",J138,0)</f>
        <v>0</v>
      </c>
      <c r="BF138" s="215">
        <f>IF(N138="snížená",J138,0)</f>
        <v>0</v>
      </c>
      <c r="BG138" s="215">
        <f>IF(N138="zákl. přenesená",J138,0)</f>
        <v>0</v>
      </c>
      <c r="BH138" s="215">
        <f>IF(N138="sníž. přenesená",J138,0)</f>
        <v>0</v>
      </c>
      <c r="BI138" s="215">
        <f>IF(N138="nulová",J138,0)</f>
        <v>0</v>
      </c>
      <c r="BJ138" s="15" t="s">
        <v>78</v>
      </c>
      <c r="BK138" s="215">
        <f>ROUND(I138*H138,2)</f>
        <v>0</v>
      </c>
      <c r="BL138" s="15" t="s">
        <v>120</v>
      </c>
      <c r="BM138" s="15" t="s">
        <v>353</v>
      </c>
    </row>
    <row r="139" s="10" customFormat="1" ht="22.8" customHeight="1">
      <c r="B139" s="188"/>
      <c r="C139" s="189"/>
      <c r="D139" s="190" t="s">
        <v>69</v>
      </c>
      <c r="E139" s="202" t="s">
        <v>80</v>
      </c>
      <c r="F139" s="202" t="s">
        <v>354</v>
      </c>
      <c r="G139" s="189"/>
      <c r="H139" s="189"/>
      <c r="I139" s="192"/>
      <c r="J139" s="203">
        <f>BK139</f>
        <v>0</v>
      </c>
      <c r="K139" s="189"/>
      <c r="L139" s="194"/>
      <c r="M139" s="195"/>
      <c r="N139" s="196"/>
      <c r="O139" s="196"/>
      <c r="P139" s="197">
        <f>SUM(P140:P158)</f>
        <v>0</v>
      </c>
      <c r="Q139" s="196"/>
      <c r="R139" s="197">
        <f>SUM(R140:R158)</f>
        <v>0.15167470000000002</v>
      </c>
      <c r="S139" s="196"/>
      <c r="T139" s="198">
        <f>SUM(T140:T158)</f>
        <v>0</v>
      </c>
      <c r="AR139" s="199" t="s">
        <v>78</v>
      </c>
      <c r="AT139" s="200" t="s">
        <v>69</v>
      </c>
      <c r="AU139" s="200" t="s">
        <v>78</v>
      </c>
      <c r="AY139" s="199" t="s">
        <v>113</v>
      </c>
      <c r="BK139" s="201">
        <f>SUM(BK140:BK158)</f>
        <v>0</v>
      </c>
    </row>
    <row r="140" s="1" customFormat="1" ht="16.5" customHeight="1">
      <c r="B140" s="36"/>
      <c r="C140" s="204" t="s">
        <v>355</v>
      </c>
      <c r="D140" s="204" t="s">
        <v>116</v>
      </c>
      <c r="E140" s="205" t="s">
        <v>356</v>
      </c>
      <c r="F140" s="206" t="s">
        <v>357</v>
      </c>
      <c r="G140" s="207" t="s">
        <v>124</v>
      </c>
      <c r="H140" s="208">
        <v>2.6240000000000001</v>
      </c>
      <c r="I140" s="209"/>
      <c r="J140" s="210">
        <f>ROUND(I140*H140,2)</f>
        <v>0</v>
      </c>
      <c r="K140" s="206" t="s">
        <v>1</v>
      </c>
      <c r="L140" s="41"/>
      <c r="M140" s="211" t="s">
        <v>1</v>
      </c>
      <c r="N140" s="212" t="s">
        <v>41</v>
      </c>
      <c r="O140" s="77"/>
      <c r="P140" s="213">
        <f>O140*H140</f>
        <v>0</v>
      </c>
      <c r="Q140" s="213">
        <v>0</v>
      </c>
      <c r="R140" s="213">
        <f>Q140*H140</f>
        <v>0</v>
      </c>
      <c r="S140" s="213">
        <v>0</v>
      </c>
      <c r="T140" s="214">
        <f>S140*H140</f>
        <v>0</v>
      </c>
      <c r="AR140" s="15" t="s">
        <v>120</v>
      </c>
      <c r="AT140" s="15" t="s">
        <v>116</v>
      </c>
      <c r="AU140" s="15" t="s">
        <v>80</v>
      </c>
      <c r="AY140" s="15" t="s">
        <v>113</v>
      </c>
      <c r="BE140" s="215">
        <f>IF(N140="základní",J140,0)</f>
        <v>0</v>
      </c>
      <c r="BF140" s="215">
        <f>IF(N140="snížená",J140,0)</f>
        <v>0</v>
      </c>
      <c r="BG140" s="215">
        <f>IF(N140="zákl. přenesená",J140,0)</f>
        <v>0</v>
      </c>
      <c r="BH140" s="215">
        <f>IF(N140="sníž. přenesená",J140,0)</f>
        <v>0</v>
      </c>
      <c r="BI140" s="215">
        <f>IF(N140="nulová",J140,0)</f>
        <v>0</v>
      </c>
      <c r="BJ140" s="15" t="s">
        <v>78</v>
      </c>
      <c r="BK140" s="215">
        <f>ROUND(I140*H140,2)</f>
        <v>0</v>
      </c>
      <c r="BL140" s="15" t="s">
        <v>120</v>
      </c>
      <c r="BM140" s="15" t="s">
        <v>358</v>
      </c>
    </row>
    <row r="141" s="1" customFormat="1" ht="16.5" customHeight="1">
      <c r="B141" s="36"/>
      <c r="C141" s="204" t="s">
        <v>359</v>
      </c>
      <c r="D141" s="204" t="s">
        <v>116</v>
      </c>
      <c r="E141" s="205" t="s">
        <v>360</v>
      </c>
      <c r="F141" s="206" t="s">
        <v>361</v>
      </c>
      <c r="G141" s="207" t="s">
        <v>178</v>
      </c>
      <c r="H141" s="208">
        <v>17</v>
      </c>
      <c r="I141" s="209"/>
      <c r="J141" s="210">
        <f>ROUND(I141*H141,2)</f>
        <v>0</v>
      </c>
      <c r="K141" s="206" t="s">
        <v>1</v>
      </c>
      <c r="L141" s="41"/>
      <c r="M141" s="211" t="s">
        <v>1</v>
      </c>
      <c r="N141" s="212" t="s">
        <v>41</v>
      </c>
      <c r="O141" s="77"/>
      <c r="P141" s="213">
        <f>O141*H141</f>
        <v>0</v>
      </c>
      <c r="Q141" s="213">
        <v>0.00116</v>
      </c>
      <c r="R141" s="213">
        <f>Q141*H141</f>
        <v>0.019720000000000001</v>
      </c>
      <c r="S141" s="213">
        <v>0</v>
      </c>
      <c r="T141" s="214">
        <f>S141*H141</f>
        <v>0</v>
      </c>
      <c r="AR141" s="15" t="s">
        <v>120</v>
      </c>
      <c r="AT141" s="15" t="s">
        <v>116</v>
      </c>
      <c r="AU141" s="15" t="s">
        <v>80</v>
      </c>
      <c r="AY141" s="15" t="s">
        <v>113</v>
      </c>
      <c r="BE141" s="215">
        <f>IF(N141="základní",J141,0)</f>
        <v>0</v>
      </c>
      <c r="BF141" s="215">
        <f>IF(N141="snížená",J141,0)</f>
        <v>0</v>
      </c>
      <c r="BG141" s="215">
        <f>IF(N141="zákl. přenesená",J141,0)</f>
        <v>0</v>
      </c>
      <c r="BH141" s="215">
        <f>IF(N141="sníž. přenesená",J141,0)</f>
        <v>0</v>
      </c>
      <c r="BI141" s="215">
        <f>IF(N141="nulová",J141,0)</f>
        <v>0</v>
      </c>
      <c r="BJ141" s="15" t="s">
        <v>78</v>
      </c>
      <c r="BK141" s="215">
        <f>ROUND(I141*H141,2)</f>
        <v>0</v>
      </c>
      <c r="BL141" s="15" t="s">
        <v>120</v>
      </c>
      <c r="BM141" s="15" t="s">
        <v>362</v>
      </c>
    </row>
    <row r="142" s="1" customFormat="1" ht="16.5" customHeight="1">
      <c r="B142" s="36"/>
      <c r="C142" s="204" t="s">
        <v>363</v>
      </c>
      <c r="D142" s="204" t="s">
        <v>116</v>
      </c>
      <c r="E142" s="205" t="s">
        <v>364</v>
      </c>
      <c r="F142" s="206" t="s">
        <v>365</v>
      </c>
      <c r="G142" s="207" t="s">
        <v>187</v>
      </c>
      <c r="H142" s="208">
        <v>5.2469999999999999</v>
      </c>
      <c r="I142" s="209"/>
      <c r="J142" s="210">
        <f>ROUND(I142*H142,2)</f>
        <v>0</v>
      </c>
      <c r="K142" s="206" t="s">
        <v>1</v>
      </c>
      <c r="L142" s="41"/>
      <c r="M142" s="211" t="s">
        <v>1</v>
      </c>
      <c r="N142" s="212" t="s">
        <v>41</v>
      </c>
      <c r="O142" s="77"/>
      <c r="P142" s="213">
        <f>O142*H142</f>
        <v>0</v>
      </c>
      <c r="Q142" s="213">
        <v>0.00010000000000000001</v>
      </c>
      <c r="R142" s="213">
        <f>Q142*H142</f>
        <v>0.00052470000000000001</v>
      </c>
      <c r="S142" s="213">
        <v>0</v>
      </c>
      <c r="T142" s="214">
        <f>S142*H142</f>
        <v>0</v>
      </c>
      <c r="AR142" s="15" t="s">
        <v>120</v>
      </c>
      <c r="AT142" s="15" t="s">
        <v>116</v>
      </c>
      <c r="AU142" s="15" t="s">
        <v>80</v>
      </c>
      <c r="AY142" s="15" t="s">
        <v>113</v>
      </c>
      <c r="BE142" s="215">
        <f>IF(N142="základní",J142,0)</f>
        <v>0</v>
      </c>
      <c r="BF142" s="215">
        <f>IF(N142="snížená",J142,0)</f>
        <v>0</v>
      </c>
      <c r="BG142" s="215">
        <f>IF(N142="zákl. přenesená",J142,0)</f>
        <v>0</v>
      </c>
      <c r="BH142" s="215">
        <f>IF(N142="sníž. přenesená",J142,0)</f>
        <v>0</v>
      </c>
      <c r="BI142" s="215">
        <f>IF(N142="nulová",J142,0)</f>
        <v>0</v>
      </c>
      <c r="BJ142" s="15" t="s">
        <v>78</v>
      </c>
      <c r="BK142" s="215">
        <f>ROUND(I142*H142,2)</f>
        <v>0</v>
      </c>
      <c r="BL142" s="15" t="s">
        <v>120</v>
      </c>
      <c r="BM142" s="15" t="s">
        <v>366</v>
      </c>
    </row>
    <row r="143" s="1" customFormat="1" ht="16.5" customHeight="1">
      <c r="B143" s="36"/>
      <c r="C143" s="204" t="s">
        <v>367</v>
      </c>
      <c r="D143" s="204" t="s">
        <v>116</v>
      </c>
      <c r="E143" s="205" t="s">
        <v>368</v>
      </c>
      <c r="F143" s="206" t="s">
        <v>369</v>
      </c>
      <c r="G143" s="207" t="s">
        <v>178</v>
      </c>
      <c r="H143" s="208">
        <v>245</v>
      </c>
      <c r="I143" s="209"/>
      <c r="J143" s="210">
        <f>ROUND(I143*H143,2)</f>
        <v>0</v>
      </c>
      <c r="K143" s="206" t="s">
        <v>1</v>
      </c>
      <c r="L143" s="41"/>
      <c r="M143" s="211" t="s">
        <v>1</v>
      </c>
      <c r="N143" s="212" t="s">
        <v>41</v>
      </c>
      <c r="O143" s="77"/>
      <c r="P143" s="213">
        <f>O143*H143</f>
        <v>0</v>
      </c>
      <c r="Q143" s="213">
        <v>0.00013999999999999999</v>
      </c>
      <c r="R143" s="213">
        <f>Q143*H143</f>
        <v>0.034299999999999997</v>
      </c>
      <c r="S143" s="213">
        <v>0</v>
      </c>
      <c r="T143" s="214">
        <f>S143*H143</f>
        <v>0</v>
      </c>
      <c r="AR143" s="15" t="s">
        <v>120</v>
      </c>
      <c r="AT143" s="15" t="s">
        <v>116</v>
      </c>
      <c r="AU143" s="15" t="s">
        <v>80</v>
      </c>
      <c r="AY143" s="15" t="s">
        <v>113</v>
      </c>
      <c r="BE143" s="215">
        <f>IF(N143="základní",J143,0)</f>
        <v>0</v>
      </c>
      <c r="BF143" s="215">
        <f>IF(N143="snížená",J143,0)</f>
        <v>0</v>
      </c>
      <c r="BG143" s="215">
        <f>IF(N143="zákl. přenesená",J143,0)</f>
        <v>0</v>
      </c>
      <c r="BH143" s="215">
        <f>IF(N143="sníž. přenesená",J143,0)</f>
        <v>0</v>
      </c>
      <c r="BI143" s="215">
        <f>IF(N143="nulová",J143,0)</f>
        <v>0</v>
      </c>
      <c r="BJ143" s="15" t="s">
        <v>78</v>
      </c>
      <c r="BK143" s="215">
        <f>ROUND(I143*H143,2)</f>
        <v>0</v>
      </c>
      <c r="BL143" s="15" t="s">
        <v>120</v>
      </c>
      <c r="BM143" s="15" t="s">
        <v>370</v>
      </c>
    </row>
    <row r="144" s="1" customFormat="1" ht="16.5" customHeight="1">
      <c r="B144" s="36"/>
      <c r="C144" s="204" t="s">
        <v>371</v>
      </c>
      <c r="D144" s="204" t="s">
        <v>116</v>
      </c>
      <c r="E144" s="205" t="s">
        <v>372</v>
      </c>
      <c r="F144" s="206" t="s">
        <v>373</v>
      </c>
      <c r="G144" s="207" t="s">
        <v>178</v>
      </c>
      <c r="H144" s="208">
        <v>25.800000000000001</v>
      </c>
      <c r="I144" s="209"/>
      <c r="J144" s="210">
        <f>ROUND(I144*H144,2)</f>
        <v>0</v>
      </c>
      <c r="K144" s="206" t="s">
        <v>1</v>
      </c>
      <c r="L144" s="41"/>
      <c r="M144" s="211" t="s">
        <v>1</v>
      </c>
      <c r="N144" s="212" t="s">
        <v>41</v>
      </c>
      <c r="O144" s="77"/>
      <c r="P144" s="213">
        <f>O144*H144</f>
        <v>0</v>
      </c>
      <c r="Q144" s="213">
        <v>0.00020000000000000001</v>
      </c>
      <c r="R144" s="213">
        <f>Q144*H144</f>
        <v>0.0051600000000000005</v>
      </c>
      <c r="S144" s="213">
        <v>0</v>
      </c>
      <c r="T144" s="214">
        <f>S144*H144</f>
        <v>0</v>
      </c>
      <c r="AR144" s="15" t="s">
        <v>120</v>
      </c>
      <c r="AT144" s="15" t="s">
        <v>116</v>
      </c>
      <c r="AU144" s="15" t="s">
        <v>80</v>
      </c>
      <c r="AY144" s="15" t="s">
        <v>113</v>
      </c>
      <c r="BE144" s="215">
        <f>IF(N144="základní",J144,0)</f>
        <v>0</v>
      </c>
      <c r="BF144" s="215">
        <f>IF(N144="snížená",J144,0)</f>
        <v>0</v>
      </c>
      <c r="BG144" s="215">
        <f>IF(N144="zákl. přenesená",J144,0)</f>
        <v>0</v>
      </c>
      <c r="BH144" s="215">
        <f>IF(N144="sníž. přenesená",J144,0)</f>
        <v>0</v>
      </c>
      <c r="BI144" s="215">
        <f>IF(N144="nulová",J144,0)</f>
        <v>0</v>
      </c>
      <c r="BJ144" s="15" t="s">
        <v>78</v>
      </c>
      <c r="BK144" s="215">
        <f>ROUND(I144*H144,2)</f>
        <v>0</v>
      </c>
      <c r="BL144" s="15" t="s">
        <v>120</v>
      </c>
      <c r="BM144" s="15" t="s">
        <v>374</v>
      </c>
    </row>
    <row r="145" s="1" customFormat="1" ht="16.5" customHeight="1">
      <c r="B145" s="36"/>
      <c r="C145" s="204" t="s">
        <v>375</v>
      </c>
      <c r="D145" s="204" t="s">
        <v>116</v>
      </c>
      <c r="E145" s="205" t="s">
        <v>376</v>
      </c>
      <c r="F145" s="206" t="s">
        <v>377</v>
      </c>
      <c r="G145" s="207" t="s">
        <v>178</v>
      </c>
      <c r="H145" s="208">
        <v>9</v>
      </c>
      <c r="I145" s="209"/>
      <c r="J145" s="210">
        <f>ROUND(I145*H145,2)</f>
        <v>0</v>
      </c>
      <c r="K145" s="206" t="s">
        <v>1</v>
      </c>
      <c r="L145" s="41"/>
      <c r="M145" s="211" t="s">
        <v>1</v>
      </c>
      <c r="N145" s="212" t="s">
        <v>41</v>
      </c>
      <c r="O145" s="77"/>
      <c r="P145" s="213">
        <f>O145*H145</f>
        <v>0</v>
      </c>
      <c r="Q145" s="213">
        <v>3.0000000000000001E-05</v>
      </c>
      <c r="R145" s="213">
        <f>Q145*H145</f>
        <v>0.00027</v>
      </c>
      <c r="S145" s="213">
        <v>0</v>
      </c>
      <c r="T145" s="214">
        <f>S145*H145</f>
        <v>0</v>
      </c>
      <c r="AR145" s="15" t="s">
        <v>120</v>
      </c>
      <c r="AT145" s="15" t="s">
        <v>116</v>
      </c>
      <c r="AU145" s="15" t="s">
        <v>80</v>
      </c>
      <c r="AY145" s="15" t="s">
        <v>113</v>
      </c>
      <c r="BE145" s="215">
        <f>IF(N145="základní",J145,0)</f>
        <v>0</v>
      </c>
      <c r="BF145" s="215">
        <f>IF(N145="snížená",J145,0)</f>
        <v>0</v>
      </c>
      <c r="BG145" s="215">
        <f>IF(N145="zákl. přenesená",J145,0)</f>
        <v>0</v>
      </c>
      <c r="BH145" s="215">
        <f>IF(N145="sníž. přenesená",J145,0)</f>
        <v>0</v>
      </c>
      <c r="BI145" s="215">
        <f>IF(N145="nulová",J145,0)</f>
        <v>0</v>
      </c>
      <c r="BJ145" s="15" t="s">
        <v>78</v>
      </c>
      <c r="BK145" s="215">
        <f>ROUND(I145*H145,2)</f>
        <v>0</v>
      </c>
      <c r="BL145" s="15" t="s">
        <v>120</v>
      </c>
      <c r="BM145" s="15" t="s">
        <v>378</v>
      </c>
    </row>
    <row r="146" s="1" customFormat="1" ht="16.5" customHeight="1">
      <c r="B146" s="36"/>
      <c r="C146" s="204" t="s">
        <v>379</v>
      </c>
      <c r="D146" s="204" t="s">
        <v>116</v>
      </c>
      <c r="E146" s="205" t="s">
        <v>380</v>
      </c>
      <c r="F146" s="206" t="s">
        <v>381</v>
      </c>
      <c r="G146" s="207" t="s">
        <v>178</v>
      </c>
      <c r="H146" s="208">
        <v>6</v>
      </c>
      <c r="I146" s="209"/>
      <c r="J146" s="210">
        <f>ROUND(I146*H146,2)</f>
        <v>0</v>
      </c>
      <c r="K146" s="206" t="s">
        <v>1</v>
      </c>
      <c r="L146" s="41"/>
      <c r="M146" s="211" t="s">
        <v>1</v>
      </c>
      <c r="N146" s="212" t="s">
        <v>41</v>
      </c>
      <c r="O146" s="77"/>
      <c r="P146" s="213">
        <f>O146*H146</f>
        <v>0</v>
      </c>
      <c r="Q146" s="213">
        <v>3.0000000000000001E-05</v>
      </c>
      <c r="R146" s="213">
        <f>Q146*H146</f>
        <v>0.00018000000000000001</v>
      </c>
      <c r="S146" s="213">
        <v>0</v>
      </c>
      <c r="T146" s="214">
        <f>S146*H146</f>
        <v>0</v>
      </c>
      <c r="AR146" s="15" t="s">
        <v>120</v>
      </c>
      <c r="AT146" s="15" t="s">
        <v>116</v>
      </c>
      <c r="AU146" s="15" t="s">
        <v>80</v>
      </c>
      <c r="AY146" s="15" t="s">
        <v>113</v>
      </c>
      <c r="BE146" s="215">
        <f>IF(N146="základní",J146,0)</f>
        <v>0</v>
      </c>
      <c r="BF146" s="215">
        <f>IF(N146="snížená",J146,0)</f>
        <v>0</v>
      </c>
      <c r="BG146" s="215">
        <f>IF(N146="zákl. přenesená",J146,0)</f>
        <v>0</v>
      </c>
      <c r="BH146" s="215">
        <f>IF(N146="sníž. přenesená",J146,0)</f>
        <v>0</v>
      </c>
      <c r="BI146" s="215">
        <f>IF(N146="nulová",J146,0)</f>
        <v>0</v>
      </c>
      <c r="BJ146" s="15" t="s">
        <v>78</v>
      </c>
      <c r="BK146" s="215">
        <f>ROUND(I146*H146,2)</f>
        <v>0</v>
      </c>
      <c r="BL146" s="15" t="s">
        <v>120</v>
      </c>
      <c r="BM146" s="15" t="s">
        <v>382</v>
      </c>
    </row>
    <row r="147" s="1" customFormat="1" ht="16.5" customHeight="1">
      <c r="B147" s="36"/>
      <c r="C147" s="204" t="s">
        <v>383</v>
      </c>
      <c r="D147" s="204" t="s">
        <v>116</v>
      </c>
      <c r="E147" s="205" t="s">
        <v>384</v>
      </c>
      <c r="F147" s="206" t="s">
        <v>385</v>
      </c>
      <c r="G147" s="207" t="s">
        <v>187</v>
      </c>
      <c r="H147" s="208">
        <v>59</v>
      </c>
      <c r="I147" s="209"/>
      <c r="J147" s="210">
        <f>ROUND(I147*H147,2)</f>
        <v>0</v>
      </c>
      <c r="K147" s="206" t="s">
        <v>386</v>
      </c>
      <c r="L147" s="41"/>
      <c r="M147" s="211" t="s">
        <v>1</v>
      </c>
      <c r="N147" s="212" t="s">
        <v>41</v>
      </c>
      <c r="O147" s="77"/>
      <c r="P147" s="213">
        <f>O147*H147</f>
        <v>0</v>
      </c>
      <c r="Q147" s="213">
        <v>0.0014400000000000001</v>
      </c>
      <c r="R147" s="213">
        <f>Q147*H147</f>
        <v>0.084960000000000008</v>
      </c>
      <c r="S147" s="213">
        <v>0</v>
      </c>
      <c r="T147" s="214">
        <f>S147*H147</f>
        <v>0</v>
      </c>
      <c r="AR147" s="15" t="s">
        <v>120</v>
      </c>
      <c r="AT147" s="15" t="s">
        <v>116</v>
      </c>
      <c r="AU147" s="15" t="s">
        <v>80</v>
      </c>
      <c r="AY147" s="15" t="s">
        <v>113</v>
      </c>
      <c r="BE147" s="215">
        <f>IF(N147="základní",J147,0)</f>
        <v>0</v>
      </c>
      <c r="BF147" s="215">
        <f>IF(N147="snížená",J147,0)</f>
        <v>0</v>
      </c>
      <c r="BG147" s="215">
        <f>IF(N147="zákl. přenesená",J147,0)</f>
        <v>0</v>
      </c>
      <c r="BH147" s="215">
        <f>IF(N147="sníž. přenesená",J147,0)</f>
        <v>0</v>
      </c>
      <c r="BI147" s="215">
        <f>IF(N147="nulová",J147,0)</f>
        <v>0</v>
      </c>
      <c r="BJ147" s="15" t="s">
        <v>78</v>
      </c>
      <c r="BK147" s="215">
        <f>ROUND(I147*H147,2)</f>
        <v>0</v>
      </c>
      <c r="BL147" s="15" t="s">
        <v>120</v>
      </c>
      <c r="BM147" s="15" t="s">
        <v>387</v>
      </c>
    </row>
    <row r="148" s="1" customFormat="1">
      <c r="B148" s="36"/>
      <c r="C148" s="37"/>
      <c r="D148" s="233" t="s">
        <v>388</v>
      </c>
      <c r="E148" s="37"/>
      <c r="F148" s="243" t="s">
        <v>389</v>
      </c>
      <c r="G148" s="37"/>
      <c r="H148" s="37"/>
      <c r="I148" s="129"/>
      <c r="J148" s="37"/>
      <c r="K148" s="37"/>
      <c r="L148" s="41"/>
      <c r="M148" s="244"/>
      <c r="N148" s="77"/>
      <c r="O148" s="77"/>
      <c r="P148" s="77"/>
      <c r="Q148" s="77"/>
      <c r="R148" s="77"/>
      <c r="S148" s="77"/>
      <c r="T148" s="78"/>
      <c r="AT148" s="15" t="s">
        <v>388</v>
      </c>
      <c r="AU148" s="15" t="s">
        <v>80</v>
      </c>
    </row>
    <row r="149" s="11" customFormat="1">
      <c r="B149" s="231"/>
      <c r="C149" s="232"/>
      <c r="D149" s="233" t="s">
        <v>315</v>
      </c>
      <c r="E149" s="234" t="s">
        <v>1</v>
      </c>
      <c r="F149" s="235" t="s">
        <v>390</v>
      </c>
      <c r="G149" s="232"/>
      <c r="H149" s="236">
        <v>29</v>
      </c>
      <c r="I149" s="237"/>
      <c r="J149" s="232"/>
      <c r="K149" s="232"/>
      <c r="L149" s="238"/>
      <c r="M149" s="239"/>
      <c r="N149" s="240"/>
      <c r="O149" s="240"/>
      <c r="P149" s="240"/>
      <c r="Q149" s="240"/>
      <c r="R149" s="240"/>
      <c r="S149" s="240"/>
      <c r="T149" s="241"/>
      <c r="AT149" s="242" t="s">
        <v>315</v>
      </c>
      <c r="AU149" s="242" t="s">
        <v>80</v>
      </c>
      <c r="AV149" s="11" t="s">
        <v>80</v>
      </c>
      <c r="AW149" s="11" t="s">
        <v>32</v>
      </c>
      <c r="AX149" s="11" t="s">
        <v>70</v>
      </c>
      <c r="AY149" s="242" t="s">
        <v>113</v>
      </c>
    </row>
    <row r="150" s="11" customFormat="1">
      <c r="B150" s="231"/>
      <c r="C150" s="232"/>
      <c r="D150" s="233" t="s">
        <v>315</v>
      </c>
      <c r="E150" s="234" t="s">
        <v>1</v>
      </c>
      <c r="F150" s="235" t="s">
        <v>391</v>
      </c>
      <c r="G150" s="232"/>
      <c r="H150" s="236">
        <v>30</v>
      </c>
      <c r="I150" s="237"/>
      <c r="J150" s="232"/>
      <c r="K150" s="232"/>
      <c r="L150" s="238"/>
      <c r="M150" s="239"/>
      <c r="N150" s="240"/>
      <c r="O150" s="240"/>
      <c r="P150" s="240"/>
      <c r="Q150" s="240"/>
      <c r="R150" s="240"/>
      <c r="S150" s="240"/>
      <c r="T150" s="241"/>
      <c r="AT150" s="242" t="s">
        <v>315</v>
      </c>
      <c r="AU150" s="242" t="s">
        <v>80</v>
      </c>
      <c r="AV150" s="11" t="s">
        <v>80</v>
      </c>
      <c r="AW150" s="11" t="s">
        <v>32</v>
      </c>
      <c r="AX150" s="11" t="s">
        <v>70</v>
      </c>
      <c r="AY150" s="242" t="s">
        <v>113</v>
      </c>
    </row>
    <row r="151" s="12" customFormat="1">
      <c r="B151" s="245"/>
      <c r="C151" s="246"/>
      <c r="D151" s="233" t="s">
        <v>315</v>
      </c>
      <c r="E151" s="247" t="s">
        <v>1</v>
      </c>
      <c r="F151" s="248" t="s">
        <v>392</v>
      </c>
      <c r="G151" s="246"/>
      <c r="H151" s="249">
        <v>59</v>
      </c>
      <c r="I151" s="250"/>
      <c r="J151" s="246"/>
      <c r="K151" s="246"/>
      <c r="L151" s="251"/>
      <c r="M151" s="252"/>
      <c r="N151" s="253"/>
      <c r="O151" s="253"/>
      <c r="P151" s="253"/>
      <c r="Q151" s="253"/>
      <c r="R151" s="253"/>
      <c r="S151" s="253"/>
      <c r="T151" s="254"/>
      <c r="AT151" s="255" t="s">
        <v>315</v>
      </c>
      <c r="AU151" s="255" t="s">
        <v>80</v>
      </c>
      <c r="AV151" s="12" t="s">
        <v>120</v>
      </c>
      <c r="AW151" s="12" t="s">
        <v>32</v>
      </c>
      <c r="AX151" s="12" t="s">
        <v>78</v>
      </c>
      <c r="AY151" s="255" t="s">
        <v>113</v>
      </c>
    </row>
    <row r="152" s="1" customFormat="1" ht="16.5" customHeight="1">
      <c r="B152" s="36"/>
      <c r="C152" s="204" t="s">
        <v>393</v>
      </c>
      <c r="D152" s="204" t="s">
        <v>116</v>
      </c>
      <c r="E152" s="205" t="s">
        <v>394</v>
      </c>
      <c r="F152" s="206" t="s">
        <v>395</v>
      </c>
      <c r="G152" s="207" t="s">
        <v>187</v>
      </c>
      <c r="H152" s="208">
        <v>59</v>
      </c>
      <c r="I152" s="209"/>
      <c r="J152" s="210">
        <f>ROUND(I152*H152,2)</f>
        <v>0</v>
      </c>
      <c r="K152" s="206" t="s">
        <v>386</v>
      </c>
      <c r="L152" s="41"/>
      <c r="M152" s="211" t="s">
        <v>1</v>
      </c>
      <c r="N152" s="212" t="s">
        <v>41</v>
      </c>
      <c r="O152" s="77"/>
      <c r="P152" s="213">
        <f>O152*H152</f>
        <v>0</v>
      </c>
      <c r="Q152" s="213">
        <v>4.0000000000000003E-05</v>
      </c>
      <c r="R152" s="213">
        <f>Q152*H152</f>
        <v>0.0023600000000000001</v>
      </c>
      <c r="S152" s="213">
        <v>0</v>
      </c>
      <c r="T152" s="214">
        <f>S152*H152</f>
        <v>0</v>
      </c>
      <c r="AR152" s="15" t="s">
        <v>120</v>
      </c>
      <c r="AT152" s="15" t="s">
        <v>116</v>
      </c>
      <c r="AU152" s="15" t="s">
        <v>80</v>
      </c>
      <c r="AY152" s="15" t="s">
        <v>113</v>
      </c>
      <c r="BE152" s="215">
        <f>IF(N152="základní",J152,0)</f>
        <v>0</v>
      </c>
      <c r="BF152" s="215">
        <f>IF(N152="snížená",J152,0)</f>
        <v>0</v>
      </c>
      <c r="BG152" s="215">
        <f>IF(N152="zákl. přenesená",J152,0)</f>
        <v>0</v>
      </c>
      <c r="BH152" s="215">
        <f>IF(N152="sníž. přenesená",J152,0)</f>
        <v>0</v>
      </c>
      <c r="BI152" s="215">
        <f>IF(N152="nulová",J152,0)</f>
        <v>0</v>
      </c>
      <c r="BJ152" s="15" t="s">
        <v>78</v>
      </c>
      <c r="BK152" s="215">
        <f>ROUND(I152*H152,2)</f>
        <v>0</v>
      </c>
      <c r="BL152" s="15" t="s">
        <v>120</v>
      </c>
      <c r="BM152" s="15" t="s">
        <v>396</v>
      </c>
    </row>
    <row r="153" s="1" customFormat="1">
      <c r="B153" s="36"/>
      <c r="C153" s="37"/>
      <c r="D153" s="233" t="s">
        <v>388</v>
      </c>
      <c r="E153" s="37"/>
      <c r="F153" s="243" t="s">
        <v>397</v>
      </c>
      <c r="G153" s="37"/>
      <c r="H153" s="37"/>
      <c r="I153" s="129"/>
      <c r="J153" s="37"/>
      <c r="K153" s="37"/>
      <c r="L153" s="41"/>
      <c r="M153" s="244"/>
      <c r="N153" s="77"/>
      <c r="O153" s="77"/>
      <c r="P153" s="77"/>
      <c r="Q153" s="77"/>
      <c r="R153" s="77"/>
      <c r="S153" s="77"/>
      <c r="T153" s="78"/>
      <c r="AT153" s="15" t="s">
        <v>388</v>
      </c>
      <c r="AU153" s="15" t="s">
        <v>80</v>
      </c>
    </row>
    <row r="154" s="11" customFormat="1">
      <c r="B154" s="231"/>
      <c r="C154" s="232"/>
      <c r="D154" s="233" t="s">
        <v>315</v>
      </c>
      <c r="E154" s="234" t="s">
        <v>1</v>
      </c>
      <c r="F154" s="235" t="s">
        <v>390</v>
      </c>
      <c r="G154" s="232"/>
      <c r="H154" s="236">
        <v>29</v>
      </c>
      <c r="I154" s="237"/>
      <c r="J154" s="232"/>
      <c r="K154" s="232"/>
      <c r="L154" s="238"/>
      <c r="M154" s="239"/>
      <c r="N154" s="240"/>
      <c r="O154" s="240"/>
      <c r="P154" s="240"/>
      <c r="Q154" s="240"/>
      <c r="R154" s="240"/>
      <c r="S154" s="240"/>
      <c r="T154" s="241"/>
      <c r="AT154" s="242" t="s">
        <v>315</v>
      </c>
      <c r="AU154" s="242" t="s">
        <v>80</v>
      </c>
      <c r="AV154" s="11" t="s">
        <v>80</v>
      </c>
      <c r="AW154" s="11" t="s">
        <v>32</v>
      </c>
      <c r="AX154" s="11" t="s">
        <v>70</v>
      </c>
      <c r="AY154" s="242" t="s">
        <v>113</v>
      </c>
    </row>
    <row r="155" s="11" customFormat="1">
      <c r="B155" s="231"/>
      <c r="C155" s="232"/>
      <c r="D155" s="233" t="s">
        <v>315</v>
      </c>
      <c r="E155" s="234" t="s">
        <v>1</v>
      </c>
      <c r="F155" s="235" t="s">
        <v>391</v>
      </c>
      <c r="G155" s="232"/>
      <c r="H155" s="236">
        <v>30</v>
      </c>
      <c r="I155" s="237"/>
      <c r="J155" s="232"/>
      <c r="K155" s="232"/>
      <c r="L155" s="238"/>
      <c r="M155" s="239"/>
      <c r="N155" s="240"/>
      <c r="O155" s="240"/>
      <c r="P155" s="240"/>
      <c r="Q155" s="240"/>
      <c r="R155" s="240"/>
      <c r="S155" s="240"/>
      <c r="T155" s="241"/>
      <c r="AT155" s="242" t="s">
        <v>315</v>
      </c>
      <c r="AU155" s="242" t="s">
        <v>80</v>
      </c>
      <c r="AV155" s="11" t="s">
        <v>80</v>
      </c>
      <c r="AW155" s="11" t="s">
        <v>32</v>
      </c>
      <c r="AX155" s="11" t="s">
        <v>70</v>
      </c>
      <c r="AY155" s="242" t="s">
        <v>113</v>
      </c>
    </row>
    <row r="156" s="12" customFormat="1">
      <c r="B156" s="245"/>
      <c r="C156" s="246"/>
      <c r="D156" s="233" t="s">
        <v>315</v>
      </c>
      <c r="E156" s="247" t="s">
        <v>1</v>
      </c>
      <c r="F156" s="248" t="s">
        <v>392</v>
      </c>
      <c r="G156" s="246"/>
      <c r="H156" s="249">
        <v>59</v>
      </c>
      <c r="I156" s="250"/>
      <c r="J156" s="246"/>
      <c r="K156" s="246"/>
      <c r="L156" s="251"/>
      <c r="M156" s="252"/>
      <c r="N156" s="253"/>
      <c r="O156" s="253"/>
      <c r="P156" s="253"/>
      <c r="Q156" s="253"/>
      <c r="R156" s="253"/>
      <c r="S156" s="253"/>
      <c r="T156" s="254"/>
      <c r="AT156" s="255" t="s">
        <v>315</v>
      </c>
      <c r="AU156" s="255" t="s">
        <v>80</v>
      </c>
      <c r="AV156" s="12" t="s">
        <v>120</v>
      </c>
      <c r="AW156" s="12" t="s">
        <v>32</v>
      </c>
      <c r="AX156" s="12" t="s">
        <v>78</v>
      </c>
      <c r="AY156" s="255" t="s">
        <v>113</v>
      </c>
    </row>
    <row r="157" s="1" customFormat="1" ht="16.5" customHeight="1">
      <c r="B157" s="36"/>
      <c r="C157" s="204" t="s">
        <v>398</v>
      </c>
      <c r="D157" s="204" t="s">
        <v>116</v>
      </c>
      <c r="E157" s="205" t="s">
        <v>399</v>
      </c>
      <c r="F157" s="206" t="s">
        <v>400</v>
      </c>
      <c r="G157" s="207" t="s">
        <v>124</v>
      </c>
      <c r="H157" s="208">
        <v>30</v>
      </c>
      <c r="I157" s="209"/>
      <c r="J157" s="210">
        <f>ROUND(I157*H157,2)</f>
        <v>0</v>
      </c>
      <c r="K157" s="206" t="s">
        <v>1</v>
      </c>
      <c r="L157" s="41"/>
      <c r="M157" s="211" t="s">
        <v>1</v>
      </c>
      <c r="N157" s="212" t="s">
        <v>41</v>
      </c>
      <c r="O157" s="77"/>
      <c r="P157" s="213">
        <f>O157*H157</f>
        <v>0</v>
      </c>
      <c r="Q157" s="213">
        <v>0.00013999999999999999</v>
      </c>
      <c r="R157" s="213">
        <f>Q157*H157</f>
        <v>0.0041999999999999997</v>
      </c>
      <c r="S157" s="213">
        <v>0</v>
      </c>
      <c r="T157" s="214">
        <f>S157*H157</f>
        <v>0</v>
      </c>
      <c r="AR157" s="15" t="s">
        <v>120</v>
      </c>
      <c r="AT157" s="15" t="s">
        <v>116</v>
      </c>
      <c r="AU157" s="15" t="s">
        <v>80</v>
      </c>
      <c r="AY157" s="15" t="s">
        <v>113</v>
      </c>
      <c r="BE157" s="215">
        <f>IF(N157="základní",J157,0)</f>
        <v>0</v>
      </c>
      <c r="BF157" s="215">
        <f>IF(N157="snížená",J157,0)</f>
        <v>0</v>
      </c>
      <c r="BG157" s="215">
        <f>IF(N157="zákl. přenesená",J157,0)</f>
        <v>0</v>
      </c>
      <c r="BH157" s="215">
        <f>IF(N157="sníž. přenesená",J157,0)</f>
        <v>0</v>
      </c>
      <c r="BI157" s="215">
        <f>IF(N157="nulová",J157,0)</f>
        <v>0</v>
      </c>
      <c r="BJ157" s="15" t="s">
        <v>78</v>
      </c>
      <c r="BK157" s="215">
        <f>ROUND(I157*H157,2)</f>
        <v>0</v>
      </c>
      <c r="BL157" s="15" t="s">
        <v>120</v>
      </c>
      <c r="BM157" s="15" t="s">
        <v>401</v>
      </c>
    </row>
    <row r="158" s="11" customFormat="1">
      <c r="B158" s="231"/>
      <c r="C158" s="232"/>
      <c r="D158" s="233" t="s">
        <v>315</v>
      </c>
      <c r="E158" s="234" t="s">
        <v>1</v>
      </c>
      <c r="F158" s="235" t="s">
        <v>402</v>
      </c>
      <c r="G158" s="232"/>
      <c r="H158" s="236">
        <v>30</v>
      </c>
      <c r="I158" s="237"/>
      <c r="J158" s="232"/>
      <c r="K158" s="232"/>
      <c r="L158" s="238"/>
      <c r="M158" s="239"/>
      <c r="N158" s="240"/>
      <c r="O158" s="240"/>
      <c r="P158" s="240"/>
      <c r="Q158" s="240"/>
      <c r="R158" s="240"/>
      <c r="S158" s="240"/>
      <c r="T158" s="241"/>
      <c r="AT158" s="242" t="s">
        <v>315</v>
      </c>
      <c r="AU158" s="242" t="s">
        <v>80</v>
      </c>
      <c r="AV158" s="11" t="s">
        <v>80</v>
      </c>
      <c r="AW158" s="11" t="s">
        <v>32</v>
      </c>
      <c r="AX158" s="11" t="s">
        <v>78</v>
      </c>
      <c r="AY158" s="242" t="s">
        <v>113</v>
      </c>
    </row>
    <row r="159" s="10" customFormat="1" ht="22.8" customHeight="1">
      <c r="B159" s="188"/>
      <c r="C159" s="189"/>
      <c r="D159" s="190" t="s">
        <v>69</v>
      </c>
      <c r="E159" s="202" t="s">
        <v>126</v>
      </c>
      <c r="F159" s="202" t="s">
        <v>403</v>
      </c>
      <c r="G159" s="189"/>
      <c r="H159" s="189"/>
      <c r="I159" s="192"/>
      <c r="J159" s="203">
        <f>BK159</f>
        <v>0</v>
      </c>
      <c r="K159" s="189"/>
      <c r="L159" s="194"/>
      <c r="M159" s="195"/>
      <c r="N159" s="196"/>
      <c r="O159" s="196"/>
      <c r="P159" s="197">
        <f>SUM(P160:P166)</f>
        <v>0</v>
      </c>
      <c r="Q159" s="196"/>
      <c r="R159" s="197">
        <f>SUM(R160:R166)</f>
        <v>13.867468020000001</v>
      </c>
      <c r="S159" s="196"/>
      <c r="T159" s="198">
        <f>SUM(T160:T166)</f>
        <v>3.3000000000000003</v>
      </c>
      <c r="AR159" s="199" t="s">
        <v>78</v>
      </c>
      <c r="AT159" s="200" t="s">
        <v>69</v>
      </c>
      <c r="AU159" s="200" t="s">
        <v>78</v>
      </c>
      <c r="AY159" s="199" t="s">
        <v>113</v>
      </c>
      <c r="BK159" s="201">
        <f>SUM(BK160:BK166)</f>
        <v>0</v>
      </c>
    </row>
    <row r="160" s="1" customFormat="1" ht="16.5" customHeight="1">
      <c r="B160" s="36"/>
      <c r="C160" s="204" t="s">
        <v>404</v>
      </c>
      <c r="D160" s="204" t="s">
        <v>116</v>
      </c>
      <c r="E160" s="205" t="s">
        <v>405</v>
      </c>
      <c r="F160" s="206" t="s">
        <v>406</v>
      </c>
      <c r="G160" s="207" t="s">
        <v>124</v>
      </c>
      <c r="H160" s="208">
        <v>3.9460000000000002</v>
      </c>
      <c r="I160" s="209"/>
      <c r="J160" s="210">
        <f>ROUND(I160*H160,2)</f>
        <v>0</v>
      </c>
      <c r="K160" s="206" t="s">
        <v>1</v>
      </c>
      <c r="L160" s="41"/>
      <c r="M160" s="211" t="s">
        <v>1</v>
      </c>
      <c r="N160" s="212" t="s">
        <v>41</v>
      </c>
      <c r="O160" s="77"/>
      <c r="P160" s="213">
        <f>O160*H160</f>
        <v>0</v>
      </c>
      <c r="Q160" s="213">
        <v>0</v>
      </c>
      <c r="R160" s="213">
        <f>Q160*H160</f>
        <v>0</v>
      </c>
      <c r="S160" s="213">
        <v>0</v>
      </c>
      <c r="T160" s="214">
        <f>S160*H160</f>
        <v>0</v>
      </c>
      <c r="AR160" s="15" t="s">
        <v>120</v>
      </c>
      <c r="AT160" s="15" t="s">
        <v>116</v>
      </c>
      <c r="AU160" s="15" t="s">
        <v>80</v>
      </c>
      <c r="AY160" s="15" t="s">
        <v>113</v>
      </c>
      <c r="BE160" s="215">
        <f>IF(N160="základní",J160,0)</f>
        <v>0</v>
      </c>
      <c r="BF160" s="215">
        <f>IF(N160="snížená",J160,0)</f>
        <v>0</v>
      </c>
      <c r="BG160" s="215">
        <f>IF(N160="zákl. přenesená",J160,0)</f>
        <v>0</v>
      </c>
      <c r="BH160" s="215">
        <f>IF(N160="sníž. přenesená",J160,0)</f>
        <v>0</v>
      </c>
      <c r="BI160" s="215">
        <f>IF(N160="nulová",J160,0)</f>
        <v>0</v>
      </c>
      <c r="BJ160" s="15" t="s">
        <v>78</v>
      </c>
      <c r="BK160" s="215">
        <f>ROUND(I160*H160,2)</f>
        <v>0</v>
      </c>
      <c r="BL160" s="15" t="s">
        <v>120</v>
      </c>
      <c r="BM160" s="15" t="s">
        <v>407</v>
      </c>
    </row>
    <row r="161" s="1" customFormat="1" ht="16.5" customHeight="1">
      <c r="B161" s="36"/>
      <c r="C161" s="204" t="s">
        <v>408</v>
      </c>
      <c r="D161" s="204" t="s">
        <v>116</v>
      </c>
      <c r="E161" s="205" t="s">
        <v>409</v>
      </c>
      <c r="F161" s="206" t="s">
        <v>410</v>
      </c>
      <c r="G161" s="207" t="s">
        <v>187</v>
      </c>
      <c r="H161" s="208">
        <v>25.68</v>
      </c>
      <c r="I161" s="209"/>
      <c r="J161" s="210">
        <f>ROUND(I161*H161,2)</f>
        <v>0</v>
      </c>
      <c r="K161" s="206" t="s">
        <v>1</v>
      </c>
      <c r="L161" s="41"/>
      <c r="M161" s="211" t="s">
        <v>1</v>
      </c>
      <c r="N161" s="212" t="s">
        <v>41</v>
      </c>
      <c r="O161" s="77"/>
      <c r="P161" s="213">
        <f>O161*H161</f>
        <v>0</v>
      </c>
      <c r="Q161" s="213">
        <v>0.041739999999999999</v>
      </c>
      <c r="R161" s="213">
        <f>Q161*H161</f>
        <v>1.0718832</v>
      </c>
      <c r="S161" s="213">
        <v>0</v>
      </c>
      <c r="T161" s="214">
        <f>S161*H161</f>
        <v>0</v>
      </c>
      <c r="AR161" s="15" t="s">
        <v>120</v>
      </c>
      <c r="AT161" s="15" t="s">
        <v>116</v>
      </c>
      <c r="AU161" s="15" t="s">
        <v>80</v>
      </c>
      <c r="AY161" s="15" t="s">
        <v>113</v>
      </c>
      <c r="BE161" s="215">
        <f>IF(N161="základní",J161,0)</f>
        <v>0</v>
      </c>
      <c r="BF161" s="215">
        <f>IF(N161="snížená",J161,0)</f>
        <v>0</v>
      </c>
      <c r="BG161" s="215">
        <f>IF(N161="zákl. přenesená",J161,0)</f>
        <v>0</v>
      </c>
      <c r="BH161" s="215">
        <f>IF(N161="sníž. přenesená",J161,0)</f>
        <v>0</v>
      </c>
      <c r="BI161" s="215">
        <f>IF(N161="nulová",J161,0)</f>
        <v>0</v>
      </c>
      <c r="BJ161" s="15" t="s">
        <v>78</v>
      </c>
      <c r="BK161" s="215">
        <f>ROUND(I161*H161,2)</f>
        <v>0</v>
      </c>
      <c r="BL161" s="15" t="s">
        <v>120</v>
      </c>
      <c r="BM161" s="15" t="s">
        <v>411</v>
      </c>
    </row>
    <row r="162" s="1" customFormat="1" ht="16.5" customHeight="1">
      <c r="B162" s="36"/>
      <c r="C162" s="204" t="s">
        <v>412</v>
      </c>
      <c r="D162" s="204" t="s">
        <v>116</v>
      </c>
      <c r="E162" s="205" t="s">
        <v>413</v>
      </c>
      <c r="F162" s="206" t="s">
        <v>414</v>
      </c>
      <c r="G162" s="207" t="s">
        <v>187</v>
      </c>
      <c r="H162" s="208">
        <v>25.68</v>
      </c>
      <c r="I162" s="209"/>
      <c r="J162" s="210">
        <f>ROUND(I162*H162,2)</f>
        <v>0</v>
      </c>
      <c r="K162" s="206" t="s">
        <v>1</v>
      </c>
      <c r="L162" s="41"/>
      <c r="M162" s="211" t="s">
        <v>1</v>
      </c>
      <c r="N162" s="212" t="s">
        <v>41</v>
      </c>
      <c r="O162" s="77"/>
      <c r="P162" s="213">
        <f>O162*H162</f>
        <v>0</v>
      </c>
      <c r="Q162" s="213">
        <v>2.0000000000000002E-05</v>
      </c>
      <c r="R162" s="213">
        <f>Q162*H162</f>
        <v>0.00051360000000000002</v>
      </c>
      <c r="S162" s="213">
        <v>0</v>
      </c>
      <c r="T162" s="214">
        <f>S162*H162</f>
        <v>0</v>
      </c>
      <c r="AR162" s="15" t="s">
        <v>120</v>
      </c>
      <c r="AT162" s="15" t="s">
        <v>116</v>
      </c>
      <c r="AU162" s="15" t="s">
        <v>80</v>
      </c>
      <c r="AY162" s="15" t="s">
        <v>113</v>
      </c>
      <c r="BE162" s="215">
        <f>IF(N162="základní",J162,0)</f>
        <v>0</v>
      </c>
      <c r="BF162" s="215">
        <f>IF(N162="snížená",J162,0)</f>
        <v>0</v>
      </c>
      <c r="BG162" s="215">
        <f>IF(N162="zákl. přenesená",J162,0)</f>
        <v>0</v>
      </c>
      <c r="BH162" s="215">
        <f>IF(N162="sníž. přenesená",J162,0)</f>
        <v>0</v>
      </c>
      <c r="BI162" s="215">
        <f>IF(N162="nulová",J162,0)</f>
        <v>0</v>
      </c>
      <c r="BJ162" s="15" t="s">
        <v>78</v>
      </c>
      <c r="BK162" s="215">
        <f>ROUND(I162*H162,2)</f>
        <v>0</v>
      </c>
      <c r="BL162" s="15" t="s">
        <v>120</v>
      </c>
      <c r="BM162" s="15" t="s">
        <v>415</v>
      </c>
    </row>
    <row r="163" s="1" customFormat="1" ht="16.5" customHeight="1">
      <c r="B163" s="36"/>
      <c r="C163" s="204" t="s">
        <v>416</v>
      </c>
      <c r="D163" s="204" t="s">
        <v>116</v>
      </c>
      <c r="E163" s="205" t="s">
        <v>417</v>
      </c>
      <c r="F163" s="206" t="s">
        <v>418</v>
      </c>
      <c r="G163" s="207" t="s">
        <v>130</v>
      </c>
      <c r="H163" s="208">
        <v>0.186</v>
      </c>
      <c r="I163" s="209"/>
      <c r="J163" s="210">
        <f>ROUND(I163*H163,2)</f>
        <v>0</v>
      </c>
      <c r="K163" s="206" t="s">
        <v>1</v>
      </c>
      <c r="L163" s="41"/>
      <c r="M163" s="211" t="s">
        <v>1</v>
      </c>
      <c r="N163" s="212" t="s">
        <v>41</v>
      </c>
      <c r="O163" s="77"/>
      <c r="P163" s="213">
        <f>O163*H163</f>
        <v>0</v>
      </c>
      <c r="Q163" s="213">
        <v>1.04877</v>
      </c>
      <c r="R163" s="213">
        <f>Q163*H163</f>
        <v>0.19507121999999999</v>
      </c>
      <c r="S163" s="213">
        <v>0</v>
      </c>
      <c r="T163" s="214">
        <f>S163*H163</f>
        <v>0</v>
      </c>
      <c r="AR163" s="15" t="s">
        <v>120</v>
      </c>
      <c r="AT163" s="15" t="s">
        <v>116</v>
      </c>
      <c r="AU163" s="15" t="s">
        <v>80</v>
      </c>
      <c r="AY163" s="15" t="s">
        <v>113</v>
      </c>
      <c r="BE163" s="215">
        <f>IF(N163="základní",J163,0)</f>
        <v>0</v>
      </c>
      <c r="BF163" s="215">
        <f>IF(N163="snížená",J163,0)</f>
        <v>0</v>
      </c>
      <c r="BG163" s="215">
        <f>IF(N163="zákl. přenesená",J163,0)</f>
        <v>0</v>
      </c>
      <c r="BH163" s="215">
        <f>IF(N163="sníž. přenesená",J163,0)</f>
        <v>0</v>
      </c>
      <c r="BI163" s="215">
        <f>IF(N163="nulová",J163,0)</f>
        <v>0</v>
      </c>
      <c r="BJ163" s="15" t="s">
        <v>78</v>
      </c>
      <c r="BK163" s="215">
        <f>ROUND(I163*H163,2)</f>
        <v>0</v>
      </c>
      <c r="BL163" s="15" t="s">
        <v>120</v>
      </c>
      <c r="BM163" s="15" t="s">
        <v>419</v>
      </c>
    </row>
    <row r="164" s="1" customFormat="1" ht="16.5" customHeight="1">
      <c r="B164" s="36"/>
      <c r="C164" s="204" t="s">
        <v>420</v>
      </c>
      <c r="D164" s="204" t="s">
        <v>116</v>
      </c>
      <c r="E164" s="205" t="s">
        <v>421</v>
      </c>
      <c r="F164" s="206" t="s">
        <v>422</v>
      </c>
      <c r="G164" s="207" t="s">
        <v>149</v>
      </c>
      <c r="H164" s="208">
        <v>4</v>
      </c>
      <c r="I164" s="209"/>
      <c r="J164" s="210">
        <f>ROUND(I164*H164,2)</f>
        <v>0</v>
      </c>
      <c r="K164" s="206" t="s">
        <v>1</v>
      </c>
      <c r="L164" s="41"/>
      <c r="M164" s="211" t="s">
        <v>1</v>
      </c>
      <c r="N164" s="212" t="s">
        <v>41</v>
      </c>
      <c r="O164" s="77"/>
      <c r="P164" s="213">
        <f>O164*H164</f>
        <v>0</v>
      </c>
      <c r="Q164" s="213">
        <v>0</v>
      </c>
      <c r="R164" s="213">
        <f>Q164*H164</f>
        <v>0</v>
      </c>
      <c r="S164" s="213">
        <v>0</v>
      </c>
      <c r="T164" s="214">
        <f>S164*H164</f>
        <v>0</v>
      </c>
      <c r="AR164" s="15" t="s">
        <v>120</v>
      </c>
      <c r="AT164" s="15" t="s">
        <v>116</v>
      </c>
      <c r="AU164" s="15" t="s">
        <v>80</v>
      </c>
      <c r="AY164" s="15" t="s">
        <v>113</v>
      </c>
      <c r="BE164" s="215">
        <f>IF(N164="základní",J164,0)</f>
        <v>0</v>
      </c>
      <c r="BF164" s="215">
        <f>IF(N164="snížená",J164,0)</f>
        <v>0</v>
      </c>
      <c r="BG164" s="215">
        <f>IF(N164="zákl. přenesená",J164,0)</f>
        <v>0</v>
      </c>
      <c r="BH164" s="215">
        <f>IF(N164="sníž. přenesená",J164,0)</f>
        <v>0</v>
      </c>
      <c r="BI164" s="215">
        <f>IF(N164="nulová",J164,0)</f>
        <v>0</v>
      </c>
      <c r="BJ164" s="15" t="s">
        <v>78</v>
      </c>
      <c r="BK164" s="215">
        <f>ROUND(I164*H164,2)</f>
        <v>0</v>
      </c>
      <c r="BL164" s="15" t="s">
        <v>120</v>
      </c>
      <c r="BM164" s="15" t="s">
        <v>423</v>
      </c>
    </row>
    <row r="165" s="1" customFormat="1" ht="16.5" customHeight="1">
      <c r="B165" s="36"/>
      <c r="C165" s="216" t="s">
        <v>424</v>
      </c>
      <c r="D165" s="216" t="s">
        <v>127</v>
      </c>
      <c r="E165" s="217" t="s">
        <v>425</v>
      </c>
      <c r="F165" s="218" t="s">
        <v>426</v>
      </c>
      <c r="G165" s="219" t="s">
        <v>149</v>
      </c>
      <c r="H165" s="220">
        <v>4</v>
      </c>
      <c r="I165" s="221"/>
      <c r="J165" s="222">
        <f>ROUND(I165*H165,2)</f>
        <v>0</v>
      </c>
      <c r="K165" s="218" t="s">
        <v>1</v>
      </c>
      <c r="L165" s="223"/>
      <c r="M165" s="224" t="s">
        <v>1</v>
      </c>
      <c r="N165" s="225" t="s">
        <v>41</v>
      </c>
      <c r="O165" s="77"/>
      <c r="P165" s="213">
        <f>O165*H165</f>
        <v>0</v>
      </c>
      <c r="Q165" s="213">
        <v>3.1499999999999999</v>
      </c>
      <c r="R165" s="213">
        <f>Q165*H165</f>
        <v>12.6</v>
      </c>
      <c r="S165" s="213">
        <v>0</v>
      </c>
      <c r="T165" s="214">
        <f>S165*H165</f>
        <v>0</v>
      </c>
      <c r="AR165" s="15" t="s">
        <v>131</v>
      </c>
      <c r="AT165" s="15" t="s">
        <v>127</v>
      </c>
      <c r="AU165" s="15" t="s">
        <v>80</v>
      </c>
      <c r="AY165" s="15" t="s">
        <v>113</v>
      </c>
      <c r="BE165" s="215">
        <f>IF(N165="základní",J165,0)</f>
        <v>0</v>
      </c>
      <c r="BF165" s="215">
        <f>IF(N165="snížená",J165,0)</f>
        <v>0</v>
      </c>
      <c r="BG165" s="215">
        <f>IF(N165="zákl. přenesená",J165,0)</f>
        <v>0</v>
      </c>
      <c r="BH165" s="215">
        <f>IF(N165="sníž. přenesená",J165,0)</f>
        <v>0</v>
      </c>
      <c r="BI165" s="215">
        <f>IF(N165="nulová",J165,0)</f>
        <v>0</v>
      </c>
      <c r="BJ165" s="15" t="s">
        <v>78</v>
      </c>
      <c r="BK165" s="215">
        <f>ROUND(I165*H165,2)</f>
        <v>0</v>
      </c>
      <c r="BL165" s="15" t="s">
        <v>120</v>
      </c>
      <c r="BM165" s="15" t="s">
        <v>427</v>
      </c>
    </row>
    <row r="166" s="1" customFormat="1" ht="16.5" customHeight="1">
      <c r="B166" s="36"/>
      <c r="C166" s="204" t="s">
        <v>428</v>
      </c>
      <c r="D166" s="204" t="s">
        <v>116</v>
      </c>
      <c r="E166" s="205" t="s">
        <v>429</v>
      </c>
      <c r="F166" s="206" t="s">
        <v>430</v>
      </c>
      <c r="G166" s="207" t="s">
        <v>124</v>
      </c>
      <c r="H166" s="208">
        <v>1.5</v>
      </c>
      <c r="I166" s="209"/>
      <c r="J166" s="210">
        <f>ROUND(I166*H166,2)</f>
        <v>0</v>
      </c>
      <c r="K166" s="206" t="s">
        <v>1</v>
      </c>
      <c r="L166" s="41"/>
      <c r="M166" s="211" t="s">
        <v>1</v>
      </c>
      <c r="N166" s="212" t="s">
        <v>41</v>
      </c>
      <c r="O166" s="77"/>
      <c r="P166" s="213">
        <f>O166*H166</f>
        <v>0</v>
      </c>
      <c r="Q166" s="213">
        <v>0</v>
      </c>
      <c r="R166" s="213">
        <f>Q166*H166</f>
        <v>0</v>
      </c>
      <c r="S166" s="213">
        <v>2.2000000000000002</v>
      </c>
      <c r="T166" s="214">
        <f>S166*H166</f>
        <v>3.3000000000000003</v>
      </c>
      <c r="AR166" s="15" t="s">
        <v>120</v>
      </c>
      <c r="AT166" s="15" t="s">
        <v>116</v>
      </c>
      <c r="AU166" s="15" t="s">
        <v>80</v>
      </c>
      <c r="AY166" s="15" t="s">
        <v>113</v>
      </c>
      <c r="BE166" s="215">
        <f>IF(N166="základní",J166,0)</f>
        <v>0</v>
      </c>
      <c r="BF166" s="215">
        <f>IF(N166="snížená",J166,0)</f>
        <v>0</v>
      </c>
      <c r="BG166" s="215">
        <f>IF(N166="zákl. přenesená",J166,0)</f>
        <v>0</v>
      </c>
      <c r="BH166" s="215">
        <f>IF(N166="sníž. přenesená",J166,0)</f>
        <v>0</v>
      </c>
      <c r="BI166" s="215">
        <f>IF(N166="nulová",J166,0)</f>
        <v>0</v>
      </c>
      <c r="BJ166" s="15" t="s">
        <v>78</v>
      </c>
      <c r="BK166" s="215">
        <f>ROUND(I166*H166,2)</f>
        <v>0</v>
      </c>
      <c r="BL166" s="15" t="s">
        <v>120</v>
      </c>
      <c r="BM166" s="15" t="s">
        <v>431</v>
      </c>
    </row>
    <row r="167" s="10" customFormat="1" ht="22.8" customHeight="1">
      <c r="B167" s="188"/>
      <c r="C167" s="189"/>
      <c r="D167" s="190" t="s">
        <v>69</v>
      </c>
      <c r="E167" s="202" t="s">
        <v>120</v>
      </c>
      <c r="F167" s="202" t="s">
        <v>432</v>
      </c>
      <c r="G167" s="189"/>
      <c r="H167" s="189"/>
      <c r="I167" s="192"/>
      <c r="J167" s="203">
        <f>BK167</f>
        <v>0</v>
      </c>
      <c r="K167" s="189"/>
      <c r="L167" s="194"/>
      <c r="M167" s="195"/>
      <c r="N167" s="196"/>
      <c r="O167" s="196"/>
      <c r="P167" s="197">
        <f>SUM(P168:P184)</f>
        <v>0</v>
      </c>
      <c r="Q167" s="196"/>
      <c r="R167" s="197">
        <f>SUM(R168:R184)</f>
        <v>177.64017039999999</v>
      </c>
      <c r="S167" s="196"/>
      <c r="T167" s="198">
        <f>SUM(T168:T184)</f>
        <v>0</v>
      </c>
      <c r="AR167" s="199" t="s">
        <v>78</v>
      </c>
      <c r="AT167" s="200" t="s">
        <v>69</v>
      </c>
      <c r="AU167" s="200" t="s">
        <v>78</v>
      </c>
      <c r="AY167" s="199" t="s">
        <v>113</v>
      </c>
      <c r="BK167" s="201">
        <f>SUM(BK168:BK184)</f>
        <v>0</v>
      </c>
    </row>
    <row r="168" s="1" customFormat="1" ht="16.5" customHeight="1">
      <c r="B168" s="36"/>
      <c r="C168" s="204" t="s">
        <v>433</v>
      </c>
      <c r="D168" s="204" t="s">
        <v>116</v>
      </c>
      <c r="E168" s="205" t="s">
        <v>434</v>
      </c>
      <c r="F168" s="206" t="s">
        <v>435</v>
      </c>
      <c r="G168" s="207" t="s">
        <v>124</v>
      </c>
      <c r="H168" s="208">
        <v>24.626000000000001</v>
      </c>
      <c r="I168" s="209"/>
      <c r="J168" s="210">
        <f>ROUND(I168*H168,2)</f>
        <v>0</v>
      </c>
      <c r="K168" s="206" t="s">
        <v>1</v>
      </c>
      <c r="L168" s="41"/>
      <c r="M168" s="211" t="s">
        <v>1</v>
      </c>
      <c r="N168" s="212" t="s">
        <v>41</v>
      </c>
      <c r="O168" s="77"/>
      <c r="P168" s="213">
        <f>O168*H168</f>
        <v>0</v>
      </c>
      <c r="Q168" s="213">
        <v>0</v>
      </c>
      <c r="R168" s="213">
        <f>Q168*H168</f>
        <v>0</v>
      </c>
      <c r="S168" s="213">
        <v>0</v>
      </c>
      <c r="T168" s="214">
        <f>S168*H168</f>
        <v>0</v>
      </c>
      <c r="AR168" s="15" t="s">
        <v>120</v>
      </c>
      <c r="AT168" s="15" t="s">
        <v>116</v>
      </c>
      <c r="AU168" s="15" t="s">
        <v>80</v>
      </c>
      <c r="AY168" s="15" t="s">
        <v>113</v>
      </c>
      <c r="BE168" s="215">
        <f>IF(N168="základní",J168,0)</f>
        <v>0</v>
      </c>
      <c r="BF168" s="215">
        <f>IF(N168="snížená",J168,0)</f>
        <v>0</v>
      </c>
      <c r="BG168" s="215">
        <f>IF(N168="zákl. přenesená",J168,0)</f>
        <v>0</v>
      </c>
      <c r="BH168" s="215">
        <f>IF(N168="sníž. přenesená",J168,0)</f>
        <v>0</v>
      </c>
      <c r="BI168" s="215">
        <f>IF(N168="nulová",J168,0)</f>
        <v>0</v>
      </c>
      <c r="BJ168" s="15" t="s">
        <v>78</v>
      </c>
      <c r="BK168" s="215">
        <f>ROUND(I168*H168,2)</f>
        <v>0</v>
      </c>
      <c r="BL168" s="15" t="s">
        <v>120</v>
      </c>
      <c r="BM168" s="15" t="s">
        <v>436</v>
      </c>
    </row>
    <row r="169" s="1" customFormat="1" ht="16.5" customHeight="1">
      <c r="B169" s="36"/>
      <c r="C169" s="204" t="s">
        <v>437</v>
      </c>
      <c r="D169" s="204" t="s">
        <v>116</v>
      </c>
      <c r="E169" s="205" t="s">
        <v>438</v>
      </c>
      <c r="F169" s="206" t="s">
        <v>439</v>
      </c>
      <c r="G169" s="207" t="s">
        <v>130</v>
      </c>
      <c r="H169" s="208">
        <v>5.2640000000000002</v>
      </c>
      <c r="I169" s="209"/>
      <c r="J169" s="210">
        <f>ROUND(I169*H169,2)</f>
        <v>0</v>
      </c>
      <c r="K169" s="206" t="s">
        <v>1</v>
      </c>
      <c r="L169" s="41"/>
      <c r="M169" s="211" t="s">
        <v>1</v>
      </c>
      <c r="N169" s="212" t="s">
        <v>41</v>
      </c>
      <c r="O169" s="77"/>
      <c r="P169" s="213">
        <f>O169*H169</f>
        <v>0</v>
      </c>
      <c r="Q169" s="213">
        <v>1.0490900000000001</v>
      </c>
      <c r="R169" s="213">
        <f>Q169*H169</f>
        <v>5.5224097600000004</v>
      </c>
      <c r="S169" s="213">
        <v>0</v>
      </c>
      <c r="T169" s="214">
        <f>S169*H169</f>
        <v>0</v>
      </c>
      <c r="AR169" s="15" t="s">
        <v>120</v>
      </c>
      <c r="AT169" s="15" t="s">
        <v>116</v>
      </c>
      <c r="AU169" s="15" t="s">
        <v>80</v>
      </c>
      <c r="AY169" s="15" t="s">
        <v>113</v>
      </c>
      <c r="BE169" s="215">
        <f>IF(N169="základní",J169,0)</f>
        <v>0</v>
      </c>
      <c r="BF169" s="215">
        <f>IF(N169="snížená",J169,0)</f>
        <v>0</v>
      </c>
      <c r="BG169" s="215">
        <f>IF(N169="zákl. přenesená",J169,0)</f>
        <v>0</v>
      </c>
      <c r="BH169" s="215">
        <f>IF(N169="sníž. přenesená",J169,0)</f>
        <v>0</v>
      </c>
      <c r="BI169" s="215">
        <f>IF(N169="nulová",J169,0)</f>
        <v>0</v>
      </c>
      <c r="BJ169" s="15" t="s">
        <v>78</v>
      </c>
      <c r="BK169" s="215">
        <f>ROUND(I169*H169,2)</f>
        <v>0</v>
      </c>
      <c r="BL169" s="15" t="s">
        <v>120</v>
      </c>
      <c r="BM169" s="15" t="s">
        <v>440</v>
      </c>
    </row>
    <row r="170" s="1" customFormat="1" ht="16.5" customHeight="1">
      <c r="B170" s="36"/>
      <c r="C170" s="204" t="s">
        <v>441</v>
      </c>
      <c r="D170" s="204" t="s">
        <v>116</v>
      </c>
      <c r="E170" s="205" t="s">
        <v>442</v>
      </c>
      <c r="F170" s="206" t="s">
        <v>443</v>
      </c>
      <c r="G170" s="207" t="s">
        <v>187</v>
      </c>
      <c r="H170" s="208">
        <v>102.58</v>
      </c>
      <c r="I170" s="209"/>
      <c r="J170" s="210">
        <f>ROUND(I170*H170,2)</f>
        <v>0</v>
      </c>
      <c r="K170" s="206" t="s">
        <v>1</v>
      </c>
      <c r="L170" s="41"/>
      <c r="M170" s="211" t="s">
        <v>1</v>
      </c>
      <c r="N170" s="212" t="s">
        <v>41</v>
      </c>
      <c r="O170" s="77"/>
      <c r="P170" s="213">
        <f>O170*H170</f>
        <v>0</v>
      </c>
      <c r="Q170" s="213">
        <v>0</v>
      </c>
      <c r="R170" s="213">
        <f>Q170*H170</f>
        <v>0</v>
      </c>
      <c r="S170" s="213">
        <v>0</v>
      </c>
      <c r="T170" s="214">
        <f>S170*H170</f>
        <v>0</v>
      </c>
      <c r="AR170" s="15" t="s">
        <v>120</v>
      </c>
      <c r="AT170" s="15" t="s">
        <v>116</v>
      </c>
      <c r="AU170" s="15" t="s">
        <v>80</v>
      </c>
      <c r="AY170" s="15" t="s">
        <v>113</v>
      </c>
      <c r="BE170" s="215">
        <f>IF(N170="základní",J170,0)</f>
        <v>0</v>
      </c>
      <c r="BF170" s="215">
        <f>IF(N170="snížená",J170,0)</f>
        <v>0</v>
      </c>
      <c r="BG170" s="215">
        <f>IF(N170="zákl. přenesená",J170,0)</f>
        <v>0</v>
      </c>
      <c r="BH170" s="215">
        <f>IF(N170="sníž. přenesená",J170,0)</f>
        <v>0</v>
      </c>
      <c r="BI170" s="215">
        <f>IF(N170="nulová",J170,0)</f>
        <v>0</v>
      </c>
      <c r="BJ170" s="15" t="s">
        <v>78</v>
      </c>
      <c r="BK170" s="215">
        <f>ROUND(I170*H170,2)</f>
        <v>0</v>
      </c>
      <c r="BL170" s="15" t="s">
        <v>120</v>
      </c>
      <c r="BM170" s="15" t="s">
        <v>444</v>
      </c>
    </row>
    <row r="171" s="1" customFormat="1" ht="16.5" customHeight="1">
      <c r="B171" s="36"/>
      <c r="C171" s="204" t="s">
        <v>445</v>
      </c>
      <c r="D171" s="204" t="s">
        <v>116</v>
      </c>
      <c r="E171" s="205" t="s">
        <v>446</v>
      </c>
      <c r="F171" s="206" t="s">
        <v>447</v>
      </c>
      <c r="G171" s="207" t="s">
        <v>187</v>
      </c>
      <c r="H171" s="208">
        <v>25.199999999999999</v>
      </c>
      <c r="I171" s="209"/>
      <c r="J171" s="210">
        <f>ROUND(I171*H171,2)</f>
        <v>0</v>
      </c>
      <c r="K171" s="206" t="s">
        <v>1</v>
      </c>
      <c r="L171" s="41"/>
      <c r="M171" s="211" t="s">
        <v>1</v>
      </c>
      <c r="N171" s="212" t="s">
        <v>41</v>
      </c>
      <c r="O171" s="77"/>
      <c r="P171" s="213">
        <f>O171*H171</f>
        <v>0</v>
      </c>
      <c r="Q171" s="213">
        <v>0</v>
      </c>
      <c r="R171" s="213">
        <f>Q171*H171</f>
        <v>0</v>
      </c>
      <c r="S171" s="213">
        <v>0</v>
      </c>
      <c r="T171" s="214">
        <f>S171*H171</f>
        <v>0</v>
      </c>
      <c r="AR171" s="15" t="s">
        <v>120</v>
      </c>
      <c r="AT171" s="15" t="s">
        <v>116</v>
      </c>
      <c r="AU171" s="15" t="s">
        <v>80</v>
      </c>
      <c r="AY171" s="15" t="s">
        <v>113</v>
      </c>
      <c r="BE171" s="215">
        <f>IF(N171="základní",J171,0)</f>
        <v>0</v>
      </c>
      <c r="BF171" s="215">
        <f>IF(N171="snížená",J171,0)</f>
        <v>0</v>
      </c>
      <c r="BG171" s="215">
        <f>IF(N171="zákl. přenesená",J171,0)</f>
        <v>0</v>
      </c>
      <c r="BH171" s="215">
        <f>IF(N171="sníž. přenesená",J171,0)</f>
        <v>0</v>
      </c>
      <c r="BI171" s="215">
        <f>IF(N171="nulová",J171,0)</f>
        <v>0</v>
      </c>
      <c r="BJ171" s="15" t="s">
        <v>78</v>
      </c>
      <c r="BK171" s="215">
        <f>ROUND(I171*H171,2)</f>
        <v>0</v>
      </c>
      <c r="BL171" s="15" t="s">
        <v>120</v>
      </c>
      <c r="BM171" s="15" t="s">
        <v>448</v>
      </c>
    </row>
    <row r="172" s="1" customFormat="1" ht="16.5" customHeight="1">
      <c r="B172" s="36"/>
      <c r="C172" s="204" t="s">
        <v>449</v>
      </c>
      <c r="D172" s="204" t="s">
        <v>116</v>
      </c>
      <c r="E172" s="205" t="s">
        <v>450</v>
      </c>
      <c r="F172" s="206" t="s">
        <v>451</v>
      </c>
      <c r="G172" s="207" t="s">
        <v>187</v>
      </c>
      <c r="H172" s="208">
        <v>1.4870000000000001</v>
      </c>
      <c r="I172" s="209"/>
      <c r="J172" s="210">
        <f>ROUND(I172*H172,2)</f>
        <v>0</v>
      </c>
      <c r="K172" s="206" t="s">
        <v>1</v>
      </c>
      <c r="L172" s="41"/>
      <c r="M172" s="211" t="s">
        <v>1</v>
      </c>
      <c r="N172" s="212" t="s">
        <v>41</v>
      </c>
      <c r="O172" s="77"/>
      <c r="P172" s="213">
        <f>O172*H172</f>
        <v>0</v>
      </c>
      <c r="Q172" s="213">
        <v>0.02102</v>
      </c>
      <c r="R172" s="213">
        <f>Q172*H172</f>
        <v>0.031256740000000005</v>
      </c>
      <c r="S172" s="213">
        <v>0</v>
      </c>
      <c r="T172" s="214">
        <f>S172*H172</f>
        <v>0</v>
      </c>
      <c r="AR172" s="15" t="s">
        <v>120</v>
      </c>
      <c r="AT172" s="15" t="s">
        <v>116</v>
      </c>
      <c r="AU172" s="15" t="s">
        <v>80</v>
      </c>
      <c r="AY172" s="15" t="s">
        <v>113</v>
      </c>
      <c r="BE172" s="215">
        <f>IF(N172="základní",J172,0)</f>
        <v>0</v>
      </c>
      <c r="BF172" s="215">
        <f>IF(N172="snížená",J172,0)</f>
        <v>0</v>
      </c>
      <c r="BG172" s="215">
        <f>IF(N172="zákl. přenesená",J172,0)</f>
        <v>0</v>
      </c>
      <c r="BH172" s="215">
        <f>IF(N172="sníž. přenesená",J172,0)</f>
        <v>0</v>
      </c>
      <c r="BI172" s="215">
        <f>IF(N172="nulová",J172,0)</f>
        <v>0</v>
      </c>
      <c r="BJ172" s="15" t="s">
        <v>78</v>
      </c>
      <c r="BK172" s="215">
        <f>ROUND(I172*H172,2)</f>
        <v>0</v>
      </c>
      <c r="BL172" s="15" t="s">
        <v>120</v>
      </c>
      <c r="BM172" s="15" t="s">
        <v>452</v>
      </c>
    </row>
    <row r="173" s="1" customFormat="1" ht="16.5" customHeight="1">
      <c r="B173" s="36"/>
      <c r="C173" s="204" t="s">
        <v>453</v>
      </c>
      <c r="D173" s="204" t="s">
        <v>116</v>
      </c>
      <c r="E173" s="205" t="s">
        <v>454</v>
      </c>
      <c r="F173" s="206" t="s">
        <v>455</v>
      </c>
      <c r="G173" s="207" t="s">
        <v>187</v>
      </c>
      <c r="H173" s="208">
        <v>1.4870000000000001</v>
      </c>
      <c r="I173" s="209"/>
      <c r="J173" s="210">
        <f>ROUND(I173*H173,2)</f>
        <v>0</v>
      </c>
      <c r="K173" s="206" t="s">
        <v>1</v>
      </c>
      <c r="L173" s="41"/>
      <c r="M173" s="211" t="s">
        <v>1</v>
      </c>
      <c r="N173" s="212" t="s">
        <v>41</v>
      </c>
      <c r="O173" s="77"/>
      <c r="P173" s="213">
        <f>O173*H173</f>
        <v>0</v>
      </c>
      <c r="Q173" s="213">
        <v>0.02102</v>
      </c>
      <c r="R173" s="213">
        <f>Q173*H173</f>
        <v>0.031256740000000005</v>
      </c>
      <c r="S173" s="213">
        <v>0</v>
      </c>
      <c r="T173" s="214">
        <f>S173*H173</f>
        <v>0</v>
      </c>
      <c r="AR173" s="15" t="s">
        <v>120</v>
      </c>
      <c r="AT173" s="15" t="s">
        <v>116</v>
      </c>
      <c r="AU173" s="15" t="s">
        <v>80</v>
      </c>
      <c r="AY173" s="15" t="s">
        <v>113</v>
      </c>
      <c r="BE173" s="215">
        <f>IF(N173="základní",J173,0)</f>
        <v>0</v>
      </c>
      <c r="BF173" s="215">
        <f>IF(N173="snížená",J173,0)</f>
        <v>0</v>
      </c>
      <c r="BG173" s="215">
        <f>IF(N173="zákl. přenesená",J173,0)</f>
        <v>0</v>
      </c>
      <c r="BH173" s="215">
        <f>IF(N173="sníž. přenesená",J173,0)</f>
        <v>0</v>
      </c>
      <c r="BI173" s="215">
        <f>IF(N173="nulová",J173,0)</f>
        <v>0</v>
      </c>
      <c r="BJ173" s="15" t="s">
        <v>78</v>
      </c>
      <c r="BK173" s="215">
        <f>ROUND(I173*H173,2)</f>
        <v>0</v>
      </c>
      <c r="BL173" s="15" t="s">
        <v>120</v>
      </c>
      <c r="BM173" s="15" t="s">
        <v>456</v>
      </c>
    </row>
    <row r="174" s="1" customFormat="1" ht="16.5" customHeight="1">
      <c r="B174" s="36"/>
      <c r="C174" s="204" t="s">
        <v>457</v>
      </c>
      <c r="D174" s="204" t="s">
        <v>116</v>
      </c>
      <c r="E174" s="205" t="s">
        <v>458</v>
      </c>
      <c r="F174" s="206" t="s">
        <v>459</v>
      </c>
      <c r="G174" s="207" t="s">
        <v>187</v>
      </c>
      <c r="H174" s="208">
        <v>24</v>
      </c>
      <c r="I174" s="209"/>
      <c r="J174" s="210">
        <f>ROUND(I174*H174,2)</f>
        <v>0</v>
      </c>
      <c r="K174" s="206" t="s">
        <v>1</v>
      </c>
      <c r="L174" s="41"/>
      <c r="M174" s="211" t="s">
        <v>1</v>
      </c>
      <c r="N174" s="212" t="s">
        <v>41</v>
      </c>
      <c r="O174" s="77"/>
      <c r="P174" s="213">
        <f>O174*H174</f>
        <v>0</v>
      </c>
      <c r="Q174" s="213">
        <v>0</v>
      </c>
      <c r="R174" s="213">
        <f>Q174*H174</f>
        <v>0</v>
      </c>
      <c r="S174" s="213">
        <v>0</v>
      </c>
      <c r="T174" s="214">
        <f>S174*H174</f>
        <v>0</v>
      </c>
      <c r="AR174" s="15" t="s">
        <v>120</v>
      </c>
      <c r="AT174" s="15" t="s">
        <v>116</v>
      </c>
      <c r="AU174" s="15" t="s">
        <v>80</v>
      </c>
      <c r="AY174" s="15" t="s">
        <v>113</v>
      </c>
      <c r="BE174" s="215">
        <f>IF(N174="základní",J174,0)</f>
        <v>0</v>
      </c>
      <c r="BF174" s="215">
        <f>IF(N174="snížená",J174,0)</f>
        <v>0</v>
      </c>
      <c r="BG174" s="215">
        <f>IF(N174="zákl. přenesená",J174,0)</f>
        <v>0</v>
      </c>
      <c r="BH174" s="215">
        <f>IF(N174="sníž. přenesená",J174,0)</f>
        <v>0</v>
      </c>
      <c r="BI174" s="215">
        <f>IF(N174="nulová",J174,0)</f>
        <v>0</v>
      </c>
      <c r="BJ174" s="15" t="s">
        <v>78</v>
      </c>
      <c r="BK174" s="215">
        <f>ROUND(I174*H174,2)</f>
        <v>0</v>
      </c>
      <c r="BL174" s="15" t="s">
        <v>120</v>
      </c>
      <c r="BM174" s="15" t="s">
        <v>460</v>
      </c>
    </row>
    <row r="175" s="1" customFormat="1" ht="16.5" customHeight="1">
      <c r="B175" s="36"/>
      <c r="C175" s="204" t="s">
        <v>461</v>
      </c>
      <c r="D175" s="204" t="s">
        <v>116</v>
      </c>
      <c r="E175" s="205" t="s">
        <v>462</v>
      </c>
      <c r="F175" s="206" t="s">
        <v>463</v>
      </c>
      <c r="G175" s="207" t="s">
        <v>187</v>
      </c>
      <c r="H175" s="208">
        <v>120</v>
      </c>
      <c r="I175" s="209"/>
      <c r="J175" s="210">
        <f>ROUND(I175*H175,2)</f>
        <v>0</v>
      </c>
      <c r="K175" s="206" t="s">
        <v>1</v>
      </c>
      <c r="L175" s="41"/>
      <c r="M175" s="211" t="s">
        <v>1</v>
      </c>
      <c r="N175" s="212" t="s">
        <v>41</v>
      </c>
      <c r="O175" s="77"/>
      <c r="P175" s="213">
        <f>O175*H175</f>
        <v>0</v>
      </c>
      <c r="Q175" s="213">
        <v>0</v>
      </c>
      <c r="R175" s="213">
        <f>Q175*H175</f>
        <v>0</v>
      </c>
      <c r="S175" s="213">
        <v>0</v>
      </c>
      <c r="T175" s="214">
        <f>S175*H175</f>
        <v>0</v>
      </c>
      <c r="AR175" s="15" t="s">
        <v>120</v>
      </c>
      <c r="AT175" s="15" t="s">
        <v>116</v>
      </c>
      <c r="AU175" s="15" t="s">
        <v>80</v>
      </c>
      <c r="AY175" s="15" t="s">
        <v>113</v>
      </c>
      <c r="BE175" s="215">
        <f>IF(N175="základní",J175,0)</f>
        <v>0</v>
      </c>
      <c r="BF175" s="215">
        <f>IF(N175="snížená",J175,0)</f>
        <v>0</v>
      </c>
      <c r="BG175" s="215">
        <f>IF(N175="zákl. přenesená",J175,0)</f>
        <v>0</v>
      </c>
      <c r="BH175" s="215">
        <f>IF(N175="sníž. přenesená",J175,0)</f>
        <v>0</v>
      </c>
      <c r="BI175" s="215">
        <f>IF(N175="nulová",J175,0)</f>
        <v>0</v>
      </c>
      <c r="BJ175" s="15" t="s">
        <v>78</v>
      </c>
      <c r="BK175" s="215">
        <f>ROUND(I175*H175,2)</f>
        <v>0</v>
      </c>
      <c r="BL175" s="15" t="s">
        <v>120</v>
      </c>
      <c r="BM175" s="15" t="s">
        <v>464</v>
      </c>
    </row>
    <row r="176" s="1" customFormat="1" ht="16.5" customHeight="1">
      <c r="B176" s="36"/>
      <c r="C176" s="204" t="s">
        <v>465</v>
      </c>
      <c r="D176" s="204" t="s">
        <v>116</v>
      </c>
      <c r="E176" s="205" t="s">
        <v>466</v>
      </c>
      <c r="F176" s="206" t="s">
        <v>467</v>
      </c>
      <c r="G176" s="207" t="s">
        <v>130</v>
      </c>
      <c r="H176" s="208">
        <v>0.23200000000000001</v>
      </c>
      <c r="I176" s="209"/>
      <c r="J176" s="210">
        <f>ROUND(I176*H176,2)</f>
        <v>0</v>
      </c>
      <c r="K176" s="206" t="s">
        <v>1</v>
      </c>
      <c r="L176" s="41"/>
      <c r="M176" s="211" t="s">
        <v>1</v>
      </c>
      <c r="N176" s="212" t="s">
        <v>41</v>
      </c>
      <c r="O176" s="77"/>
      <c r="P176" s="213">
        <f>O176*H176</f>
        <v>0</v>
      </c>
      <c r="Q176" s="213">
        <v>0.84758</v>
      </c>
      <c r="R176" s="213">
        <f>Q176*H176</f>
        <v>0.19663856000000002</v>
      </c>
      <c r="S176" s="213">
        <v>0</v>
      </c>
      <c r="T176" s="214">
        <f>S176*H176</f>
        <v>0</v>
      </c>
      <c r="AR176" s="15" t="s">
        <v>120</v>
      </c>
      <c r="AT176" s="15" t="s">
        <v>116</v>
      </c>
      <c r="AU176" s="15" t="s">
        <v>80</v>
      </c>
      <c r="AY176" s="15" t="s">
        <v>113</v>
      </c>
      <c r="BE176" s="215">
        <f>IF(N176="základní",J176,0)</f>
        <v>0</v>
      </c>
      <c r="BF176" s="215">
        <f>IF(N176="snížená",J176,0)</f>
        <v>0</v>
      </c>
      <c r="BG176" s="215">
        <f>IF(N176="zákl. přenesená",J176,0)</f>
        <v>0</v>
      </c>
      <c r="BH176" s="215">
        <f>IF(N176="sníž. přenesená",J176,0)</f>
        <v>0</v>
      </c>
      <c r="BI176" s="215">
        <f>IF(N176="nulová",J176,0)</f>
        <v>0</v>
      </c>
      <c r="BJ176" s="15" t="s">
        <v>78</v>
      </c>
      <c r="BK176" s="215">
        <f>ROUND(I176*H176,2)</f>
        <v>0</v>
      </c>
      <c r="BL176" s="15" t="s">
        <v>120</v>
      </c>
      <c r="BM176" s="15" t="s">
        <v>468</v>
      </c>
    </row>
    <row r="177" s="1" customFormat="1" ht="16.5" customHeight="1">
      <c r="B177" s="36"/>
      <c r="C177" s="204" t="s">
        <v>469</v>
      </c>
      <c r="D177" s="204" t="s">
        <v>116</v>
      </c>
      <c r="E177" s="205" t="s">
        <v>470</v>
      </c>
      <c r="F177" s="206" t="s">
        <v>471</v>
      </c>
      <c r="G177" s="207" t="s">
        <v>124</v>
      </c>
      <c r="H177" s="208">
        <v>14.214</v>
      </c>
      <c r="I177" s="209"/>
      <c r="J177" s="210">
        <f>ROUND(I177*H177,2)</f>
        <v>0</v>
      </c>
      <c r="K177" s="206" t="s">
        <v>1</v>
      </c>
      <c r="L177" s="41"/>
      <c r="M177" s="211" t="s">
        <v>1</v>
      </c>
      <c r="N177" s="212" t="s">
        <v>41</v>
      </c>
      <c r="O177" s="77"/>
      <c r="P177" s="213">
        <f>O177*H177</f>
        <v>0</v>
      </c>
      <c r="Q177" s="213">
        <v>0</v>
      </c>
      <c r="R177" s="213">
        <f>Q177*H177</f>
        <v>0</v>
      </c>
      <c r="S177" s="213">
        <v>0</v>
      </c>
      <c r="T177" s="214">
        <f>S177*H177</f>
        <v>0</v>
      </c>
      <c r="AR177" s="15" t="s">
        <v>120</v>
      </c>
      <c r="AT177" s="15" t="s">
        <v>116</v>
      </c>
      <c r="AU177" s="15" t="s">
        <v>80</v>
      </c>
      <c r="AY177" s="15" t="s">
        <v>113</v>
      </c>
      <c r="BE177" s="215">
        <f>IF(N177="základní",J177,0)</f>
        <v>0</v>
      </c>
      <c r="BF177" s="215">
        <f>IF(N177="snížená",J177,0)</f>
        <v>0</v>
      </c>
      <c r="BG177" s="215">
        <f>IF(N177="zákl. přenesená",J177,0)</f>
        <v>0</v>
      </c>
      <c r="BH177" s="215">
        <f>IF(N177="sníž. přenesená",J177,0)</f>
        <v>0</v>
      </c>
      <c r="BI177" s="215">
        <f>IF(N177="nulová",J177,0)</f>
        <v>0</v>
      </c>
      <c r="BJ177" s="15" t="s">
        <v>78</v>
      </c>
      <c r="BK177" s="215">
        <f>ROUND(I177*H177,2)</f>
        <v>0</v>
      </c>
      <c r="BL177" s="15" t="s">
        <v>120</v>
      </c>
      <c r="BM177" s="15" t="s">
        <v>472</v>
      </c>
    </row>
    <row r="178" s="1" customFormat="1" ht="16.5" customHeight="1">
      <c r="B178" s="36"/>
      <c r="C178" s="204" t="s">
        <v>473</v>
      </c>
      <c r="D178" s="204" t="s">
        <v>116</v>
      </c>
      <c r="E178" s="205" t="s">
        <v>474</v>
      </c>
      <c r="F178" s="206" t="s">
        <v>475</v>
      </c>
      <c r="G178" s="207" t="s">
        <v>187</v>
      </c>
      <c r="H178" s="208">
        <v>65.540000000000006</v>
      </c>
      <c r="I178" s="209"/>
      <c r="J178" s="210">
        <f>ROUND(I178*H178,2)</f>
        <v>0</v>
      </c>
      <c r="K178" s="206" t="s">
        <v>1</v>
      </c>
      <c r="L178" s="41"/>
      <c r="M178" s="211" t="s">
        <v>1</v>
      </c>
      <c r="N178" s="212" t="s">
        <v>41</v>
      </c>
      <c r="O178" s="77"/>
      <c r="P178" s="213">
        <f>O178*H178</f>
        <v>0</v>
      </c>
      <c r="Q178" s="213">
        <v>0.1568</v>
      </c>
      <c r="R178" s="213">
        <f>Q178*H178</f>
        <v>10.276672000000001</v>
      </c>
      <c r="S178" s="213">
        <v>0</v>
      </c>
      <c r="T178" s="214">
        <f>S178*H178</f>
        <v>0</v>
      </c>
      <c r="AR178" s="15" t="s">
        <v>120</v>
      </c>
      <c r="AT178" s="15" t="s">
        <v>116</v>
      </c>
      <c r="AU178" s="15" t="s">
        <v>80</v>
      </c>
      <c r="AY178" s="15" t="s">
        <v>113</v>
      </c>
      <c r="BE178" s="215">
        <f>IF(N178="základní",J178,0)</f>
        <v>0</v>
      </c>
      <c r="BF178" s="215">
        <f>IF(N178="snížená",J178,0)</f>
        <v>0</v>
      </c>
      <c r="BG178" s="215">
        <f>IF(N178="zákl. přenesená",J178,0)</f>
        <v>0</v>
      </c>
      <c r="BH178" s="215">
        <f>IF(N178="sníž. přenesená",J178,0)</f>
        <v>0</v>
      </c>
      <c r="BI178" s="215">
        <f>IF(N178="nulová",J178,0)</f>
        <v>0</v>
      </c>
      <c r="BJ178" s="15" t="s">
        <v>78</v>
      </c>
      <c r="BK178" s="215">
        <f>ROUND(I178*H178,2)</f>
        <v>0</v>
      </c>
      <c r="BL178" s="15" t="s">
        <v>120</v>
      </c>
      <c r="BM178" s="15" t="s">
        <v>476</v>
      </c>
    </row>
    <row r="179" s="1" customFormat="1" ht="16.5" customHeight="1">
      <c r="B179" s="36"/>
      <c r="C179" s="204" t="s">
        <v>477</v>
      </c>
      <c r="D179" s="204" t="s">
        <v>116</v>
      </c>
      <c r="E179" s="205" t="s">
        <v>478</v>
      </c>
      <c r="F179" s="206" t="s">
        <v>479</v>
      </c>
      <c r="G179" s="207" t="s">
        <v>124</v>
      </c>
      <c r="H179" s="208">
        <v>31.5</v>
      </c>
      <c r="I179" s="209"/>
      <c r="J179" s="210">
        <f>ROUND(I179*H179,2)</f>
        <v>0</v>
      </c>
      <c r="K179" s="206" t="s">
        <v>1</v>
      </c>
      <c r="L179" s="41"/>
      <c r="M179" s="211" t="s">
        <v>1</v>
      </c>
      <c r="N179" s="212" t="s">
        <v>41</v>
      </c>
      <c r="O179" s="77"/>
      <c r="P179" s="213">
        <f>O179*H179</f>
        <v>0</v>
      </c>
      <c r="Q179" s="213">
        <v>0</v>
      </c>
      <c r="R179" s="213">
        <f>Q179*H179</f>
        <v>0</v>
      </c>
      <c r="S179" s="213">
        <v>0</v>
      </c>
      <c r="T179" s="214">
        <f>S179*H179</f>
        <v>0</v>
      </c>
      <c r="AR179" s="15" t="s">
        <v>120</v>
      </c>
      <c r="AT179" s="15" t="s">
        <v>116</v>
      </c>
      <c r="AU179" s="15" t="s">
        <v>80</v>
      </c>
      <c r="AY179" s="15" t="s">
        <v>113</v>
      </c>
      <c r="BE179" s="215">
        <f>IF(N179="základní",J179,0)</f>
        <v>0</v>
      </c>
      <c r="BF179" s="215">
        <f>IF(N179="snížená",J179,0)</f>
        <v>0</v>
      </c>
      <c r="BG179" s="215">
        <f>IF(N179="zákl. přenesená",J179,0)</f>
        <v>0</v>
      </c>
      <c r="BH179" s="215">
        <f>IF(N179="sníž. přenesená",J179,0)</f>
        <v>0</v>
      </c>
      <c r="BI179" s="215">
        <f>IF(N179="nulová",J179,0)</f>
        <v>0</v>
      </c>
      <c r="BJ179" s="15" t="s">
        <v>78</v>
      </c>
      <c r="BK179" s="215">
        <f>ROUND(I179*H179,2)</f>
        <v>0</v>
      </c>
      <c r="BL179" s="15" t="s">
        <v>120</v>
      </c>
      <c r="BM179" s="15" t="s">
        <v>480</v>
      </c>
    </row>
    <row r="180" s="1" customFormat="1">
      <c r="B180" s="36"/>
      <c r="C180" s="37"/>
      <c r="D180" s="233" t="s">
        <v>388</v>
      </c>
      <c r="E180" s="37"/>
      <c r="F180" s="243" t="s">
        <v>479</v>
      </c>
      <c r="G180" s="37"/>
      <c r="H180" s="37"/>
      <c r="I180" s="129"/>
      <c r="J180" s="37"/>
      <c r="K180" s="37"/>
      <c r="L180" s="41"/>
      <c r="M180" s="244"/>
      <c r="N180" s="77"/>
      <c r="O180" s="77"/>
      <c r="P180" s="77"/>
      <c r="Q180" s="77"/>
      <c r="R180" s="77"/>
      <c r="S180" s="77"/>
      <c r="T180" s="78"/>
      <c r="AT180" s="15" t="s">
        <v>388</v>
      </c>
      <c r="AU180" s="15" t="s">
        <v>80</v>
      </c>
    </row>
    <row r="181" s="1" customFormat="1" ht="16.5" customHeight="1">
      <c r="B181" s="36"/>
      <c r="C181" s="204" t="s">
        <v>481</v>
      </c>
      <c r="D181" s="204" t="s">
        <v>116</v>
      </c>
      <c r="E181" s="205" t="s">
        <v>482</v>
      </c>
      <c r="F181" s="206" t="s">
        <v>483</v>
      </c>
      <c r="G181" s="207" t="s">
        <v>124</v>
      </c>
      <c r="H181" s="208">
        <v>31.481999999999999</v>
      </c>
      <c r="I181" s="209"/>
      <c r="J181" s="210">
        <f>ROUND(I181*H181,2)</f>
        <v>0</v>
      </c>
      <c r="K181" s="206" t="s">
        <v>1</v>
      </c>
      <c r="L181" s="41"/>
      <c r="M181" s="211" t="s">
        <v>1</v>
      </c>
      <c r="N181" s="212" t="s">
        <v>41</v>
      </c>
      <c r="O181" s="77"/>
      <c r="P181" s="213">
        <f>O181*H181</f>
        <v>0</v>
      </c>
      <c r="Q181" s="213">
        <v>2.4500000000000002</v>
      </c>
      <c r="R181" s="213">
        <f>Q181*H181</f>
        <v>77.130899999999997</v>
      </c>
      <c r="S181" s="213">
        <v>0</v>
      </c>
      <c r="T181" s="214">
        <f>S181*H181</f>
        <v>0</v>
      </c>
      <c r="AR181" s="15" t="s">
        <v>120</v>
      </c>
      <c r="AT181" s="15" t="s">
        <v>116</v>
      </c>
      <c r="AU181" s="15" t="s">
        <v>80</v>
      </c>
      <c r="AY181" s="15" t="s">
        <v>113</v>
      </c>
      <c r="BE181" s="215">
        <f>IF(N181="základní",J181,0)</f>
        <v>0</v>
      </c>
      <c r="BF181" s="215">
        <f>IF(N181="snížená",J181,0)</f>
        <v>0</v>
      </c>
      <c r="BG181" s="215">
        <f>IF(N181="zákl. přenesená",J181,0)</f>
        <v>0</v>
      </c>
      <c r="BH181" s="215">
        <f>IF(N181="sníž. přenesená",J181,0)</f>
        <v>0</v>
      </c>
      <c r="BI181" s="215">
        <f>IF(N181="nulová",J181,0)</f>
        <v>0</v>
      </c>
      <c r="BJ181" s="15" t="s">
        <v>78</v>
      </c>
      <c r="BK181" s="215">
        <f>ROUND(I181*H181,2)</f>
        <v>0</v>
      </c>
      <c r="BL181" s="15" t="s">
        <v>120</v>
      </c>
      <c r="BM181" s="15" t="s">
        <v>484</v>
      </c>
    </row>
    <row r="182" s="1" customFormat="1" ht="16.5" customHeight="1">
      <c r="B182" s="36"/>
      <c r="C182" s="204" t="s">
        <v>485</v>
      </c>
      <c r="D182" s="204" t="s">
        <v>116</v>
      </c>
      <c r="E182" s="205" t="s">
        <v>486</v>
      </c>
      <c r="F182" s="206" t="s">
        <v>487</v>
      </c>
      <c r="G182" s="207" t="s">
        <v>124</v>
      </c>
      <c r="H182" s="208">
        <v>2.3999999999999999</v>
      </c>
      <c r="I182" s="209"/>
      <c r="J182" s="210">
        <f>ROUND(I182*H182,2)</f>
        <v>0</v>
      </c>
      <c r="K182" s="206" t="s">
        <v>1</v>
      </c>
      <c r="L182" s="41"/>
      <c r="M182" s="211" t="s">
        <v>1</v>
      </c>
      <c r="N182" s="212" t="s">
        <v>41</v>
      </c>
      <c r="O182" s="77"/>
      <c r="P182" s="213">
        <f>O182*H182</f>
        <v>0</v>
      </c>
      <c r="Q182" s="213">
        <v>0</v>
      </c>
      <c r="R182" s="213">
        <f>Q182*H182</f>
        <v>0</v>
      </c>
      <c r="S182" s="213">
        <v>0</v>
      </c>
      <c r="T182" s="214">
        <f>S182*H182</f>
        <v>0</v>
      </c>
      <c r="AR182" s="15" t="s">
        <v>120</v>
      </c>
      <c r="AT182" s="15" t="s">
        <v>116</v>
      </c>
      <c r="AU182" s="15" t="s">
        <v>80</v>
      </c>
      <c r="AY182" s="15" t="s">
        <v>113</v>
      </c>
      <c r="BE182" s="215">
        <f>IF(N182="základní",J182,0)</f>
        <v>0</v>
      </c>
      <c r="BF182" s="215">
        <f>IF(N182="snížená",J182,0)</f>
        <v>0</v>
      </c>
      <c r="BG182" s="215">
        <f>IF(N182="zákl. přenesená",J182,0)</f>
        <v>0</v>
      </c>
      <c r="BH182" s="215">
        <f>IF(N182="sníž. přenesená",J182,0)</f>
        <v>0</v>
      </c>
      <c r="BI182" s="215">
        <f>IF(N182="nulová",J182,0)</f>
        <v>0</v>
      </c>
      <c r="BJ182" s="15" t="s">
        <v>78</v>
      </c>
      <c r="BK182" s="215">
        <f>ROUND(I182*H182,2)</f>
        <v>0</v>
      </c>
      <c r="BL182" s="15" t="s">
        <v>120</v>
      </c>
      <c r="BM182" s="15" t="s">
        <v>488</v>
      </c>
    </row>
    <row r="183" s="1" customFormat="1" ht="16.5" customHeight="1">
      <c r="B183" s="36"/>
      <c r="C183" s="204" t="s">
        <v>489</v>
      </c>
      <c r="D183" s="204" t="s">
        <v>116</v>
      </c>
      <c r="E183" s="205" t="s">
        <v>490</v>
      </c>
      <c r="F183" s="206" t="s">
        <v>491</v>
      </c>
      <c r="G183" s="207" t="s">
        <v>124</v>
      </c>
      <c r="H183" s="208">
        <v>1.9199999999999999</v>
      </c>
      <c r="I183" s="209"/>
      <c r="J183" s="210">
        <f>ROUND(I183*H183,2)</f>
        <v>0</v>
      </c>
      <c r="K183" s="206" t="s">
        <v>1</v>
      </c>
      <c r="L183" s="41"/>
      <c r="M183" s="211" t="s">
        <v>1</v>
      </c>
      <c r="N183" s="212" t="s">
        <v>41</v>
      </c>
      <c r="O183" s="77"/>
      <c r="P183" s="213">
        <f>O183*H183</f>
        <v>0</v>
      </c>
      <c r="Q183" s="213">
        <v>0</v>
      </c>
      <c r="R183" s="213">
        <f>Q183*H183</f>
        <v>0</v>
      </c>
      <c r="S183" s="213">
        <v>0</v>
      </c>
      <c r="T183" s="214">
        <f>S183*H183</f>
        <v>0</v>
      </c>
      <c r="AR183" s="15" t="s">
        <v>120</v>
      </c>
      <c r="AT183" s="15" t="s">
        <v>116</v>
      </c>
      <c r="AU183" s="15" t="s">
        <v>80</v>
      </c>
      <c r="AY183" s="15" t="s">
        <v>113</v>
      </c>
      <c r="BE183" s="215">
        <f>IF(N183="základní",J183,0)</f>
        <v>0</v>
      </c>
      <c r="BF183" s="215">
        <f>IF(N183="snížená",J183,0)</f>
        <v>0</v>
      </c>
      <c r="BG183" s="215">
        <f>IF(N183="zákl. přenesená",J183,0)</f>
        <v>0</v>
      </c>
      <c r="BH183" s="215">
        <f>IF(N183="sníž. přenesená",J183,0)</f>
        <v>0</v>
      </c>
      <c r="BI183" s="215">
        <f>IF(N183="nulová",J183,0)</f>
        <v>0</v>
      </c>
      <c r="BJ183" s="15" t="s">
        <v>78</v>
      </c>
      <c r="BK183" s="215">
        <f>ROUND(I183*H183,2)</f>
        <v>0</v>
      </c>
      <c r="BL183" s="15" t="s">
        <v>120</v>
      </c>
      <c r="BM183" s="15" t="s">
        <v>492</v>
      </c>
    </row>
    <row r="184" s="1" customFormat="1" ht="16.5" customHeight="1">
      <c r="B184" s="36"/>
      <c r="C184" s="204" t="s">
        <v>493</v>
      </c>
      <c r="D184" s="204" t="s">
        <v>116</v>
      </c>
      <c r="E184" s="205" t="s">
        <v>494</v>
      </c>
      <c r="F184" s="206" t="s">
        <v>495</v>
      </c>
      <c r="G184" s="207" t="s">
        <v>187</v>
      </c>
      <c r="H184" s="208">
        <v>102.58</v>
      </c>
      <c r="I184" s="209"/>
      <c r="J184" s="210">
        <f>ROUND(I184*H184,2)</f>
        <v>0</v>
      </c>
      <c r="K184" s="206" t="s">
        <v>1</v>
      </c>
      <c r="L184" s="41"/>
      <c r="M184" s="211" t="s">
        <v>1</v>
      </c>
      <c r="N184" s="212" t="s">
        <v>41</v>
      </c>
      <c r="O184" s="77"/>
      <c r="P184" s="213">
        <f>O184*H184</f>
        <v>0</v>
      </c>
      <c r="Q184" s="213">
        <v>0.82326999999999995</v>
      </c>
      <c r="R184" s="213">
        <f>Q184*H184</f>
        <v>84.451036599999995</v>
      </c>
      <c r="S184" s="213">
        <v>0</v>
      </c>
      <c r="T184" s="214">
        <f>S184*H184</f>
        <v>0</v>
      </c>
      <c r="AR184" s="15" t="s">
        <v>120</v>
      </c>
      <c r="AT184" s="15" t="s">
        <v>116</v>
      </c>
      <c r="AU184" s="15" t="s">
        <v>80</v>
      </c>
      <c r="AY184" s="15" t="s">
        <v>113</v>
      </c>
      <c r="BE184" s="215">
        <f>IF(N184="základní",J184,0)</f>
        <v>0</v>
      </c>
      <c r="BF184" s="215">
        <f>IF(N184="snížená",J184,0)</f>
        <v>0</v>
      </c>
      <c r="BG184" s="215">
        <f>IF(N184="zákl. přenesená",J184,0)</f>
        <v>0</v>
      </c>
      <c r="BH184" s="215">
        <f>IF(N184="sníž. přenesená",J184,0)</f>
        <v>0</v>
      </c>
      <c r="BI184" s="215">
        <f>IF(N184="nulová",J184,0)</f>
        <v>0</v>
      </c>
      <c r="BJ184" s="15" t="s">
        <v>78</v>
      </c>
      <c r="BK184" s="215">
        <f>ROUND(I184*H184,2)</f>
        <v>0</v>
      </c>
      <c r="BL184" s="15" t="s">
        <v>120</v>
      </c>
      <c r="BM184" s="15" t="s">
        <v>496</v>
      </c>
    </row>
    <row r="185" s="10" customFormat="1" ht="22.8" customHeight="1">
      <c r="B185" s="188"/>
      <c r="C185" s="189"/>
      <c r="D185" s="190" t="s">
        <v>69</v>
      </c>
      <c r="E185" s="202" t="s">
        <v>114</v>
      </c>
      <c r="F185" s="202" t="s">
        <v>497</v>
      </c>
      <c r="G185" s="189"/>
      <c r="H185" s="189"/>
      <c r="I185" s="192"/>
      <c r="J185" s="203">
        <f>BK185</f>
        <v>0</v>
      </c>
      <c r="K185" s="189"/>
      <c r="L185" s="194"/>
      <c r="M185" s="195"/>
      <c r="N185" s="196"/>
      <c r="O185" s="196"/>
      <c r="P185" s="197">
        <f>SUM(P186:P189)</f>
        <v>0</v>
      </c>
      <c r="Q185" s="196"/>
      <c r="R185" s="197">
        <f>SUM(R186:R189)</f>
        <v>14.132</v>
      </c>
      <c r="S185" s="196"/>
      <c r="T185" s="198">
        <f>SUM(T186:T189)</f>
        <v>0</v>
      </c>
      <c r="AR185" s="199" t="s">
        <v>78</v>
      </c>
      <c r="AT185" s="200" t="s">
        <v>69</v>
      </c>
      <c r="AU185" s="200" t="s">
        <v>78</v>
      </c>
      <c r="AY185" s="199" t="s">
        <v>113</v>
      </c>
      <c r="BK185" s="201">
        <f>SUM(BK186:BK189)</f>
        <v>0</v>
      </c>
    </row>
    <row r="186" s="1" customFormat="1" ht="16.5" customHeight="1">
      <c r="B186" s="36"/>
      <c r="C186" s="204" t="s">
        <v>498</v>
      </c>
      <c r="D186" s="204" t="s">
        <v>116</v>
      </c>
      <c r="E186" s="205" t="s">
        <v>499</v>
      </c>
      <c r="F186" s="206" t="s">
        <v>500</v>
      </c>
      <c r="G186" s="207" t="s">
        <v>187</v>
      </c>
      <c r="H186" s="208">
        <v>20</v>
      </c>
      <c r="I186" s="209"/>
      <c r="J186" s="210">
        <f>ROUND(I186*H186,2)</f>
        <v>0</v>
      </c>
      <c r="K186" s="206" t="s">
        <v>1</v>
      </c>
      <c r="L186" s="41"/>
      <c r="M186" s="211" t="s">
        <v>1</v>
      </c>
      <c r="N186" s="212" t="s">
        <v>41</v>
      </c>
      <c r="O186" s="77"/>
      <c r="P186" s="213">
        <f>O186*H186</f>
        <v>0</v>
      </c>
      <c r="Q186" s="213">
        <v>0</v>
      </c>
      <c r="R186" s="213">
        <f>Q186*H186</f>
        <v>0</v>
      </c>
      <c r="S186" s="213">
        <v>0</v>
      </c>
      <c r="T186" s="214">
        <f>S186*H186</f>
        <v>0</v>
      </c>
      <c r="AR186" s="15" t="s">
        <v>120</v>
      </c>
      <c r="AT186" s="15" t="s">
        <v>116</v>
      </c>
      <c r="AU186" s="15" t="s">
        <v>80</v>
      </c>
      <c r="AY186" s="15" t="s">
        <v>113</v>
      </c>
      <c r="BE186" s="215">
        <f>IF(N186="základní",J186,0)</f>
        <v>0</v>
      </c>
      <c r="BF186" s="215">
        <f>IF(N186="snížená",J186,0)</f>
        <v>0</v>
      </c>
      <c r="BG186" s="215">
        <f>IF(N186="zákl. přenesená",J186,0)</f>
        <v>0</v>
      </c>
      <c r="BH186" s="215">
        <f>IF(N186="sníž. přenesená",J186,0)</f>
        <v>0</v>
      </c>
      <c r="BI186" s="215">
        <f>IF(N186="nulová",J186,0)</f>
        <v>0</v>
      </c>
      <c r="BJ186" s="15" t="s">
        <v>78</v>
      </c>
      <c r="BK186" s="215">
        <f>ROUND(I186*H186,2)</f>
        <v>0</v>
      </c>
      <c r="BL186" s="15" t="s">
        <v>120</v>
      </c>
      <c r="BM186" s="15" t="s">
        <v>501</v>
      </c>
    </row>
    <row r="187" s="1" customFormat="1" ht="16.5" customHeight="1">
      <c r="B187" s="36"/>
      <c r="C187" s="204" t="s">
        <v>502</v>
      </c>
      <c r="D187" s="204" t="s">
        <v>116</v>
      </c>
      <c r="E187" s="205" t="s">
        <v>503</v>
      </c>
      <c r="F187" s="206" t="s">
        <v>504</v>
      </c>
      <c r="G187" s="207" t="s">
        <v>187</v>
      </c>
      <c r="H187" s="208">
        <v>20</v>
      </c>
      <c r="I187" s="209"/>
      <c r="J187" s="210">
        <f>ROUND(I187*H187,2)</f>
        <v>0</v>
      </c>
      <c r="K187" s="206" t="s">
        <v>1</v>
      </c>
      <c r="L187" s="41"/>
      <c r="M187" s="211" t="s">
        <v>1</v>
      </c>
      <c r="N187" s="212" t="s">
        <v>41</v>
      </c>
      <c r="O187" s="77"/>
      <c r="P187" s="213">
        <f>O187*H187</f>
        <v>0</v>
      </c>
      <c r="Q187" s="213">
        <v>0</v>
      </c>
      <c r="R187" s="213">
        <f>Q187*H187</f>
        <v>0</v>
      </c>
      <c r="S187" s="213">
        <v>0</v>
      </c>
      <c r="T187" s="214">
        <f>S187*H187</f>
        <v>0</v>
      </c>
      <c r="AR187" s="15" t="s">
        <v>120</v>
      </c>
      <c r="AT187" s="15" t="s">
        <v>116</v>
      </c>
      <c r="AU187" s="15" t="s">
        <v>80</v>
      </c>
      <c r="AY187" s="15" t="s">
        <v>113</v>
      </c>
      <c r="BE187" s="215">
        <f>IF(N187="základní",J187,0)</f>
        <v>0</v>
      </c>
      <c r="BF187" s="215">
        <f>IF(N187="snížená",J187,0)</f>
        <v>0</v>
      </c>
      <c r="BG187" s="215">
        <f>IF(N187="zákl. přenesená",J187,0)</f>
        <v>0</v>
      </c>
      <c r="BH187" s="215">
        <f>IF(N187="sníž. přenesená",J187,0)</f>
        <v>0</v>
      </c>
      <c r="BI187" s="215">
        <f>IF(N187="nulová",J187,0)</f>
        <v>0</v>
      </c>
      <c r="BJ187" s="15" t="s">
        <v>78</v>
      </c>
      <c r="BK187" s="215">
        <f>ROUND(I187*H187,2)</f>
        <v>0</v>
      </c>
      <c r="BL187" s="15" t="s">
        <v>120</v>
      </c>
      <c r="BM187" s="15" t="s">
        <v>505</v>
      </c>
    </row>
    <row r="188" s="1" customFormat="1" ht="16.5" customHeight="1">
      <c r="B188" s="36"/>
      <c r="C188" s="204" t="s">
        <v>506</v>
      </c>
      <c r="D188" s="204" t="s">
        <v>116</v>
      </c>
      <c r="E188" s="205" t="s">
        <v>507</v>
      </c>
      <c r="F188" s="206" t="s">
        <v>508</v>
      </c>
      <c r="G188" s="207" t="s">
        <v>187</v>
      </c>
      <c r="H188" s="208">
        <v>24</v>
      </c>
      <c r="I188" s="209"/>
      <c r="J188" s="210">
        <f>ROUND(I188*H188,2)</f>
        <v>0</v>
      </c>
      <c r="K188" s="206" t="s">
        <v>1</v>
      </c>
      <c r="L188" s="41"/>
      <c r="M188" s="211" t="s">
        <v>1</v>
      </c>
      <c r="N188" s="212" t="s">
        <v>41</v>
      </c>
      <c r="O188" s="77"/>
      <c r="P188" s="213">
        <f>O188*H188</f>
        <v>0</v>
      </c>
      <c r="Q188" s="213">
        <v>0.083500000000000005</v>
      </c>
      <c r="R188" s="213">
        <f>Q188*H188</f>
        <v>2.004</v>
      </c>
      <c r="S188" s="213">
        <v>0</v>
      </c>
      <c r="T188" s="214">
        <f>S188*H188</f>
        <v>0</v>
      </c>
      <c r="AR188" s="15" t="s">
        <v>120</v>
      </c>
      <c r="AT188" s="15" t="s">
        <v>116</v>
      </c>
      <c r="AU188" s="15" t="s">
        <v>80</v>
      </c>
      <c r="AY188" s="15" t="s">
        <v>113</v>
      </c>
      <c r="BE188" s="215">
        <f>IF(N188="základní",J188,0)</f>
        <v>0</v>
      </c>
      <c r="BF188" s="215">
        <f>IF(N188="snížená",J188,0)</f>
        <v>0</v>
      </c>
      <c r="BG188" s="215">
        <f>IF(N188="zákl. přenesená",J188,0)</f>
        <v>0</v>
      </c>
      <c r="BH188" s="215">
        <f>IF(N188="sníž. přenesená",J188,0)</f>
        <v>0</v>
      </c>
      <c r="BI188" s="215">
        <f>IF(N188="nulová",J188,0)</f>
        <v>0</v>
      </c>
      <c r="BJ188" s="15" t="s">
        <v>78</v>
      </c>
      <c r="BK188" s="215">
        <f>ROUND(I188*H188,2)</f>
        <v>0</v>
      </c>
      <c r="BL188" s="15" t="s">
        <v>120</v>
      </c>
      <c r="BM188" s="15" t="s">
        <v>509</v>
      </c>
    </row>
    <row r="189" s="1" customFormat="1" ht="16.5" customHeight="1">
      <c r="B189" s="36"/>
      <c r="C189" s="216" t="s">
        <v>510</v>
      </c>
      <c r="D189" s="216" t="s">
        <v>127</v>
      </c>
      <c r="E189" s="217" t="s">
        <v>511</v>
      </c>
      <c r="F189" s="218" t="s">
        <v>512</v>
      </c>
      <c r="G189" s="219" t="s">
        <v>149</v>
      </c>
      <c r="H189" s="220">
        <v>8</v>
      </c>
      <c r="I189" s="221"/>
      <c r="J189" s="222">
        <f>ROUND(I189*H189,2)</f>
        <v>0</v>
      </c>
      <c r="K189" s="218" t="s">
        <v>1</v>
      </c>
      <c r="L189" s="223"/>
      <c r="M189" s="224" t="s">
        <v>1</v>
      </c>
      <c r="N189" s="225" t="s">
        <v>41</v>
      </c>
      <c r="O189" s="77"/>
      <c r="P189" s="213">
        <f>O189*H189</f>
        <v>0</v>
      </c>
      <c r="Q189" s="213">
        <v>1.516</v>
      </c>
      <c r="R189" s="213">
        <f>Q189*H189</f>
        <v>12.128</v>
      </c>
      <c r="S189" s="213">
        <v>0</v>
      </c>
      <c r="T189" s="214">
        <f>S189*H189</f>
        <v>0</v>
      </c>
      <c r="AR189" s="15" t="s">
        <v>131</v>
      </c>
      <c r="AT189" s="15" t="s">
        <v>127</v>
      </c>
      <c r="AU189" s="15" t="s">
        <v>80</v>
      </c>
      <c r="AY189" s="15" t="s">
        <v>113</v>
      </c>
      <c r="BE189" s="215">
        <f>IF(N189="základní",J189,0)</f>
        <v>0</v>
      </c>
      <c r="BF189" s="215">
        <f>IF(N189="snížená",J189,0)</f>
        <v>0</v>
      </c>
      <c r="BG189" s="215">
        <f>IF(N189="zákl. přenesená",J189,0)</f>
        <v>0</v>
      </c>
      <c r="BH189" s="215">
        <f>IF(N189="sníž. přenesená",J189,0)</f>
        <v>0</v>
      </c>
      <c r="BI189" s="215">
        <f>IF(N189="nulová",J189,0)</f>
        <v>0</v>
      </c>
      <c r="BJ189" s="15" t="s">
        <v>78</v>
      </c>
      <c r="BK189" s="215">
        <f>ROUND(I189*H189,2)</f>
        <v>0</v>
      </c>
      <c r="BL189" s="15" t="s">
        <v>120</v>
      </c>
      <c r="BM189" s="15" t="s">
        <v>513</v>
      </c>
    </row>
    <row r="190" s="10" customFormat="1" ht="22.8" customHeight="1">
      <c r="B190" s="188"/>
      <c r="C190" s="189"/>
      <c r="D190" s="190" t="s">
        <v>69</v>
      </c>
      <c r="E190" s="202" t="s">
        <v>151</v>
      </c>
      <c r="F190" s="202" t="s">
        <v>514</v>
      </c>
      <c r="G190" s="189"/>
      <c r="H190" s="189"/>
      <c r="I190" s="192"/>
      <c r="J190" s="203">
        <f>BK190</f>
        <v>0</v>
      </c>
      <c r="K190" s="189"/>
      <c r="L190" s="194"/>
      <c r="M190" s="195"/>
      <c r="N190" s="196"/>
      <c r="O190" s="196"/>
      <c r="P190" s="197">
        <f>SUM(P191:P262)</f>
        <v>0</v>
      </c>
      <c r="Q190" s="196"/>
      <c r="R190" s="197">
        <f>SUM(R191:R262)</f>
        <v>19.546556800000001</v>
      </c>
      <c r="S190" s="196"/>
      <c r="T190" s="198">
        <f>SUM(T191:T262)</f>
        <v>26.668533600000004</v>
      </c>
      <c r="AR190" s="199" t="s">
        <v>78</v>
      </c>
      <c r="AT190" s="200" t="s">
        <v>69</v>
      </c>
      <c r="AU190" s="200" t="s">
        <v>78</v>
      </c>
      <c r="AY190" s="199" t="s">
        <v>113</v>
      </c>
      <c r="BK190" s="201">
        <f>SUM(BK191:BK262)</f>
        <v>0</v>
      </c>
    </row>
    <row r="191" s="1" customFormat="1" ht="16.5" customHeight="1">
      <c r="B191" s="36"/>
      <c r="C191" s="204" t="s">
        <v>515</v>
      </c>
      <c r="D191" s="204" t="s">
        <v>116</v>
      </c>
      <c r="E191" s="205" t="s">
        <v>516</v>
      </c>
      <c r="F191" s="206" t="s">
        <v>517</v>
      </c>
      <c r="G191" s="207" t="s">
        <v>336</v>
      </c>
      <c r="H191" s="208">
        <v>1212.6800000000001</v>
      </c>
      <c r="I191" s="209"/>
      <c r="J191" s="210">
        <f>ROUND(I191*H191,2)</f>
        <v>0</v>
      </c>
      <c r="K191" s="206" t="s">
        <v>386</v>
      </c>
      <c r="L191" s="41"/>
      <c r="M191" s="211" t="s">
        <v>1</v>
      </c>
      <c r="N191" s="212" t="s">
        <v>41</v>
      </c>
      <c r="O191" s="77"/>
      <c r="P191" s="213">
        <f>O191*H191</f>
        <v>0</v>
      </c>
      <c r="Q191" s="213">
        <v>0.00013999999999999999</v>
      </c>
      <c r="R191" s="213">
        <f>Q191*H191</f>
        <v>0.16977519999999999</v>
      </c>
      <c r="S191" s="213">
        <v>0</v>
      </c>
      <c r="T191" s="214">
        <f>S191*H191</f>
        <v>0</v>
      </c>
      <c r="AR191" s="15" t="s">
        <v>180</v>
      </c>
      <c r="AT191" s="15" t="s">
        <v>116</v>
      </c>
      <c r="AU191" s="15" t="s">
        <v>80</v>
      </c>
      <c r="AY191" s="15" t="s">
        <v>113</v>
      </c>
      <c r="BE191" s="215">
        <f>IF(N191="základní",J191,0)</f>
        <v>0</v>
      </c>
      <c r="BF191" s="215">
        <f>IF(N191="snížená",J191,0)</f>
        <v>0</v>
      </c>
      <c r="BG191" s="215">
        <f>IF(N191="zákl. přenesená",J191,0)</f>
        <v>0</v>
      </c>
      <c r="BH191" s="215">
        <f>IF(N191="sníž. přenesená",J191,0)</f>
        <v>0</v>
      </c>
      <c r="BI191" s="215">
        <f>IF(N191="nulová",J191,0)</f>
        <v>0</v>
      </c>
      <c r="BJ191" s="15" t="s">
        <v>78</v>
      </c>
      <c r="BK191" s="215">
        <f>ROUND(I191*H191,2)</f>
        <v>0</v>
      </c>
      <c r="BL191" s="15" t="s">
        <v>180</v>
      </c>
      <c r="BM191" s="15" t="s">
        <v>518</v>
      </c>
    </row>
    <row r="192" s="1" customFormat="1">
      <c r="B192" s="36"/>
      <c r="C192" s="37"/>
      <c r="D192" s="233" t="s">
        <v>388</v>
      </c>
      <c r="E192" s="37"/>
      <c r="F192" s="243" t="s">
        <v>519</v>
      </c>
      <c r="G192" s="37"/>
      <c r="H192" s="37"/>
      <c r="I192" s="129"/>
      <c r="J192" s="37"/>
      <c r="K192" s="37"/>
      <c r="L192" s="41"/>
      <c r="M192" s="244"/>
      <c r="N192" s="77"/>
      <c r="O192" s="77"/>
      <c r="P192" s="77"/>
      <c r="Q192" s="77"/>
      <c r="R192" s="77"/>
      <c r="S192" s="77"/>
      <c r="T192" s="78"/>
      <c r="AT192" s="15" t="s">
        <v>388</v>
      </c>
      <c r="AU192" s="15" t="s">
        <v>80</v>
      </c>
    </row>
    <row r="193" s="11" customFormat="1">
      <c r="B193" s="231"/>
      <c r="C193" s="232"/>
      <c r="D193" s="233" t="s">
        <v>315</v>
      </c>
      <c r="E193" s="234" t="s">
        <v>1</v>
      </c>
      <c r="F193" s="235" t="s">
        <v>520</v>
      </c>
      <c r="G193" s="232"/>
      <c r="H193" s="236">
        <v>1212.6800000000001</v>
      </c>
      <c r="I193" s="237"/>
      <c r="J193" s="232"/>
      <c r="K193" s="232"/>
      <c r="L193" s="238"/>
      <c r="M193" s="239"/>
      <c r="N193" s="240"/>
      <c r="O193" s="240"/>
      <c r="P193" s="240"/>
      <c r="Q193" s="240"/>
      <c r="R193" s="240"/>
      <c r="S193" s="240"/>
      <c r="T193" s="241"/>
      <c r="AT193" s="242" t="s">
        <v>315</v>
      </c>
      <c r="AU193" s="242" t="s">
        <v>80</v>
      </c>
      <c r="AV193" s="11" t="s">
        <v>80</v>
      </c>
      <c r="AW193" s="11" t="s">
        <v>32</v>
      </c>
      <c r="AX193" s="11" t="s">
        <v>78</v>
      </c>
      <c r="AY193" s="242" t="s">
        <v>113</v>
      </c>
    </row>
    <row r="194" s="1" customFormat="1" ht="16.5" customHeight="1">
      <c r="B194" s="36"/>
      <c r="C194" s="204" t="s">
        <v>521</v>
      </c>
      <c r="D194" s="204" t="s">
        <v>116</v>
      </c>
      <c r="E194" s="205" t="s">
        <v>522</v>
      </c>
      <c r="F194" s="206" t="s">
        <v>523</v>
      </c>
      <c r="G194" s="207" t="s">
        <v>187</v>
      </c>
      <c r="H194" s="208">
        <v>39.020000000000003</v>
      </c>
      <c r="I194" s="209"/>
      <c r="J194" s="210">
        <f>ROUND(I194*H194,2)</f>
        <v>0</v>
      </c>
      <c r="K194" s="206" t="s">
        <v>524</v>
      </c>
      <c r="L194" s="41"/>
      <c r="M194" s="211" t="s">
        <v>1</v>
      </c>
      <c r="N194" s="212" t="s">
        <v>41</v>
      </c>
      <c r="O194" s="77"/>
      <c r="P194" s="213">
        <f>O194*H194</f>
        <v>0</v>
      </c>
      <c r="Q194" s="213">
        <v>0.00017000000000000001</v>
      </c>
      <c r="R194" s="213">
        <f>Q194*H194</f>
        <v>0.0066334000000000011</v>
      </c>
      <c r="S194" s="213">
        <v>0</v>
      </c>
      <c r="T194" s="214">
        <f>S194*H194</f>
        <v>0</v>
      </c>
      <c r="AR194" s="15" t="s">
        <v>180</v>
      </c>
      <c r="AT194" s="15" t="s">
        <v>116</v>
      </c>
      <c r="AU194" s="15" t="s">
        <v>80</v>
      </c>
      <c r="AY194" s="15" t="s">
        <v>113</v>
      </c>
      <c r="BE194" s="215">
        <f>IF(N194="základní",J194,0)</f>
        <v>0</v>
      </c>
      <c r="BF194" s="215">
        <f>IF(N194="snížená",J194,0)</f>
        <v>0</v>
      </c>
      <c r="BG194" s="215">
        <f>IF(N194="zákl. přenesená",J194,0)</f>
        <v>0</v>
      </c>
      <c r="BH194" s="215">
        <f>IF(N194="sníž. přenesená",J194,0)</f>
        <v>0</v>
      </c>
      <c r="BI194" s="215">
        <f>IF(N194="nulová",J194,0)</f>
        <v>0</v>
      </c>
      <c r="BJ194" s="15" t="s">
        <v>78</v>
      </c>
      <c r="BK194" s="215">
        <f>ROUND(I194*H194,2)</f>
        <v>0</v>
      </c>
      <c r="BL194" s="15" t="s">
        <v>180</v>
      </c>
      <c r="BM194" s="15" t="s">
        <v>525</v>
      </c>
    </row>
    <row r="195" s="1" customFormat="1">
      <c r="B195" s="36"/>
      <c r="C195" s="37"/>
      <c r="D195" s="233" t="s">
        <v>388</v>
      </c>
      <c r="E195" s="37"/>
      <c r="F195" s="243" t="s">
        <v>526</v>
      </c>
      <c r="G195" s="37"/>
      <c r="H195" s="37"/>
      <c r="I195" s="129"/>
      <c r="J195" s="37"/>
      <c r="K195" s="37"/>
      <c r="L195" s="41"/>
      <c r="M195" s="244"/>
      <c r="N195" s="77"/>
      <c r="O195" s="77"/>
      <c r="P195" s="77"/>
      <c r="Q195" s="77"/>
      <c r="R195" s="77"/>
      <c r="S195" s="77"/>
      <c r="T195" s="78"/>
      <c r="AT195" s="15" t="s">
        <v>388</v>
      </c>
      <c r="AU195" s="15" t="s">
        <v>80</v>
      </c>
    </row>
    <row r="196" s="11" customFormat="1">
      <c r="B196" s="231"/>
      <c r="C196" s="232"/>
      <c r="D196" s="233" t="s">
        <v>315</v>
      </c>
      <c r="E196" s="234" t="s">
        <v>1</v>
      </c>
      <c r="F196" s="235" t="s">
        <v>527</v>
      </c>
      <c r="G196" s="232"/>
      <c r="H196" s="236">
        <v>39.020000000000003</v>
      </c>
      <c r="I196" s="237"/>
      <c r="J196" s="232"/>
      <c r="K196" s="232"/>
      <c r="L196" s="238"/>
      <c r="M196" s="239"/>
      <c r="N196" s="240"/>
      <c r="O196" s="240"/>
      <c r="P196" s="240"/>
      <c r="Q196" s="240"/>
      <c r="R196" s="240"/>
      <c r="S196" s="240"/>
      <c r="T196" s="241"/>
      <c r="AT196" s="242" t="s">
        <v>315</v>
      </c>
      <c r="AU196" s="242" t="s">
        <v>80</v>
      </c>
      <c r="AV196" s="11" t="s">
        <v>80</v>
      </c>
      <c r="AW196" s="11" t="s">
        <v>32</v>
      </c>
      <c r="AX196" s="11" t="s">
        <v>78</v>
      </c>
      <c r="AY196" s="242" t="s">
        <v>113</v>
      </c>
    </row>
    <row r="197" s="1" customFormat="1" ht="16.5" customHeight="1">
      <c r="B197" s="36"/>
      <c r="C197" s="204" t="s">
        <v>528</v>
      </c>
      <c r="D197" s="204" t="s">
        <v>116</v>
      </c>
      <c r="E197" s="205" t="s">
        <v>529</v>
      </c>
      <c r="F197" s="206" t="s">
        <v>530</v>
      </c>
      <c r="G197" s="207" t="s">
        <v>187</v>
      </c>
      <c r="H197" s="208">
        <v>39.060000000000002</v>
      </c>
      <c r="I197" s="209"/>
      <c r="J197" s="210">
        <f>ROUND(I197*H197,2)</f>
        <v>0</v>
      </c>
      <c r="K197" s="206" t="s">
        <v>524</v>
      </c>
      <c r="L197" s="41"/>
      <c r="M197" s="211" t="s">
        <v>1</v>
      </c>
      <c r="N197" s="212" t="s">
        <v>41</v>
      </c>
      <c r="O197" s="77"/>
      <c r="P197" s="213">
        <f>O197*H197</f>
        <v>0</v>
      </c>
      <c r="Q197" s="213">
        <v>0.00012</v>
      </c>
      <c r="R197" s="213">
        <f>Q197*H197</f>
        <v>0.0046872000000000007</v>
      </c>
      <c r="S197" s="213">
        <v>0</v>
      </c>
      <c r="T197" s="214">
        <f>S197*H197</f>
        <v>0</v>
      </c>
      <c r="AR197" s="15" t="s">
        <v>180</v>
      </c>
      <c r="AT197" s="15" t="s">
        <v>116</v>
      </c>
      <c r="AU197" s="15" t="s">
        <v>80</v>
      </c>
      <c r="AY197" s="15" t="s">
        <v>113</v>
      </c>
      <c r="BE197" s="215">
        <f>IF(N197="základní",J197,0)</f>
        <v>0</v>
      </c>
      <c r="BF197" s="215">
        <f>IF(N197="snížená",J197,0)</f>
        <v>0</v>
      </c>
      <c r="BG197" s="215">
        <f>IF(N197="zákl. přenesená",J197,0)</f>
        <v>0</v>
      </c>
      <c r="BH197" s="215">
        <f>IF(N197="sníž. přenesená",J197,0)</f>
        <v>0</v>
      </c>
      <c r="BI197" s="215">
        <f>IF(N197="nulová",J197,0)</f>
        <v>0</v>
      </c>
      <c r="BJ197" s="15" t="s">
        <v>78</v>
      </c>
      <c r="BK197" s="215">
        <f>ROUND(I197*H197,2)</f>
        <v>0</v>
      </c>
      <c r="BL197" s="15" t="s">
        <v>180</v>
      </c>
      <c r="BM197" s="15" t="s">
        <v>531</v>
      </c>
    </row>
    <row r="198" s="1" customFormat="1">
      <c r="B198" s="36"/>
      <c r="C198" s="37"/>
      <c r="D198" s="233" t="s">
        <v>388</v>
      </c>
      <c r="E198" s="37"/>
      <c r="F198" s="243" t="s">
        <v>532</v>
      </c>
      <c r="G198" s="37"/>
      <c r="H198" s="37"/>
      <c r="I198" s="129"/>
      <c r="J198" s="37"/>
      <c r="K198" s="37"/>
      <c r="L198" s="41"/>
      <c r="M198" s="244"/>
      <c r="N198" s="77"/>
      <c r="O198" s="77"/>
      <c r="P198" s="77"/>
      <c r="Q198" s="77"/>
      <c r="R198" s="77"/>
      <c r="S198" s="77"/>
      <c r="T198" s="78"/>
      <c r="AT198" s="15" t="s">
        <v>388</v>
      </c>
      <c r="AU198" s="15" t="s">
        <v>80</v>
      </c>
    </row>
    <row r="199" s="11" customFormat="1">
      <c r="B199" s="231"/>
      <c r="C199" s="232"/>
      <c r="D199" s="233" t="s">
        <v>315</v>
      </c>
      <c r="E199" s="234" t="s">
        <v>1</v>
      </c>
      <c r="F199" s="235" t="s">
        <v>533</v>
      </c>
      <c r="G199" s="232"/>
      <c r="H199" s="236">
        <v>39.060000000000002</v>
      </c>
      <c r="I199" s="237"/>
      <c r="J199" s="232"/>
      <c r="K199" s="232"/>
      <c r="L199" s="238"/>
      <c r="M199" s="239"/>
      <c r="N199" s="240"/>
      <c r="O199" s="240"/>
      <c r="P199" s="240"/>
      <c r="Q199" s="240"/>
      <c r="R199" s="240"/>
      <c r="S199" s="240"/>
      <c r="T199" s="241"/>
      <c r="AT199" s="242" t="s">
        <v>315</v>
      </c>
      <c r="AU199" s="242" t="s">
        <v>80</v>
      </c>
      <c r="AV199" s="11" t="s">
        <v>80</v>
      </c>
      <c r="AW199" s="11" t="s">
        <v>32</v>
      </c>
      <c r="AX199" s="11" t="s">
        <v>78</v>
      </c>
      <c r="AY199" s="242" t="s">
        <v>113</v>
      </c>
    </row>
    <row r="200" s="1" customFormat="1" ht="16.5" customHeight="1">
      <c r="B200" s="36"/>
      <c r="C200" s="204" t="s">
        <v>534</v>
      </c>
      <c r="D200" s="204" t="s">
        <v>116</v>
      </c>
      <c r="E200" s="205" t="s">
        <v>535</v>
      </c>
      <c r="F200" s="206" t="s">
        <v>536</v>
      </c>
      <c r="G200" s="207" t="s">
        <v>178</v>
      </c>
      <c r="H200" s="208">
        <v>35.119999999999997</v>
      </c>
      <c r="I200" s="209"/>
      <c r="J200" s="210">
        <f>ROUND(I200*H200,2)</f>
        <v>0</v>
      </c>
      <c r="K200" s="206" t="s">
        <v>1</v>
      </c>
      <c r="L200" s="41"/>
      <c r="M200" s="211" t="s">
        <v>1</v>
      </c>
      <c r="N200" s="212" t="s">
        <v>41</v>
      </c>
      <c r="O200" s="77"/>
      <c r="P200" s="213">
        <f>O200*H200</f>
        <v>0</v>
      </c>
      <c r="Q200" s="213">
        <v>0.00117</v>
      </c>
      <c r="R200" s="213">
        <f>Q200*H200</f>
        <v>0.041090399999999999</v>
      </c>
      <c r="S200" s="213">
        <v>0</v>
      </c>
      <c r="T200" s="214">
        <f>S200*H200</f>
        <v>0</v>
      </c>
      <c r="AR200" s="15" t="s">
        <v>120</v>
      </c>
      <c r="AT200" s="15" t="s">
        <v>116</v>
      </c>
      <c r="AU200" s="15" t="s">
        <v>80</v>
      </c>
      <c r="AY200" s="15" t="s">
        <v>113</v>
      </c>
      <c r="BE200" s="215">
        <f>IF(N200="základní",J200,0)</f>
        <v>0</v>
      </c>
      <c r="BF200" s="215">
        <f>IF(N200="snížená",J200,0)</f>
        <v>0</v>
      </c>
      <c r="BG200" s="215">
        <f>IF(N200="zákl. přenesená",J200,0)</f>
        <v>0</v>
      </c>
      <c r="BH200" s="215">
        <f>IF(N200="sníž. přenesená",J200,0)</f>
        <v>0</v>
      </c>
      <c r="BI200" s="215">
        <f>IF(N200="nulová",J200,0)</f>
        <v>0</v>
      </c>
      <c r="BJ200" s="15" t="s">
        <v>78</v>
      </c>
      <c r="BK200" s="215">
        <f>ROUND(I200*H200,2)</f>
        <v>0</v>
      </c>
      <c r="BL200" s="15" t="s">
        <v>120</v>
      </c>
      <c r="BM200" s="15" t="s">
        <v>537</v>
      </c>
    </row>
    <row r="201" s="1" customFormat="1" ht="16.5" customHeight="1">
      <c r="B201" s="36"/>
      <c r="C201" s="204" t="s">
        <v>538</v>
      </c>
      <c r="D201" s="204" t="s">
        <v>116</v>
      </c>
      <c r="E201" s="205" t="s">
        <v>539</v>
      </c>
      <c r="F201" s="206" t="s">
        <v>540</v>
      </c>
      <c r="G201" s="207" t="s">
        <v>178</v>
      </c>
      <c r="H201" s="208">
        <v>35.119999999999997</v>
      </c>
      <c r="I201" s="209"/>
      <c r="J201" s="210">
        <f>ROUND(I201*H201,2)</f>
        <v>0</v>
      </c>
      <c r="K201" s="206" t="s">
        <v>1</v>
      </c>
      <c r="L201" s="41"/>
      <c r="M201" s="211" t="s">
        <v>1</v>
      </c>
      <c r="N201" s="212" t="s">
        <v>41</v>
      </c>
      <c r="O201" s="77"/>
      <c r="P201" s="213">
        <f>O201*H201</f>
        <v>0</v>
      </c>
      <c r="Q201" s="213">
        <v>0.00066</v>
      </c>
      <c r="R201" s="213">
        <f>Q201*H201</f>
        <v>0.023179199999999997</v>
      </c>
      <c r="S201" s="213">
        <v>0</v>
      </c>
      <c r="T201" s="214">
        <f>S201*H201</f>
        <v>0</v>
      </c>
      <c r="AR201" s="15" t="s">
        <v>120</v>
      </c>
      <c r="AT201" s="15" t="s">
        <v>116</v>
      </c>
      <c r="AU201" s="15" t="s">
        <v>80</v>
      </c>
      <c r="AY201" s="15" t="s">
        <v>113</v>
      </c>
      <c r="BE201" s="215">
        <f>IF(N201="základní",J201,0)</f>
        <v>0</v>
      </c>
      <c r="BF201" s="215">
        <f>IF(N201="snížená",J201,0)</f>
        <v>0</v>
      </c>
      <c r="BG201" s="215">
        <f>IF(N201="zákl. přenesená",J201,0)</f>
        <v>0</v>
      </c>
      <c r="BH201" s="215">
        <f>IF(N201="sníž. přenesená",J201,0)</f>
        <v>0</v>
      </c>
      <c r="BI201" s="215">
        <f>IF(N201="nulová",J201,0)</f>
        <v>0</v>
      </c>
      <c r="BJ201" s="15" t="s">
        <v>78</v>
      </c>
      <c r="BK201" s="215">
        <f>ROUND(I201*H201,2)</f>
        <v>0</v>
      </c>
      <c r="BL201" s="15" t="s">
        <v>120</v>
      </c>
      <c r="BM201" s="15" t="s">
        <v>541</v>
      </c>
    </row>
    <row r="202" s="1" customFormat="1" ht="16.5" customHeight="1">
      <c r="B202" s="36"/>
      <c r="C202" s="216" t="s">
        <v>542</v>
      </c>
      <c r="D202" s="216" t="s">
        <v>127</v>
      </c>
      <c r="E202" s="217" t="s">
        <v>543</v>
      </c>
      <c r="F202" s="218" t="s">
        <v>544</v>
      </c>
      <c r="G202" s="219" t="s">
        <v>130</v>
      </c>
      <c r="H202" s="220">
        <v>0.70599999999999996</v>
      </c>
      <c r="I202" s="221"/>
      <c r="J202" s="222">
        <f>ROUND(I202*H202,2)</f>
        <v>0</v>
      </c>
      <c r="K202" s="218" t="s">
        <v>545</v>
      </c>
      <c r="L202" s="223"/>
      <c r="M202" s="224" t="s">
        <v>1</v>
      </c>
      <c r="N202" s="225" t="s">
        <v>41</v>
      </c>
      <c r="O202" s="77"/>
      <c r="P202" s="213">
        <f>O202*H202</f>
        <v>0</v>
      </c>
      <c r="Q202" s="213">
        <v>1</v>
      </c>
      <c r="R202" s="213">
        <f>Q202*H202</f>
        <v>0.70599999999999996</v>
      </c>
      <c r="S202" s="213">
        <v>0</v>
      </c>
      <c r="T202" s="214">
        <f>S202*H202</f>
        <v>0</v>
      </c>
      <c r="AR202" s="15" t="s">
        <v>131</v>
      </c>
      <c r="AT202" s="15" t="s">
        <v>127</v>
      </c>
      <c r="AU202" s="15" t="s">
        <v>80</v>
      </c>
      <c r="AY202" s="15" t="s">
        <v>113</v>
      </c>
      <c r="BE202" s="215">
        <f>IF(N202="základní",J202,0)</f>
        <v>0</v>
      </c>
      <c r="BF202" s="215">
        <f>IF(N202="snížená",J202,0)</f>
        <v>0</v>
      </c>
      <c r="BG202" s="215">
        <f>IF(N202="zákl. přenesená",J202,0)</f>
        <v>0</v>
      </c>
      <c r="BH202" s="215">
        <f>IF(N202="sníž. přenesená",J202,0)</f>
        <v>0</v>
      </c>
      <c r="BI202" s="215">
        <f>IF(N202="nulová",J202,0)</f>
        <v>0</v>
      </c>
      <c r="BJ202" s="15" t="s">
        <v>78</v>
      </c>
      <c r="BK202" s="215">
        <f>ROUND(I202*H202,2)</f>
        <v>0</v>
      </c>
      <c r="BL202" s="15" t="s">
        <v>120</v>
      </c>
      <c r="BM202" s="15" t="s">
        <v>546</v>
      </c>
    </row>
    <row r="203" s="1" customFormat="1">
      <c r="B203" s="36"/>
      <c r="C203" s="37"/>
      <c r="D203" s="233" t="s">
        <v>388</v>
      </c>
      <c r="E203" s="37"/>
      <c r="F203" s="243" t="s">
        <v>544</v>
      </c>
      <c r="G203" s="37"/>
      <c r="H203" s="37"/>
      <c r="I203" s="129"/>
      <c r="J203" s="37"/>
      <c r="K203" s="37"/>
      <c r="L203" s="41"/>
      <c r="M203" s="244"/>
      <c r="N203" s="77"/>
      <c r="O203" s="77"/>
      <c r="P203" s="77"/>
      <c r="Q203" s="77"/>
      <c r="R203" s="77"/>
      <c r="S203" s="77"/>
      <c r="T203" s="78"/>
      <c r="AT203" s="15" t="s">
        <v>388</v>
      </c>
      <c r="AU203" s="15" t="s">
        <v>80</v>
      </c>
    </row>
    <row r="204" s="11" customFormat="1">
      <c r="B204" s="231"/>
      <c r="C204" s="232"/>
      <c r="D204" s="233" t="s">
        <v>315</v>
      </c>
      <c r="E204" s="234" t="s">
        <v>1</v>
      </c>
      <c r="F204" s="235" t="s">
        <v>547</v>
      </c>
      <c r="G204" s="232"/>
      <c r="H204" s="236">
        <v>0.70599999999999996</v>
      </c>
      <c r="I204" s="237"/>
      <c r="J204" s="232"/>
      <c r="K204" s="232"/>
      <c r="L204" s="238"/>
      <c r="M204" s="239"/>
      <c r="N204" s="240"/>
      <c r="O204" s="240"/>
      <c r="P204" s="240"/>
      <c r="Q204" s="240"/>
      <c r="R204" s="240"/>
      <c r="S204" s="240"/>
      <c r="T204" s="241"/>
      <c r="AT204" s="242" t="s">
        <v>315</v>
      </c>
      <c r="AU204" s="242" t="s">
        <v>80</v>
      </c>
      <c r="AV204" s="11" t="s">
        <v>80</v>
      </c>
      <c r="AW204" s="11" t="s">
        <v>32</v>
      </c>
      <c r="AX204" s="11" t="s">
        <v>78</v>
      </c>
      <c r="AY204" s="242" t="s">
        <v>113</v>
      </c>
    </row>
    <row r="205" s="1" customFormat="1" ht="16.5" customHeight="1">
      <c r="B205" s="36"/>
      <c r="C205" s="216" t="s">
        <v>548</v>
      </c>
      <c r="D205" s="216" t="s">
        <v>127</v>
      </c>
      <c r="E205" s="217" t="s">
        <v>549</v>
      </c>
      <c r="F205" s="218" t="s">
        <v>550</v>
      </c>
      <c r="G205" s="219" t="s">
        <v>130</v>
      </c>
      <c r="H205" s="220">
        <v>0.34200000000000003</v>
      </c>
      <c r="I205" s="221"/>
      <c r="J205" s="222">
        <f>ROUND(I205*H205,2)</f>
        <v>0</v>
      </c>
      <c r="K205" s="218" t="s">
        <v>545</v>
      </c>
      <c r="L205" s="223"/>
      <c r="M205" s="224" t="s">
        <v>1</v>
      </c>
      <c r="N205" s="225" t="s">
        <v>41</v>
      </c>
      <c r="O205" s="77"/>
      <c r="P205" s="213">
        <f>O205*H205</f>
        <v>0</v>
      </c>
      <c r="Q205" s="213">
        <v>1</v>
      </c>
      <c r="R205" s="213">
        <f>Q205*H205</f>
        <v>0.34200000000000003</v>
      </c>
      <c r="S205" s="213">
        <v>0</v>
      </c>
      <c r="T205" s="214">
        <f>S205*H205</f>
        <v>0</v>
      </c>
      <c r="AR205" s="15" t="s">
        <v>131</v>
      </c>
      <c r="AT205" s="15" t="s">
        <v>127</v>
      </c>
      <c r="AU205" s="15" t="s">
        <v>80</v>
      </c>
      <c r="AY205" s="15" t="s">
        <v>113</v>
      </c>
      <c r="BE205" s="215">
        <f>IF(N205="základní",J205,0)</f>
        <v>0</v>
      </c>
      <c r="BF205" s="215">
        <f>IF(N205="snížená",J205,0)</f>
        <v>0</v>
      </c>
      <c r="BG205" s="215">
        <f>IF(N205="zákl. přenesená",J205,0)</f>
        <v>0</v>
      </c>
      <c r="BH205" s="215">
        <f>IF(N205="sníž. přenesená",J205,0)</f>
        <v>0</v>
      </c>
      <c r="BI205" s="215">
        <f>IF(N205="nulová",J205,0)</f>
        <v>0</v>
      </c>
      <c r="BJ205" s="15" t="s">
        <v>78</v>
      </c>
      <c r="BK205" s="215">
        <f>ROUND(I205*H205,2)</f>
        <v>0</v>
      </c>
      <c r="BL205" s="15" t="s">
        <v>120</v>
      </c>
      <c r="BM205" s="15" t="s">
        <v>551</v>
      </c>
    </row>
    <row r="206" s="1" customFormat="1">
      <c r="B206" s="36"/>
      <c r="C206" s="37"/>
      <c r="D206" s="233" t="s">
        <v>388</v>
      </c>
      <c r="E206" s="37"/>
      <c r="F206" s="243" t="s">
        <v>550</v>
      </c>
      <c r="G206" s="37"/>
      <c r="H206" s="37"/>
      <c r="I206" s="129"/>
      <c r="J206" s="37"/>
      <c r="K206" s="37"/>
      <c r="L206" s="41"/>
      <c r="M206" s="244"/>
      <c r="N206" s="77"/>
      <c r="O206" s="77"/>
      <c r="P206" s="77"/>
      <c r="Q206" s="77"/>
      <c r="R206" s="77"/>
      <c r="S206" s="77"/>
      <c r="T206" s="78"/>
      <c r="AT206" s="15" t="s">
        <v>388</v>
      </c>
      <c r="AU206" s="15" t="s">
        <v>80</v>
      </c>
    </row>
    <row r="207" s="13" customFormat="1">
      <c r="B207" s="256"/>
      <c r="C207" s="257"/>
      <c r="D207" s="233" t="s">
        <v>315</v>
      </c>
      <c r="E207" s="258" t="s">
        <v>1</v>
      </c>
      <c r="F207" s="259" t="s">
        <v>552</v>
      </c>
      <c r="G207" s="257"/>
      <c r="H207" s="258" t="s">
        <v>1</v>
      </c>
      <c r="I207" s="260"/>
      <c r="J207" s="257"/>
      <c r="K207" s="257"/>
      <c r="L207" s="261"/>
      <c r="M207" s="262"/>
      <c r="N207" s="263"/>
      <c r="O207" s="263"/>
      <c r="P207" s="263"/>
      <c r="Q207" s="263"/>
      <c r="R207" s="263"/>
      <c r="S207" s="263"/>
      <c r="T207" s="264"/>
      <c r="AT207" s="265" t="s">
        <v>315</v>
      </c>
      <c r="AU207" s="265" t="s">
        <v>80</v>
      </c>
      <c r="AV207" s="13" t="s">
        <v>78</v>
      </c>
      <c r="AW207" s="13" t="s">
        <v>32</v>
      </c>
      <c r="AX207" s="13" t="s">
        <v>70</v>
      </c>
      <c r="AY207" s="265" t="s">
        <v>113</v>
      </c>
    </row>
    <row r="208" s="11" customFormat="1">
      <c r="B208" s="231"/>
      <c r="C208" s="232"/>
      <c r="D208" s="233" t="s">
        <v>315</v>
      </c>
      <c r="E208" s="234" t="s">
        <v>1</v>
      </c>
      <c r="F208" s="235" t="s">
        <v>553</v>
      </c>
      <c r="G208" s="232"/>
      <c r="H208" s="236">
        <v>0.34200000000000003</v>
      </c>
      <c r="I208" s="237"/>
      <c r="J208" s="232"/>
      <c r="K208" s="232"/>
      <c r="L208" s="238"/>
      <c r="M208" s="239"/>
      <c r="N208" s="240"/>
      <c r="O208" s="240"/>
      <c r="P208" s="240"/>
      <c r="Q208" s="240"/>
      <c r="R208" s="240"/>
      <c r="S208" s="240"/>
      <c r="T208" s="241"/>
      <c r="AT208" s="242" t="s">
        <v>315</v>
      </c>
      <c r="AU208" s="242" t="s">
        <v>80</v>
      </c>
      <c r="AV208" s="11" t="s">
        <v>80</v>
      </c>
      <c r="AW208" s="11" t="s">
        <v>32</v>
      </c>
      <c r="AX208" s="11" t="s">
        <v>78</v>
      </c>
      <c r="AY208" s="242" t="s">
        <v>113</v>
      </c>
    </row>
    <row r="209" s="1" customFormat="1" ht="16.5" customHeight="1">
      <c r="B209" s="36"/>
      <c r="C209" s="204" t="s">
        <v>554</v>
      </c>
      <c r="D209" s="204" t="s">
        <v>116</v>
      </c>
      <c r="E209" s="205" t="s">
        <v>555</v>
      </c>
      <c r="F209" s="206" t="s">
        <v>556</v>
      </c>
      <c r="G209" s="207" t="s">
        <v>187</v>
      </c>
      <c r="H209" s="208">
        <v>108.90000000000001</v>
      </c>
      <c r="I209" s="209"/>
      <c r="J209" s="210">
        <f>ROUND(I209*H209,2)</f>
        <v>0</v>
      </c>
      <c r="K209" s="206" t="s">
        <v>1</v>
      </c>
      <c r="L209" s="41"/>
      <c r="M209" s="211" t="s">
        <v>1</v>
      </c>
      <c r="N209" s="212" t="s">
        <v>41</v>
      </c>
      <c r="O209" s="77"/>
      <c r="P209" s="213">
        <f>O209*H209</f>
        <v>0</v>
      </c>
      <c r="Q209" s="213">
        <v>0.0010200000000000001</v>
      </c>
      <c r="R209" s="213">
        <f>Q209*H209</f>
        <v>0.11107800000000001</v>
      </c>
      <c r="S209" s="213">
        <v>0</v>
      </c>
      <c r="T209" s="214">
        <f>S209*H209</f>
        <v>0</v>
      </c>
      <c r="AR209" s="15" t="s">
        <v>120</v>
      </c>
      <c r="AT209" s="15" t="s">
        <v>116</v>
      </c>
      <c r="AU209" s="15" t="s">
        <v>80</v>
      </c>
      <c r="AY209" s="15" t="s">
        <v>113</v>
      </c>
      <c r="BE209" s="215">
        <f>IF(N209="základní",J209,0)</f>
        <v>0</v>
      </c>
      <c r="BF209" s="215">
        <f>IF(N209="snížená",J209,0)</f>
        <v>0</v>
      </c>
      <c r="BG209" s="215">
        <f>IF(N209="zákl. přenesená",J209,0)</f>
        <v>0</v>
      </c>
      <c r="BH209" s="215">
        <f>IF(N209="sníž. přenesená",J209,0)</f>
        <v>0</v>
      </c>
      <c r="BI209" s="215">
        <f>IF(N209="nulová",J209,0)</f>
        <v>0</v>
      </c>
      <c r="BJ209" s="15" t="s">
        <v>78</v>
      </c>
      <c r="BK209" s="215">
        <f>ROUND(I209*H209,2)</f>
        <v>0</v>
      </c>
      <c r="BL209" s="15" t="s">
        <v>120</v>
      </c>
      <c r="BM209" s="15" t="s">
        <v>557</v>
      </c>
    </row>
    <row r="210" s="1" customFormat="1" ht="16.5" customHeight="1">
      <c r="B210" s="36"/>
      <c r="C210" s="204" t="s">
        <v>558</v>
      </c>
      <c r="D210" s="204" t="s">
        <v>116</v>
      </c>
      <c r="E210" s="205" t="s">
        <v>559</v>
      </c>
      <c r="F210" s="206" t="s">
        <v>560</v>
      </c>
      <c r="G210" s="207" t="s">
        <v>187</v>
      </c>
      <c r="H210" s="208">
        <v>0.40000000000000002</v>
      </c>
      <c r="I210" s="209"/>
      <c r="J210" s="210">
        <f>ROUND(I210*H210,2)</f>
        <v>0</v>
      </c>
      <c r="K210" s="206" t="s">
        <v>1</v>
      </c>
      <c r="L210" s="41"/>
      <c r="M210" s="211" t="s">
        <v>1</v>
      </c>
      <c r="N210" s="212" t="s">
        <v>41</v>
      </c>
      <c r="O210" s="77"/>
      <c r="P210" s="213">
        <f>O210*H210</f>
        <v>0</v>
      </c>
      <c r="Q210" s="213">
        <v>0.00063000000000000003</v>
      </c>
      <c r="R210" s="213">
        <f>Q210*H210</f>
        <v>0.000252</v>
      </c>
      <c r="S210" s="213">
        <v>0</v>
      </c>
      <c r="T210" s="214">
        <f>S210*H210</f>
        <v>0</v>
      </c>
      <c r="AR210" s="15" t="s">
        <v>120</v>
      </c>
      <c r="AT210" s="15" t="s">
        <v>116</v>
      </c>
      <c r="AU210" s="15" t="s">
        <v>80</v>
      </c>
      <c r="AY210" s="15" t="s">
        <v>113</v>
      </c>
      <c r="BE210" s="215">
        <f>IF(N210="základní",J210,0)</f>
        <v>0</v>
      </c>
      <c r="BF210" s="215">
        <f>IF(N210="snížená",J210,0)</f>
        <v>0</v>
      </c>
      <c r="BG210" s="215">
        <f>IF(N210="zákl. přenesená",J210,0)</f>
        <v>0</v>
      </c>
      <c r="BH210" s="215">
        <f>IF(N210="sníž. přenesená",J210,0)</f>
        <v>0</v>
      </c>
      <c r="BI210" s="215">
        <f>IF(N210="nulová",J210,0)</f>
        <v>0</v>
      </c>
      <c r="BJ210" s="15" t="s">
        <v>78</v>
      </c>
      <c r="BK210" s="215">
        <f>ROUND(I210*H210,2)</f>
        <v>0</v>
      </c>
      <c r="BL210" s="15" t="s">
        <v>120</v>
      </c>
      <c r="BM210" s="15" t="s">
        <v>561</v>
      </c>
    </row>
    <row r="211" s="1" customFormat="1" ht="16.5" customHeight="1">
      <c r="B211" s="36"/>
      <c r="C211" s="204" t="s">
        <v>562</v>
      </c>
      <c r="D211" s="204" t="s">
        <v>116</v>
      </c>
      <c r="E211" s="205" t="s">
        <v>563</v>
      </c>
      <c r="F211" s="206" t="s">
        <v>564</v>
      </c>
      <c r="G211" s="207" t="s">
        <v>187</v>
      </c>
      <c r="H211" s="208">
        <v>10</v>
      </c>
      <c r="I211" s="209"/>
      <c r="J211" s="210">
        <f>ROUND(I211*H211,2)</f>
        <v>0</v>
      </c>
      <c r="K211" s="206" t="s">
        <v>386</v>
      </c>
      <c r="L211" s="41"/>
      <c r="M211" s="211" t="s">
        <v>1</v>
      </c>
      <c r="N211" s="212" t="s">
        <v>41</v>
      </c>
      <c r="O211" s="77"/>
      <c r="P211" s="213">
        <f>O211*H211</f>
        <v>0</v>
      </c>
      <c r="Q211" s="213">
        <v>0.00158</v>
      </c>
      <c r="R211" s="213">
        <f>Q211*H211</f>
        <v>0.015800000000000002</v>
      </c>
      <c r="S211" s="213">
        <v>0</v>
      </c>
      <c r="T211" s="214">
        <f>S211*H211</f>
        <v>0</v>
      </c>
      <c r="AR211" s="15" t="s">
        <v>120</v>
      </c>
      <c r="AT211" s="15" t="s">
        <v>116</v>
      </c>
      <c r="AU211" s="15" t="s">
        <v>80</v>
      </c>
      <c r="AY211" s="15" t="s">
        <v>113</v>
      </c>
      <c r="BE211" s="215">
        <f>IF(N211="základní",J211,0)</f>
        <v>0</v>
      </c>
      <c r="BF211" s="215">
        <f>IF(N211="snížená",J211,0)</f>
        <v>0</v>
      </c>
      <c r="BG211" s="215">
        <f>IF(N211="zákl. přenesená",J211,0)</f>
        <v>0</v>
      </c>
      <c r="BH211" s="215">
        <f>IF(N211="sníž. přenesená",J211,0)</f>
        <v>0</v>
      </c>
      <c r="BI211" s="215">
        <f>IF(N211="nulová",J211,0)</f>
        <v>0</v>
      </c>
      <c r="BJ211" s="15" t="s">
        <v>78</v>
      </c>
      <c r="BK211" s="215">
        <f>ROUND(I211*H211,2)</f>
        <v>0</v>
      </c>
      <c r="BL211" s="15" t="s">
        <v>120</v>
      </c>
      <c r="BM211" s="15" t="s">
        <v>565</v>
      </c>
    </row>
    <row r="212" s="1" customFormat="1">
      <c r="B212" s="36"/>
      <c r="C212" s="37"/>
      <c r="D212" s="233" t="s">
        <v>388</v>
      </c>
      <c r="E212" s="37"/>
      <c r="F212" s="243" t="s">
        <v>566</v>
      </c>
      <c r="G212" s="37"/>
      <c r="H212" s="37"/>
      <c r="I212" s="129"/>
      <c r="J212" s="37"/>
      <c r="K212" s="37"/>
      <c r="L212" s="41"/>
      <c r="M212" s="244"/>
      <c r="N212" s="77"/>
      <c r="O212" s="77"/>
      <c r="P212" s="77"/>
      <c r="Q212" s="77"/>
      <c r="R212" s="77"/>
      <c r="S212" s="77"/>
      <c r="T212" s="78"/>
      <c r="AT212" s="15" t="s">
        <v>388</v>
      </c>
      <c r="AU212" s="15" t="s">
        <v>80</v>
      </c>
    </row>
    <row r="213" s="11" customFormat="1">
      <c r="B213" s="231"/>
      <c r="C213" s="232"/>
      <c r="D213" s="233" t="s">
        <v>315</v>
      </c>
      <c r="E213" s="234" t="s">
        <v>1</v>
      </c>
      <c r="F213" s="235" t="s">
        <v>567</v>
      </c>
      <c r="G213" s="232"/>
      <c r="H213" s="236">
        <v>10</v>
      </c>
      <c r="I213" s="237"/>
      <c r="J213" s="232"/>
      <c r="K213" s="232"/>
      <c r="L213" s="238"/>
      <c r="M213" s="239"/>
      <c r="N213" s="240"/>
      <c r="O213" s="240"/>
      <c r="P213" s="240"/>
      <c r="Q213" s="240"/>
      <c r="R213" s="240"/>
      <c r="S213" s="240"/>
      <c r="T213" s="241"/>
      <c r="AT213" s="242" t="s">
        <v>315</v>
      </c>
      <c r="AU213" s="242" t="s">
        <v>80</v>
      </c>
      <c r="AV213" s="11" t="s">
        <v>80</v>
      </c>
      <c r="AW213" s="11" t="s">
        <v>32</v>
      </c>
      <c r="AX213" s="11" t="s">
        <v>78</v>
      </c>
      <c r="AY213" s="242" t="s">
        <v>113</v>
      </c>
    </row>
    <row r="214" s="1" customFormat="1" ht="16.5" customHeight="1">
      <c r="B214" s="36"/>
      <c r="C214" s="204" t="s">
        <v>568</v>
      </c>
      <c r="D214" s="204" t="s">
        <v>116</v>
      </c>
      <c r="E214" s="205" t="s">
        <v>569</v>
      </c>
      <c r="F214" s="206" t="s">
        <v>570</v>
      </c>
      <c r="G214" s="207" t="s">
        <v>178</v>
      </c>
      <c r="H214" s="208">
        <v>5</v>
      </c>
      <c r="I214" s="209"/>
      <c r="J214" s="210">
        <f>ROUND(I214*H214,2)</f>
        <v>0</v>
      </c>
      <c r="K214" s="206" t="s">
        <v>1</v>
      </c>
      <c r="L214" s="41"/>
      <c r="M214" s="211" t="s">
        <v>1</v>
      </c>
      <c r="N214" s="212" t="s">
        <v>41</v>
      </c>
      <c r="O214" s="77"/>
      <c r="P214" s="213">
        <f>O214*H214</f>
        <v>0</v>
      </c>
      <c r="Q214" s="213">
        <v>0.00017000000000000001</v>
      </c>
      <c r="R214" s="213">
        <f>Q214*H214</f>
        <v>0.00085000000000000006</v>
      </c>
      <c r="S214" s="213">
        <v>0</v>
      </c>
      <c r="T214" s="214">
        <f>S214*H214</f>
        <v>0</v>
      </c>
      <c r="AR214" s="15" t="s">
        <v>120</v>
      </c>
      <c r="AT214" s="15" t="s">
        <v>116</v>
      </c>
      <c r="AU214" s="15" t="s">
        <v>80</v>
      </c>
      <c r="AY214" s="15" t="s">
        <v>113</v>
      </c>
      <c r="BE214" s="215">
        <f>IF(N214="základní",J214,0)</f>
        <v>0</v>
      </c>
      <c r="BF214" s="215">
        <f>IF(N214="snížená",J214,0)</f>
        <v>0</v>
      </c>
      <c r="BG214" s="215">
        <f>IF(N214="zákl. přenesená",J214,0)</f>
        <v>0</v>
      </c>
      <c r="BH214" s="215">
        <f>IF(N214="sníž. přenesená",J214,0)</f>
        <v>0</v>
      </c>
      <c r="BI214" s="215">
        <f>IF(N214="nulová",J214,0)</f>
        <v>0</v>
      </c>
      <c r="BJ214" s="15" t="s">
        <v>78</v>
      </c>
      <c r="BK214" s="215">
        <f>ROUND(I214*H214,2)</f>
        <v>0</v>
      </c>
      <c r="BL214" s="15" t="s">
        <v>120</v>
      </c>
      <c r="BM214" s="15" t="s">
        <v>571</v>
      </c>
    </row>
    <row r="215" s="1" customFormat="1" ht="16.5" customHeight="1">
      <c r="B215" s="36"/>
      <c r="C215" s="204" t="s">
        <v>572</v>
      </c>
      <c r="D215" s="204" t="s">
        <v>116</v>
      </c>
      <c r="E215" s="205" t="s">
        <v>573</v>
      </c>
      <c r="F215" s="206" t="s">
        <v>574</v>
      </c>
      <c r="G215" s="207" t="s">
        <v>178</v>
      </c>
      <c r="H215" s="208">
        <v>35</v>
      </c>
      <c r="I215" s="209"/>
      <c r="J215" s="210">
        <f>ROUND(I215*H215,2)</f>
        <v>0</v>
      </c>
      <c r="K215" s="206" t="s">
        <v>1</v>
      </c>
      <c r="L215" s="41"/>
      <c r="M215" s="211" t="s">
        <v>1</v>
      </c>
      <c r="N215" s="212" t="s">
        <v>41</v>
      </c>
      <c r="O215" s="77"/>
      <c r="P215" s="213">
        <f>O215*H215</f>
        <v>0</v>
      </c>
      <c r="Q215" s="213">
        <v>0.26532</v>
      </c>
      <c r="R215" s="213">
        <f>Q215*H215</f>
        <v>9.2862000000000009</v>
      </c>
      <c r="S215" s="213">
        <v>0</v>
      </c>
      <c r="T215" s="214">
        <f>S215*H215</f>
        <v>0</v>
      </c>
      <c r="AR215" s="15" t="s">
        <v>120</v>
      </c>
      <c r="AT215" s="15" t="s">
        <v>116</v>
      </c>
      <c r="AU215" s="15" t="s">
        <v>80</v>
      </c>
      <c r="AY215" s="15" t="s">
        <v>113</v>
      </c>
      <c r="BE215" s="215">
        <f>IF(N215="základní",J215,0)</f>
        <v>0</v>
      </c>
      <c r="BF215" s="215">
        <f>IF(N215="snížená",J215,0)</f>
        <v>0</v>
      </c>
      <c r="BG215" s="215">
        <f>IF(N215="zákl. přenesená",J215,0)</f>
        <v>0</v>
      </c>
      <c r="BH215" s="215">
        <f>IF(N215="sníž. přenesená",J215,0)</f>
        <v>0</v>
      </c>
      <c r="BI215" s="215">
        <f>IF(N215="nulová",J215,0)</f>
        <v>0</v>
      </c>
      <c r="BJ215" s="15" t="s">
        <v>78</v>
      </c>
      <c r="BK215" s="215">
        <f>ROUND(I215*H215,2)</f>
        <v>0</v>
      </c>
      <c r="BL215" s="15" t="s">
        <v>120</v>
      </c>
      <c r="BM215" s="15" t="s">
        <v>575</v>
      </c>
    </row>
    <row r="216" s="1" customFormat="1" ht="16.5" customHeight="1">
      <c r="B216" s="36"/>
      <c r="C216" s="204" t="s">
        <v>576</v>
      </c>
      <c r="D216" s="204" t="s">
        <v>116</v>
      </c>
      <c r="E216" s="205" t="s">
        <v>577</v>
      </c>
      <c r="F216" s="206" t="s">
        <v>578</v>
      </c>
      <c r="G216" s="207" t="s">
        <v>149</v>
      </c>
      <c r="H216" s="208">
        <v>2</v>
      </c>
      <c r="I216" s="209"/>
      <c r="J216" s="210">
        <f>ROUND(I216*H216,2)</f>
        <v>0</v>
      </c>
      <c r="K216" s="206" t="s">
        <v>1</v>
      </c>
      <c r="L216" s="41"/>
      <c r="M216" s="211" t="s">
        <v>1</v>
      </c>
      <c r="N216" s="212" t="s">
        <v>41</v>
      </c>
      <c r="O216" s="77"/>
      <c r="P216" s="213">
        <f>O216*H216</f>
        <v>0</v>
      </c>
      <c r="Q216" s="213">
        <v>0.0072899999999999996</v>
      </c>
      <c r="R216" s="213">
        <f>Q216*H216</f>
        <v>0.014579999999999999</v>
      </c>
      <c r="S216" s="213">
        <v>0</v>
      </c>
      <c r="T216" s="214">
        <f>S216*H216</f>
        <v>0</v>
      </c>
      <c r="AR216" s="15" t="s">
        <v>120</v>
      </c>
      <c r="AT216" s="15" t="s">
        <v>116</v>
      </c>
      <c r="AU216" s="15" t="s">
        <v>80</v>
      </c>
      <c r="AY216" s="15" t="s">
        <v>113</v>
      </c>
      <c r="BE216" s="215">
        <f>IF(N216="základní",J216,0)</f>
        <v>0</v>
      </c>
      <c r="BF216" s="215">
        <f>IF(N216="snížená",J216,0)</f>
        <v>0</v>
      </c>
      <c r="BG216" s="215">
        <f>IF(N216="zákl. přenesená",J216,0)</f>
        <v>0</v>
      </c>
      <c r="BH216" s="215">
        <f>IF(N216="sníž. přenesená",J216,0)</f>
        <v>0</v>
      </c>
      <c r="BI216" s="215">
        <f>IF(N216="nulová",J216,0)</f>
        <v>0</v>
      </c>
      <c r="BJ216" s="15" t="s">
        <v>78</v>
      </c>
      <c r="BK216" s="215">
        <f>ROUND(I216*H216,2)</f>
        <v>0</v>
      </c>
      <c r="BL216" s="15" t="s">
        <v>120</v>
      </c>
      <c r="BM216" s="15" t="s">
        <v>579</v>
      </c>
    </row>
    <row r="217" s="1" customFormat="1" ht="16.5" customHeight="1">
      <c r="B217" s="36"/>
      <c r="C217" s="204" t="s">
        <v>580</v>
      </c>
      <c r="D217" s="204" t="s">
        <v>116</v>
      </c>
      <c r="E217" s="205" t="s">
        <v>581</v>
      </c>
      <c r="F217" s="206" t="s">
        <v>582</v>
      </c>
      <c r="G217" s="207" t="s">
        <v>149</v>
      </c>
      <c r="H217" s="208">
        <v>26</v>
      </c>
      <c r="I217" s="209"/>
      <c r="J217" s="210">
        <f>ROUND(I217*H217,2)</f>
        <v>0</v>
      </c>
      <c r="K217" s="206" t="s">
        <v>545</v>
      </c>
      <c r="L217" s="41"/>
      <c r="M217" s="211" t="s">
        <v>1</v>
      </c>
      <c r="N217" s="212" t="s">
        <v>41</v>
      </c>
      <c r="O217" s="77"/>
      <c r="P217" s="213">
        <f>O217*H217</f>
        <v>0</v>
      </c>
      <c r="Q217" s="213">
        <v>0</v>
      </c>
      <c r="R217" s="213">
        <f>Q217*H217</f>
        <v>0</v>
      </c>
      <c r="S217" s="213">
        <v>0</v>
      </c>
      <c r="T217" s="214">
        <f>S217*H217</f>
        <v>0</v>
      </c>
      <c r="AR217" s="15" t="s">
        <v>120</v>
      </c>
      <c r="AT217" s="15" t="s">
        <v>116</v>
      </c>
      <c r="AU217" s="15" t="s">
        <v>80</v>
      </c>
      <c r="AY217" s="15" t="s">
        <v>113</v>
      </c>
      <c r="BE217" s="215">
        <f>IF(N217="základní",J217,0)</f>
        <v>0</v>
      </c>
      <c r="BF217" s="215">
        <f>IF(N217="snížená",J217,0)</f>
        <v>0</v>
      </c>
      <c r="BG217" s="215">
        <f>IF(N217="zákl. přenesená",J217,0)</f>
        <v>0</v>
      </c>
      <c r="BH217" s="215">
        <f>IF(N217="sníž. přenesená",J217,0)</f>
        <v>0</v>
      </c>
      <c r="BI217" s="215">
        <f>IF(N217="nulová",J217,0)</f>
        <v>0</v>
      </c>
      <c r="BJ217" s="15" t="s">
        <v>78</v>
      </c>
      <c r="BK217" s="215">
        <f>ROUND(I217*H217,2)</f>
        <v>0</v>
      </c>
      <c r="BL217" s="15" t="s">
        <v>120</v>
      </c>
      <c r="BM217" s="15" t="s">
        <v>583</v>
      </c>
    </row>
    <row r="218" s="1" customFormat="1">
      <c r="B218" s="36"/>
      <c r="C218" s="37"/>
      <c r="D218" s="233" t="s">
        <v>388</v>
      </c>
      <c r="E218" s="37"/>
      <c r="F218" s="243" t="s">
        <v>584</v>
      </c>
      <c r="G218" s="37"/>
      <c r="H218" s="37"/>
      <c r="I218" s="129"/>
      <c r="J218" s="37"/>
      <c r="K218" s="37"/>
      <c r="L218" s="41"/>
      <c r="M218" s="244"/>
      <c r="N218" s="77"/>
      <c r="O218" s="77"/>
      <c r="P218" s="77"/>
      <c r="Q218" s="77"/>
      <c r="R218" s="77"/>
      <c r="S218" s="77"/>
      <c r="T218" s="78"/>
      <c r="AT218" s="15" t="s">
        <v>388</v>
      </c>
      <c r="AU218" s="15" t="s">
        <v>80</v>
      </c>
    </row>
    <row r="219" s="11" customFormat="1">
      <c r="B219" s="231"/>
      <c r="C219" s="232"/>
      <c r="D219" s="233" t="s">
        <v>315</v>
      </c>
      <c r="E219" s="234" t="s">
        <v>1</v>
      </c>
      <c r="F219" s="235" t="s">
        <v>585</v>
      </c>
      <c r="G219" s="232"/>
      <c r="H219" s="236">
        <v>26</v>
      </c>
      <c r="I219" s="237"/>
      <c r="J219" s="232"/>
      <c r="K219" s="232"/>
      <c r="L219" s="238"/>
      <c r="M219" s="239"/>
      <c r="N219" s="240"/>
      <c r="O219" s="240"/>
      <c r="P219" s="240"/>
      <c r="Q219" s="240"/>
      <c r="R219" s="240"/>
      <c r="S219" s="240"/>
      <c r="T219" s="241"/>
      <c r="AT219" s="242" t="s">
        <v>315</v>
      </c>
      <c r="AU219" s="242" t="s">
        <v>80</v>
      </c>
      <c r="AV219" s="11" t="s">
        <v>80</v>
      </c>
      <c r="AW219" s="11" t="s">
        <v>32</v>
      </c>
      <c r="AX219" s="11" t="s">
        <v>78</v>
      </c>
      <c r="AY219" s="242" t="s">
        <v>113</v>
      </c>
    </row>
    <row r="220" s="1" customFormat="1" ht="16.5" customHeight="1">
      <c r="B220" s="36"/>
      <c r="C220" s="216" t="s">
        <v>586</v>
      </c>
      <c r="D220" s="216" t="s">
        <v>127</v>
      </c>
      <c r="E220" s="217" t="s">
        <v>587</v>
      </c>
      <c r="F220" s="218" t="s">
        <v>588</v>
      </c>
      <c r="G220" s="219" t="s">
        <v>149</v>
      </c>
      <c r="H220" s="220">
        <v>26</v>
      </c>
      <c r="I220" s="221"/>
      <c r="J220" s="222">
        <f>ROUND(I220*H220,2)</f>
        <v>0</v>
      </c>
      <c r="K220" s="218" t="s">
        <v>1</v>
      </c>
      <c r="L220" s="223"/>
      <c r="M220" s="224" t="s">
        <v>1</v>
      </c>
      <c r="N220" s="225" t="s">
        <v>41</v>
      </c>
      <c r="O220" s="77"/>
      <c r="P220" s="213">
        <f>O220*H220</f>
        <v>0</v>
      </c>
      <c r="Q220" s="213">
        <v>0</v>
      </c>
      <c r="R220" s="213">
        <f>Q220*H220</f>
        <v>0</v>
      </c>
      <c r="S220" s="213">
        <v>0</v>
      </c>
      <c r="T220" s="214">
        <f>S220*H220</f>
        <v>0</v>
      </c>
      <c r="AR220" s="15" t="s">
        <v>131</v>
      </c>
      <c r="AT220" s="15" t="s">
        <v>127</v>
      </c>
      <c r="AU220" s="15" t="s">
        <v>80</v>
      </c>
      <c r="AY220" s="15" t="s">
        <v>113</v>
      </c>
      <c r="BE220" s="215">
        <f>IF(N220="základní",J220,0)</f>
        <v>0</v>
      </c>
      <c r="BF220" s="215">
        <f>IF(N220="snížená",J220,0)</f>
        <v>0</v>
      </c>
      <c r="BG220" s="215">
        <f>IF(N220="zákl. přenesená",J220,0)</f>
        <v>0</v>
      </c>
      <c r="BH220" s="215">
        <f>IF(N220="sníž. přenesená",J220,0)</f>
        <v>0</v>
      </c>
      <c r="BI220" s="215">
        <f>IF(N220="nulová",J220,0)</f>
        <v>0</v>
      </c>
      <c r="BJ220" s="15" t="s">
        <v>78</v>
      </c>
      <c r="BK220" s="215">
        <f>ROUND(I220*H220,2)</f>
        <v>0</v>
      </c>
      <c r="BL220" s="15" t="s">
        <v>120</v>
      </c>
      <c r="BM220" s="15" t="s">
        <v>589</v>
      </c>
    </row>
    <row r="221" s="1" customFormat="1">
      <c r="B221" s="36"/>
      <c r="C221" s="37"/>
      <c r="D221" s="233" t="s">
        <v>388</v>
      </c>
      <c r="E221" s="37"/>
      <c r="F221" s="243" t="s">
        <v>588</v>
      </c>
      <c r="G221" s="37"/>
      <c r="H221" s="37"/>
      <c r="I221" s="129"/>
      <c r="J221" s="37"/>
      <c r="K221" s="37"/>
      <c r="L221" s="41"/>
      <c r="M221" s="244"/>
      <c r="N221" s="77"/>
      <c r="O221" s="77"/>
      <c r="P221" s="77"/>
      <c r="Q221" s="77"/>
      <c r="R221" s="77"/>
      <c r="S221" s="77"/>
      <c r="T221" s="78"/>
      <c r="AT221" s="15" t="s">
        <v>388</v>
      </c>
      <c r="AU221" s="15" t="s">
        <v>80</v>
      </c>
    </row>
    <row r="222" s="1" customFormat="1" ht="16.5" customHeight="1">
      <c r="B222" s="36"/>
      <c r="C222" s="216" t="s">
        <v>590</v>
      </c>
      <c r="D222" s="216" t="s">
        <v>127</v>
      </c>
      <c r="E222" s="217" t="s">
        <v>591</v>
      </c>
      <c r="F222" s="218" t="s">
        <v>592</v>
      </c>
      <c r="G222" s="219" t="s">
        <v>593</v>
      </c>
      <c r="H222" s="220">
        <v>3.1200000000000001</v>
      </c>
      <c r="I222" s="221"/>
      <c r="J222" s="222">
        <f>ROUND(I222*H222,2)</f>
        <v>0</v>
      </c>
      <c r="K222" s="218" t="s">
        <v>545</v>
      </c>
      <c r="L222" s="223"/>
      <c r="M222" s="224" t="s">
        <v>1</v>
      </c>
      <c r="N222" s="225" t="s">
        <v>41</v>
      </c>
      <c r="O222" s="77"/>
      <c r="P222" s="213">
        <f>O222*H222</f>
        <v>0</v>
      </c>
      <c r="Q222" s="213">
        <v>0.0033300000000000001</v>
      </c>
      <c r="R222" s="213">
        <f>Q222*H222</f>
        <v>0.010389600000000001</v>
      </c>
      <c r="S222" s="213">
        <v>0</v>
      </c>
      <c r="T222" s="214">
        <f>S222*H222</f>
        <v>0</v>
      </c>
      <c r="AR222" s="15" t="s">
        <v>131</v>
      </c>
      <c r="AT222" s="15" t="s">
        <v>127</v>
      </c>
      <c r="AU222" s="15" t="s">
        <v>80</v>
      </c>
      <c r="AY222" s="15" t="s">
        <v>113</v>
      </c>
      <c r="BE222" s="215">
        <f>IF(N222="základní",J222,0)</f>
        <v>0</v>
      </c>
      <c r="BF222" s="215">
        <f>IF(N222="snížená",J222,0)</f>
        <v>0</v>
      </c>
      <c r="BG222" s="215">
        <f>IF(N222="zákl. přenesená",J222,0)</f>
        <v>0</v>
      </c>
      <c r="BH222" s="215">
        <f>IF(N222="sníž. přenesená",J222,0)</f>
        <v>0</v>
      </c>
      <c r="BI222" s="215">
        <f>IF(N222="nulová",J222,0)</f>
        <v>0</v>
      </c>
      <c r="BJ222" s="15" t="s">
        <v>78</v>
      </c>
      <c r="BK222" s="215">
        <f>ROUND(I222*H222,2)</f>
        <v>0</v>
      </c>
      <c r="BL222" s="15" t="s">
        <v>120</v>
      </c>
      <c r="BM222" s="15" t="s">
        <v>594</v>
      </c>
    </row>
    <row r="223" s="1" customFormat="1">
      <c r="B223" s="36"/>
      <c r="C223" s="37"/>
      <c r="D223" s="233" t="s">
        <v>388</v>
      </c>
      <c r="E223" s="37"/>
      <c r="F223" s="243" t="s">
        <v>592</v>
      </c>
      <c r="G223" s="37"/>
      <c r="H223" s="37"/>
      <c r="I223" s="129"/>
      <c r="J223" s="37"/>
      <c r="K223" s="37"/>
      <c r="L223" s="41"/>
      <c r="M223" s="244"/>
      <c r="N223" s="77"/>
      <c r="O223" s="77"/>
      <c r="P223" s="77"/>
      <c r="Q223" s="77"/>
      <c r="R223" s="77"/>
      <c r="S223" s="77"/>
      <c r="T223" s="78"/>
      <c r="AT223" s="15" t="s">
        <v>388</v>
      </c>
      <c r="AU223" s="15" t="s">
        <v>80</v>
      </c>
    </row>
    <row r="224" s="13" customFormat="1">
      <c r="B224" s="256"/>
      <c r="C224" s="257"/>
      <c r="D224" s="233" t="s">
        <v>315</v>
      </c>
      <c r="E224" s="258" t="s">
        <v>1</v>
      </c>
      <c r="F224" s="259" t="s">
        <v>595</v>
      </c>
      <c r="G224" s="257"/>
      <c r="H224" s="258" t="s">
        <v>1</v>
      </c>
      <c r="I224" s="260"/>
      <c r="J224" s="257"/>
      <c r="K224" s="257"/>
      <c r="L224" s="261"/>
      <c r="M224" s="262"/>
      <c r="N224" s="263"/>
      <c r="O224" s="263"/>
      <c r="P224" s="263"/>
      <c r="Q224" s="263"/>
      <c r="R224" s="263"/>
      <c r="S224" s="263"/>
      <c r="T224" s="264"/>
      <c r="AT224" s="265" t="s">
        <v>315</v>
      </c>
      <c r="AU224" s="265" t="s">
        <v>80</v>
      </c>
      <c r="AV224" s="13" t="s">
        <v>78</v>
      </c>
      <c r="AW224" s="13" t="s">
        <v>32</v>
      </c>
      <c r="AX224" s="13" t="s">
        <v>70</v>
      </c>
      <c r="AY224" s="265" t="s">
        <v>113</v>
      </c>
    </row>
    <row r="225" s="11" customFormat="1">
      <c r="B225" s="231"/>
      <c r="C225" s="232"/>
      <c r="D225" s="233" t="s">
        <v>315</v>
      </c>
      <c r="E225" s="234" t="s">
        <v>1</v>
      </c>
      <c r="F225" s="235" t="s">
        <v>596</v>
      </c>
      <c r="G225" s="232"/>
      <c r="H225" s="236">
        <v>3.1200000000000001</v>
      </c>
      <c r="I225" s="237"/>
      <c r="J225" s="232"/>
      <c r="K225" s="232"/>
      <c r="L225" s="238"/>
      <c r="M225" s="239"/>
      <c r="N225" s="240"/>
      <c r="O225" s="240"/>
      <c r="P225" s="240"/>
      <c r="Q225" s="240"/>
      <c r="R225" s="240"/>
      <c r="S225" s="240"/>
      <c r="T225" s="241"/>
      <c r="AT225" s="242" t="s">
        <v>315</v>
      </c>
      <c r="AU225" s="242" t="s">
        <v>80</v>
      </c>
      <c r="AV225" s="11" t="s">
        <v>80</v>
      </c>
      <c r="AW225" s="11" t="s">
        <v>32</v>
      </c>
      <c r="AX225" s="11" t="s">
        <v>78</v>
      </c>
      <c r="AY225" s="242" t="s">
        <v>113</v>
      </c>
    </row>
    <row r="226" s="1" customFormat="1" ht="16.5" customHeight="1">
      <c r="B226" s="36"/>
      <c r="C226" s="204" t="s">
        <v>597</v>
      </c>
      <c r="D226" s="204" t="s">
        <v>116</v>
      </c>
      <c r="E226" s="205" t="s">
        <v>598</v>
      </c>
      <c r="F226" s="206" t="s">
        <v>599</v>
      </c>
      <c r="G226" s="207" t="s">
        <v>149</v>
      </c>
      <c r="H226" s="208">
        <v>26</v>
      </c>
      <c r="I226" s="209"/>
      <c r="J226" s="210">
        <f>ROUND(I226*H226,2)</f>
        <v>0</v>
      </c>
      <c r="K226" s="206" t="s">
        <v>1</v>
      </c>
      <c r="L226" s="41"/>
      <c r="M226" s="211" t="s">
        <v>1</v>
      </c>
      <c r="N226" s="212" t="s">
        <v>41</v>
      </c>
      <c r="O226" s="77"/>
      <c r="P226" s="213">
        <f>O226*H226</f>
        <v>0</v>
      </c>
      <c r="Q226" s="213">
        <v>6.0000000000000002E-05</v>
      </c>
      <c r="R226" s="213">
        <f>Q226*H226</f>
        <v>0.00156</v>
      </c>
      <c r="S226" s="213">
        <v>0</v>
      </c>
      <c r="T226" s="214">
        <f>S226*H226</f>
        <v>0</v>
      </c>
      <c r="AR226" s="15" t="s">
        <v>120</v>
      </c>
      <c r="AT226" s="15" t="s">
        <v>116</v>
      </c>
      <c r="AU226" s="15" t="s">
        <v>80</v>
      </c>
      <c r="AY226" s="15" t="s">
        <v>113</v>
      </c>
      <c r="BE226" s="215">
        <f>IF(N226="základní",J226,0)</f>
        <v>0</v>
      </c>
      <c r="BF226" s="215">
        <f>IF(N226="snížená",J226,0)</f>
        <v>0</v>
      </c>
      <c r="BG226" s="215">
        <f>IF(N226="zákl. přenesená",J226,0)</f>
        <v>0</v>
      </c>
      <c r="BH226" s="215">
        <f>IF(N226="sníž. přenesená",J226,0)</f>
        <v>0</v>
      </c>
      <c r="BI226" s="215">
        <f>IF(N226="nulová",J226,0)</f>
        <v>0</v>
      </c>
      <c r="BJ226" s="15" t="s">
        <v>78</v>
      </c>
      <c r="BK226" s="215">
        <f>ROUND(I226*H226,2)</f>
        <v>0</v>
      </c>
      <c r="BL226" s="15" t="s">
        <v>120</v>
      </c>
      <c r="BM226" s="15" t="s">
        <v>600</v>
      </c>
    </row>
    <row r="227" s="1" customFormat="1" ht="16.5" customHeight="1">
      <c r="B227" s="36"/>
      <c r="C227" s="204" t="s">
        <v>601</v>
      </c>
      <c r="D227" s="204" t="s">
        <v>116</v>
      </c>
      <c r="E227" s="205" t="s">
        <v>602</v>
      </c>
      <c r="F227" s="206" t="s">
        <v>603</v>
      </c>
      <c r="G227" s="207" t="s">
        <v>149</v>
      </c>
      <c r="H227" s="208">
        <v>4</v>
      </c>
      <c r="I227" s="209"/>
      <c r="J227" s="210">
        <f>ROUND(I227*H227,2)</f>
        <v>0</v>
      </c>
      <c r="K227" s="206" t="s">
        <v>1</v>
      </c>
      <c r="L227" s="41"/>
      <c r="M227" s="211" t="s">
        <v>1</v>
      </c>
      <c r="N227" s="212" t="s">
        <v>41</v>
      </c>
      <c r="O227" s="77"/>
      <c r="P227" s="213">
        <f>O227*H227</f>
        <v>0</v>
      </c>
      <c r="Q227" s="213">
        <v>0</v>
      </c>
      <c r="R227" s="213">
        <f>Q227*H227</f>
        <v>0</v>
      </c>
      <c r="S227" s="213">
        <v>0</v>
      </c>
      <c r="T227" s="214">
        <f>S227*H227</f>
        <v>0</v>
      </c>
      <c r="AR227" s="15" t="s">
        <v>120</v>
      </c>
      <c r="AT227" s="15" t="s">
        <v>116</v>
      </c>
      <c r="AU227" s="15" t="s">
        <v>80</v>
      </c>
      <c r="AY227" s="15" t="s">
        <v>113</v>
      </c>
      <c r="BE227" s="215">
        <f>IF(N227="základní",J227,0)</f>
        <v>0</v>
      </c>
      <c r="BF227" s="215">
        <f>IF(N227="snížená",J227,0)</f>
        <v>0</v>
      </c>
      <c r="BG227" s="215">
        <f>IF(N227="zákl. přenesená",J227,0)</f>
        <v>0</v>
      </c>
      <c r="BH227" s="215">
        <f>IF(N227="sníž. přenesená",J227,0)</f>
        <v>0</v>
      </c>
      <c r="BI227" s="215">
        <f>IF(N227="nulová",J227,0)</f>
        <v>0</v>
      </c>
      <c r="BJ227" s="15" t="s">
        <v>78</v>
      </c>
      <c r="BK227" s="215">
        <f>ROUND(I227*H227,2)</f>
        <v>0</v>
      </c>
      <c r="BL227" s="15" t="s">
        <v>120</v>
      </c>
      <c r="BM227" s="15" t="s">
        <v>604</v>
      </c>
    </row>
    <row r="228" s="1" customFormat="1" ht="16.5" customHeight="1">
      <c r="B228" s="36"/>
      <c r="C228" s="204" t="s">
        <v>605</v>
      </c>
      <c r="D228" s="204" t="s">
        <v>116</v>
      </c>
      <c r="E228" s="205" t="s">
        <v>606</v>
      </c>
      <c r="F228" s="206" t="s">
        <v>607</v>
      </c>
      <c r="G228" s="207" t="s">
        <v>149</v>
      </c>
      <c r="H228" s="208">
        <v>2</v>
      </c>
      <c r="I228" s="209"/>
      <c r="J228" s="210">
        <f>ROUND(I228*H228,2)</f>
        <v>0</v>
      </c>
      <c r="K228" s="206" t="s">
        <v>1</v>
      </c>
      <c r="L228" s="41"/>
      <c r="M228" s="211" t="s">
        <v>1</v>
      </c>
      <c r="N228" s="212" t="s">
        <v>41</v>
      </c>
      <c r="O228" s="77"/>
      <c r="P228" s="213">
        <f>O228*H228</f>
        <v>0</v>
      </c>
      <c r="Q228" s="213">
        <v>0.0064900000000000001</v>
      </c>
      <c r="R228" s="213">
        <f>Q228*H228</f>
        <v>0.01298</v>
      </c>
      <c r="S228" s="213">
        <v>0</v>
      </c>
      <c r="T228" s="214">
        <f>S228*H228</f>
        <v>0</v>
      </c>
      <c r="AR228" s="15" t="s">
        <v>120</v>
      </c>
      <c r="AT228" s="15" t="s">
        <v>116</v>
      </c>
      <c r="AU228" s="15" t="s">
        <v>80</v>
      </c>
      <c r="AY228" s="15" t="s">
        <v>113</v>
      </c>
      <c r="BE228" s="215">
        <f>IF(N228="základní",J228,0)</f>
        <v>0</v>
      </c>
      <c r="BF228" s="215">
        <f>IF(N228="snížená",J228,0)</f>
        <v>0</v>
      </c>
      <c r="BG228" s="215">
        <f>IF(N228="zákl. přenesená",J228,0)</f>
        <v>0</v>
      </c>
      <c r="BH228" s="215">
        <f>IF(N228="sníž. přenesená",J228,0)</f>
        <v>0</v>
      </c>
      <c r="BI228" s="215">
        <f>IF(N228="nulová",J228,0)</f>
        <v>0</v>
      </c>
      <c r="BJ228" s="15" t="s">
        <v>78</v>
      </c>
      <c r="BK228" s="215">
        <f>ROUND(I228*H228,2)</f>
        <v>0</v>
      </c>
      <c r="BL228" s="15" t="s">
        <v>120</v>
      </c>
      <c r="BM228" s="15" t="s">
        <v>608</v>
      </c>
    </row>
    <row r="229" s="1" customFormat="1" ht="16.5" customHeight="1">
      <c r="B229" s="36"/>
      <c r="C229" s="204" t="s">
        <v>609</v>
      </c>
      <c r="D229" s="204" t="s">
        <v>116</v>
      </c>
      <c r="E229" s="205" t="s">
        <v>610</v>
      </c>
      <c r="F229" s="206" t="s">
        <v>611</v>
      </c>
      <c r="G229" s="207" t="s">
        <v>187</v>
      </c>
      <c r="H229" s="208">
        <v>71.116</v>
      </c>
      <c r="I229" s="209"/>
      <c r="J229" s="210">
        <f>ROUND(I229*H229,2)</f>
        <v>0</v>
      </c>
      <c r="K229" s="206" t="s">
        <v>1</v>
      </c>
      <c r="L229" s="41"/>
      <c r="M229" s="211" t="s">
        <v>1</v>
      </c>
      <c r="N229" s="212" t="s">
        <v>41</v>
      </c>
      <c r="O229" s="77"/>
      <c r="P229" s="213">
        <f>O229*H229</f>
        <v>0</v>
      </c>
      <c r="Q229" s="213">
        <v>0</v>
      </c>
      <c r="R229" s="213">
        <f>Q229*H229</f>
        <v>0</v>
      </c>
      <c r="S229" s="213">
        <v>0.00029999999999999997</v>
      </c>
      <c r="T229" s="214">
        <f>S229*H229</f>
        <v>0.021334799999999998</v>
      </c>
      <c r="AR229" s="15" t="s">
        <v>120</v>
      </c>
      <c r="AT229" s="15" t="s">
        <v>116</v>
      </c>
      <c r="AU229" s="15" t="s">
        <v>80</v>
      </c>
      <c r="AY229" s="15" t="s">
        <v>113</v>
      </c>
      <c r="BE229" s="215">
        <f>IF(N229="základní",J229,0)</f>
        <v>0</v>
      </c>
      <c r="BF229" s="215">
        <f>IF(N229="snížená",J229,0)</f>
        <v>0</v>
      </c>
      <c r="BG229" s="215">
        <f>IF(N229="zákl. přenesená",J229,0)</f>
        <v>0</v>
      </c>
      <c r="BH229" s="215">
        <f>IF(N229="sníž. přenesená",J229,0)</f>
        <v>0</v>
      </c>
      <c r="BI229" s="215">
        <f>IF(N229="nulová",J229,0)</f>
        <v>0</v>
      </c>
      <c r="BJ229" s="15" t="s">
        <v>78</v>
      </c>
      <c r="BK229" s="215">
        <f>ROUND(I229*H229,2)</f>
        <v>0</v>
      </c>
      <c r="BL229" s="15" t="s">
        <v>120</v>
      </c>
      <c r="BM229" s="15" t="s">
        <v>612</v>
      </c>
    </row>
    <row r="230" s="1" customFormat="1" ht="16.5" customHeight="1">
      <c r="B230" s="36"/>
      <c r="C230" s="204" t="s">
        <v>613</v>
      </c>
      <c r="D230" s="204" t="s">
        <v>116</v>
      </c>
      <c r="E230" s="205" t="s">
        <v>614</v>
      </c>
      <c r="F230" s="206" t="s">
        <v>615</v>
      </c>
      <c r="G230" s="207" t="s">
        <v>187</v>
      </c>
      <c r="H230" s="208">
        <v>40</v>
      </c>
      <c r="I230" s="209"/>
      <c r="J230" s="210">
        <f>ROUND(I230*H230,2)</f>
        <v>0</v>
      </c>
      <c r="K230" s="206" t="s">
        <v>1</v>
      </c>
      <c r="L230" s="41"/>
      <c r="M230" s="211" t="s">
        <v>1</v>
      </c>
      <c r="N230" s="212" t="s">
        <v>41</v>
      </c>
      <c r="O230" s="77"/>
      <c r="P230" s="213">
        <f>O230*H230</f>
        <v>0</v>
      </c>
      <c r="Q230" s="213">
        <v>0</v>
      </c>
      <c r="R230" s="213">
        <f>Q230*H230</f>
        <v>0</v>
      </c>
      <c r="S230" s="213">
        <v>0.00050000000000000001</v>
      </c>
      <c r="T230" s="214">
        <f>S230*H230</f>
        <v>0.02</v>
      </c>
      <c r="AR230" s="15" t="s">
        <v>120</v>
      </c>
      <c r="AT230" s="15" t="s">
        <v>116</v>
      </c>
      <c r="AU230" s="15" t="s">
        <v>80</v>
      </c>
      <c r="AY230" s="15" t="s">
        <v>113</v>
      </c>
      <c r="BE230" s="215">
        <f>IF(N230="základní",J230,0)</f>
        <v>0</v>
      </c>
      <c r="BF230" s="215">
        <f>IF(N230="snížená",J230,0)</f>
        <v>0</v>
      </c>
      <c r="BG230" s="215">
        <f>IF(N230="zákl. přenesená",J230,0)</f>
        <v>0</v>
      </c>
      <c r="BH230" s="215">
        <f>IF(N230="sníž. přenesená",J230,0)</f>
        <v>0</v>
      </c>
      <c r="BI230" s="215">
        <f>IF(N230="nulová",J230,0)</f>
        <v>0</v>
      </c>
      <c r="BJ230" s="15" t="s">
        <v>78</v>
      </c>
      <c r="BK230" s="215">
        <f>ROUND(I230*H230,2)</f>
        <v>0</v>
      </c>
      <c r="BL230" s="15" t="s">
        <v>120</v>
      </c>
      <c r="BM230" s="15" t="s">
        <v>616</v>
      </c>
    </row>
    <row r="231" s="1" customFormat="1" ht="16.5" customHeight="1">
      <c r="B231" s="36"/>
      <c r="C231" s="204" t="s">
        <v>617</v>
      </c>
      <c r="D231" s="204" t="s">
        <v>116</v>
      </c>
      <c r="E231" s="205" t="s">
        <v>618</v>
      </c>
      <c r="F231" s="206" t="s">
        <v>619</v>
      </c>
      <c r="G231" s="207" t="s">
        <v>187</v>
      </c>
      <c r="H231" s="208">
        <v>8</v>
      </c>
      <c r="I231" s="209"/>
      <c r="J231" s="210">
        <f>ROUND(I231*H231,2)</f>
        <v>0</v>
      </c>
      <c r="K231" s="206" t="s">
        <v>1</v>
      </c>
      <c r="L231" s="41"/>
      <c r="M231" s="211" t="s">
        <v>1</v>
      </c>
      <c r="N231" s="212" t="s">
        <v>41</v>
      </c>
      <c r="O231" s="77"/>
      <c r="P231" s="213">
        <f>O231*H231</f>
        <v>0</v>
      </c>
      <c r="Q231" s="213">
        <v>0</v>
      </c>
      <c r="R231" s="213">
        <f>Q231*H231</f>
        <v>0</v>
      </c>
      <c r="S231" s="213">
        <v>0.02</v>
      </c>
      <c r="T231" s="214">
        <f>S231*H231</f>
        <v>0.16</v>
      </c>
      <c r="AR231" s="15" t="s">
        <v>120</v>
      </c>
      <c r="AT231" s="15" t="s">
        <v>116</v>
      </c>
      <c r="AU231" s="15" t="s">
        <v>80</v>
      </c>
      <c r="AY231" s="15" t="s">
        <v>113</v>
      </c>
      <c r="BE231" s="215">
        <f>IF(N231="základní",J231,0)</f>
        <v>0</v>
      </c>
      <c r="BF231" s="215">
        <f>IF(N231="snížená",J231,0)</f>
        <v>0</v>
      </c>
      <c r="BG231" s="215">
        <f>IF(N231="zákl. přenesená",J231,0)</f>
        <v>0</v>
      </c>
      <c r="BH231" s="215">
        <f>IF(N231="sníž. přenesená",J231,0)</f>
        <v>0</v>
      </c>
      <c r="BI231" s="215">
        <f>IF(N231="nulová",J231,0)</f>
        <v>0</v>
      </c>
      <c r="BJ231" s="15" t="s">
        <v>78</v>
      </c>
      <c r="BK231" s="215">
        <f>ROUND(I231*H231,2)</f>
        <v>0</v>
      </c>
      <c r="BL231" s="15" t="s">
        <v>120</v>
      </c>
      <c r="BM231" s="15" t="s">
        <v>620</v>
      </c>
    </row>
    <row r="232" s="1" customFormat="1" ht="16.5" customHeight="1">
      <c r="B232" s="36"/>
      <c r="C232" s="204" t="s">
        <v>621</v>
      </c>
      <c r="D232" s="204" t="s">
        <v>116</v>
      </c>
      <c r="E232" s="205" t="s">
        <v>622</v>
      </c>
      <c r="F232" s="206" t="s">
        <v>623</v>
      </c>
      <c r="G232" s="207" t="s">
        <v>187</v>
      </c>
      <c r="H232" s="208">
        <v>289.48000000000002</v>
      </c>
      <c r="I232" s="209"/>
      <c r="J232" s="210">
        <f>ROUND(I232*H232,2)</f>
        <v>0</v>
      </c>
      <c r="K232" s="206" t="s">
        <v>1</v>
      </c>
      <c r="L232" s="41"/>
      <c r="M232" s="211" t="s">
        <v>1</v>
      </c>
      <c r="N232" s="212" t="s">
        <v>41</v>
      </c>
      <c r="O232" s="77"/>
      <c r="P232" s="213">
        <f>O232*H232</f>
        <v>0</v>
      </c>
      <c r="Q232" s="213">
        <v>0</v>
      </c>
      <c r="R232" s="213">
        <f>Q232*H232</f>
        <v>0</v>
      </c>
      <c r="S232" s="213">
        <v>0</v>
      </c>
      <c r="T232" s="214">
        <f>S232*H232</f>
        <v>0</v>
      </c>
      <c r="AR232" s="15" t="s">
        <v>120</v>
      </c>
      <c r="AT232" s="15" t="s">
        <v>116</v>
      </c>
      <c r="AU232" s="15" t="s">
        <v>80</v>
      </c>
      <c r="AY232" s="15" t="s">
        <v>113</v>
      </c>
      <c r="BE232" s="215">
        <f>IF(N232="základní",J232,0)</f>
        <v>0</v>
      </c>
      <c r="BF232" s="215">
        <f>IF(N232="snížená",J232,0)</f>
        <v>0</v>
      </c>
      <c r="BG232" s="215">
        <f>IF(N232="zákl. přenesená",J232,0)</f>
        <v>0</v>
      </c>
      <c r="BH232" s="215">
        <f>IF(N232="sníž. přenesená",J232,0)</f>
        <v>0</v>
      </c>
      <c r="BI232" s="215">
        <f>IF(N232="nulová",J232,0)</f>
        <v>0</v>
      </c>
      <c r="BJ232" s="15" t="s">
        <v>78</v>
      </c>
      <c r="BK232" s="215">
        <f>ROUND(I232*H232,2)</f>
        <v>0</v>
      </c>
      <c r="BL232" s="15" t="s">
        <v>120</v>
      </c>
      <c r="BM232" s="15" t="s">
        <v>624</v>
      </c>
    </row>
    <row r="233" s="1" customFormat="1" ht="16.5" customHeight="1">
      <c r="B233" s="36"/>
      <c r="C233" s="204" t="s">
        <v>625</v>
      </c>
      <c r="D233" s="204" t="s">
        <v>116</v>
      </c>
      <c r="E233" s="205" t="s">
        <v>626</v>
      </c>
      <c r="F233" s="206" t="s">
        <v>627</v>
      </c>
      <c r="G233" s="207" t="s">
        <v>187</v>
      </c>
      <c r="H233" s="208">
        <v>4052.7199999999998</v>
      </c>
      <c r="I233" s="209"/>
      <c r="J233" s="210">
        <f>ROUND(I233*H233,2)</f>
        <v>0</v>
      </c>
      <c r="K233" s="206" t="s">
        <v>1</v>
      </c>
      <c r="L233" s="41"/>
      <c r="M233" s="211" t="s">
        <v>1</v>
      </c>
      <c r="N233" s="212" t="s">
        <v>41</v>
      </c>
      <c r="O233" s="77"/>
      <c r="P233" s="213">
        <f>O233*H233</f>
        <v>0</v>
      </c>
      <c r="Q233" s="213">
        <v>0</v>
      </c>
      <c r="R233" s="213">
        <f>Q233*H233</f>
        <v>0</v>
      </c>
      <c r="S233" s="213">
        <v>0</v>
      </c>
      <c r="T233" s="214">
        <f>S233*H233</f>
        <v>0</v>
      </c>
      <c r="AR233" s="15" t="s">
        <v>120</v>
      </c>
      <c r="AT233" s="15" t="s">
        <v>116</v>
      </c>
      <c r="AU233" s="15" t="s">
        <v>80</v>
      </c>
      <c r="AY233" s="15" t="s">
        <v>113</v>
      </c>
      <c r="BE233" s="215">
        <f>IF(N233="základní",J233,0)</f>
        <v>0</v>
      </c>
      <c r="BF233" s="215">
        <f>IF(N233="snížená",J233,0)</f>
        <v>0</v>
      </c>
      <c r="BG233" s="215">
        <f>IF(N233="zákl. přenesená",J233,0)</f>
        <v>0</v>
      </c>
      <c r="BH233" s="215">
        <f>IF(N233="sníž. přenesená",J233,0)</f>
        <v>0</v>
      </c>
      <c r="BI233" s="215">
        <f>IF(N233="nulová",J233,0)</f>
        <v>0</v>
      </c>
      <c r="BJ233" s="15" t="s">
        <v>78</v>
      </c>
      <c r="BK233" s="215">
        <f>ROUND(I233*H233,2)</f>
        <v>0</v>
      </c>
      <c r="BL233" s="15" t="s">
        <v>120</v>
      </c>
      <c r="BM233" s="15" t="s">
        <v>628</v>
      </c>
    </row>
    <row r="234" s="1" customFormat="1" ht="16.5" customHeight="1">
      <c r="B234" s="36"/>
      <c r="C234" s="204" t="s">
        <v>629</v>
      </c>
      <c r="D234" s="204" t="s">
        <v>116</v>
      </c>
      <c r="E234" s="205" t="s">
        <v>630</v>
      </c>
      <c r="F234" s="206" t="s">
        <v>631</v>
      </c>
      <c r="G234" s="207" t="s">
        <v>187</v>
      </c>
      <c r="H234" s="208">
        <v>289.48000000000002</v>
      </c>
      <c r="I234" s="209"/>
      <c r="J234" s="210">
        <f>ROUND(I234*H234,2)</f>
        <v>0</v>
      </c>
      <c r="K234" s="206" t="s">
        <v>1</v>
      </c>
      <c r="L234" s="41"/>
      <c r="M234" s="211" t="s">
        <v>1</v>
      </c>
      <c r="N234" s="212" t="s">
        <v>41</v>
      </c>
      <c r="O234" s="77"/>
      <c r="P234" s="213">
        <f>O234*H234</f>
        <v>0</v>
      </c>
      <c r="Q234" s="213">
        <v>0</v>
      </c>
      <c r="R234" s="213">
        <f>Q234*H234</f>
        <v>0</v>
      </c>
      <c r="S234" s="213">
        <v>0</v>
      </c>
      <c r="T234" s="214">
        <f>S234*H234</f>
        <v>0</v>
      </c>
      <c r="AR234" s="15" t="s">
        <v>120</v>
      </c>
      <c r="AT234" s="15" t="s">
        <v>116</v>
      </c>
      <c r="AU234" s="15" t="s">
        <v>80</v>
      </c>
      <c r="AY234" s="15" t="s">
        <v>113</v>
      </c>
      <c r="BE234" s="215">
        <f>IF(N234="základní",J234,0)</f>
        <v>0</v>
      </c>
      <c r="BF234" s="215">
        <f>IF(N234="snížená",J234,0)</f>
        <v>0</v>
      </c>
      <c r="BG234" s="215">
        <f>IF(N234="zákl. přenesená",J234,0)</f>
        <v>0</v>
      </c>
      <c r="BH234" s="215">
        <f>IF(N234="sníž. přenesená",J234,0)</f>
        <v>0</v>
      </c>
      <c r="BI234" s="215">
        <f>IF(N234="nulová",J234,0)</f>
        <v>0</v>
      </c>
      <c r="BJ234" s="15" t="s">
        <v>78</v>
      </c>
      <c r="BK234" s="215">
        <f>ROUND(I234*H234,2)</f>
        <v>0</v>
      </c>
      <c r="BL234" s="15" t="s">
        <v>120</v>
      </c>
      <c r="BM234" s="15" t="s">
        <v>632</v>
      </c>
    </row>
    <row r="235" s="1" customFormat="1" ht="16.5" customHeight="1">
      <c r="B235" s="36"/>
      <c r="C235" s="204" t="s">
        <v>633</v>
      </c>
      <c r="D235" s="204" t="s">
        <v>116</v>
      </c>
      <c r="E235" s="205" t="s">
        <v>634</v>
      </c>
      <c r="F235" s="206" t="s">
        <v>635</v>
      </c>
      <c r="G235" s="207" t="s">
        <v>124</v>
      </c>
      <c r="H235" s="208">
        <v>152.63999999999999</v>
      </c>
      <c r="I235" s="209"/>
      <c r="J235" s="210">
        <f>ROUND(I235*H235,2)</f>
        <v>0</v>
      </c>
      <c r="K235" s="206" t="s">
        <v>1</v>
      </c>
      <c r="L235" s="41"/>
      <c r="M235" s="211" t="s">
        <v>1</v>
      </c>
      <c r="N235" s="212" t="s">
        <v>41</v>
      </c>
      <c r="O235" s="77"/>
      <c r="P235" s="213">
        <f>O235*H235</f>
        <v>0</v>
      </c>
      <c r="Q235" s="213">
        <v>0</v>
      </c>
      <c r="R235" s="213">
        <f>Q235*H235</f>
        <v>0</v>
      </c>
      <c r="S235" s="213">
        <v>0</v>
      </c>
      <c r="T235" s="214">
        <f>S235*H235</f>
        <v>0</v>
      </c>
      <c r="AR235" s="15" t="s">
        <v>120</v>
      </c>
      <c r="AT235" s="15" t="s">
        <v>116</v>
      </c>
      <c r="AU235" s="15" t="s">
        <v>80</v>
      </c>
      <c r="AY235" s="15" t="s">
        <v>113</v>
      </c>
      <c r="BE235" s="215">
        <f>IF(N235="základní",J235,0)</f>
        <v>0</v>
      </c>
      <c r="BF235" s="215">
        <f>IF(N235="snížená",J235,0)</f>
        <v>0</v>
      </c>
      <c r="BG235" s="215">
        <f>IF(N235="zákl. přenesená",J235,0)</f>
        <v>0</v>
      </c>
      <c r="BH235" s="215">
        <f>IF(N235="sníž. přenesená",J235,0)</f>
        <v>0</v>
      </c>
      <c r="BI235" s="215">
        <f>IF(N235="nulová",J235,0)</f>
        <v>0</v>
      </c>
      <c r="BJ235" s="15" t="s">
        <v>78</v>
      </c>
      <c r="BK235" s="215">
        <f>ROUND(I235*H235,2)</f>
        <v>0</v>
      </c>
      <c r="BL235" s="15" t="s">
        <v>120</v>
      </c>
      <c r="BM235" s="15" t="s">
        <v>636</v>
      </c>
    </row>
    <row r="236" s="1" customFormat="1" ht="16.5" customHeight="1">
      <c r="B236" s="36"/>
      <c r="C236" s="204" t="s">
        <v>637</v>
      </c>
      <c r="D236" s="204" t="s">
        <v>116</v>
      </c>
      <c r="E236" s="205" t="s">
        <v>638</v>
      </c>
      <c r="F236" s="206" t="s">
        <v>639</v>
      </c>
      <c r="G236" s="207" t="s">
        <v>124</v>
      </c>
      <c r="H236" s="208">
        <v>152.63999999999999</v>
      </c>
      <c r="I236" s="209"/>
      <c r="J236" s="210">
        <f>ROUND(I236*H236,2)</f>
        <v>0</v>
      </c>
      <c r="K236" s="206" t="s">
        <v>1</v>
      </c>
      <c r="L236" s="41"/>
      <c r="M236" s="211" t="s">
        <v>1</v>
      </c>
      <c r="N236" s="212" t="s">
        <v>41</v>
      </c>
      <c r="O236" s="77"/>
      <c r="P236" s="213">
        <f>O236*H236</f>
        <v>0</v>
      </c>
      <c r="Q236" s="213">
        <v>0</v>
      </c>
      <c r="R236" s="213">
        <f>Q236*H236</f>
        <v>0</v>
      </c>
      <c r="S236" s="213">
        <v>0</v>
      </c>
      <c r="T236" s="214">
        <f>S236*H236</f>
        <v>0</v>
      </c>
      <c r="AR236" s="15" t="s">
        <v>120</v>
      </c>
      <c r="AT236" s="15" t="s">
        <v>116</v>
      </c>
      <c r="AU236" s="15" t="s">
        <v>80</v>
      </c>
      <c r="AY236" s="15" t="s">
        <v>113</v>
      </c>
      <c r="BE236" s="215">
        <f>IF(N236="základní",J236,0)</f>
        <v>0</v>
      </c>
      <c r="BF236" s="215">
        <f>IF(N236="snížená",J236,0)</f>
        <v>0</v>
      </c>
      <c r="BG236" s="215">
        <f>IF(N236="zákl. přenesená",J236,0)</f>
        <v>0</v>
      </c>
      <c r="BH236" s="215">
        <f>IF(N236="sníž. přenesená",J236,0)</f>
        <v>0</v>
      </c>
      <c r="BI236" s="215">
        <f>IF(N236="nulová",J236,0)</f>
        <v>0</v>
      </c>
      <c r="BJ236" s="15" t="s">
        <v>78</v>
      </c>
      <c r="BK236" s="215">
        <f>ROUND(I236*H236,2)</f>
        <v>0</v>
      </c>
      <c r="BL236" s="15" t="s">
        <v>120</v>
      </c>
      <c r="BM236" s="15" t="s">
        <v>640</v>
      </c>
    </row>
    <row r="237" s="1" customFormat="1" ht="16.5" customHeight="1">
      <c r="B237" s="36"/>
      <c r="C237" s="204" t="s">
        <v>641</v>
      </c>
      <c r="D237" s="204" t="s">
        <v>116</v>
      </c>
      <c r="E237" s="205" t="s">
        <v>642</v>
      </c>
      <c r="F237" s="206" t="s">
        <v>643</v>
      </c>
      <c r="G237" s="207" t="s">
        <v>124</v>
      </c>
      <c r="H237" s="208">
        <v>2136.96</v>
      </c>
      <c r="I237" s="209"/>
      <c r="J237" s="210">
        <f>ROUND(I237*H237,2)</f>
        <v>0</v>
      </c>
      <c r="K237" s="206" t="s">
        <v>1</v>
      </c>
      <c r="L237" s="41"/>
      <c r="M237" s="211" t="s">
        <v>1</v>
      </c>
      <c r="N237" s="212" t="s">
        <v>41</v>
      </c>
      <c r="O237" s="77"/>
      <c r="P237" s="213">
        <f>O237*H237</f>
        <v>0</v>
      </c>
      <c r="Q237" s="213">
        <v>0</v>
      </c>
      <c r="R237" s="213">
        <f>Q237*H237</f>
        <v>0</v>
      </c>
      <c r="S237" s="213">
        <v>0</v>
      </c>
      <c r="T237" s="214">
        <f>S237*H237</f>
        <v>0</v>
      </c>
      <c r="AR237" s="15" t="s">
        <v>120</v>
      </c>
      <c r="AT237" s="15" t="s">
        <v>116</v>
      </c>
      <c r="AU237" s="15" t="s">
        <v>80</v>
      </c>
      <c r="AY237" s="15" t="s">
        <v>113</v>
      </c>
      <c r="BE237" s="215">
        <f>IF(N237="základní",J237,0)</f>
        <v>0</v>
      </c>
      <c r="BF237" s="215">
        <f>IF(N237="snížená",J237,0)</f>
        <v>0</v>
      </c>
      <c r="BG237" s="215">
        <f>IF(N237="zákl. přenesená",J237,0)</f>
        <v>0</v>
      </c>
      <c r="BH237" s="215">
        <f>IF(N237="sníž. přenesená",J237,0)</f>
        <v>0</v>
      </c>
      <c r="BI237" s="215">
        <f>IF(N237="nulová",J237,0)</f>
        <v>0</v>
      </c>
      <c r="BJ237" s="15" t="s">
        <v>78</v>
      </c>
      <c r="BK237" s="215">
        <f>ROUND(I237*H237,2)</f>
        <v>0</v>
      </c>
      <c r="BL237" s="15" t="s">
        <v>120</v>
      </c>
      <c r="BM237" s="15" t="s">
        <v>644</v>
      </c>
    </row>
    <row r="238" s="1" customFormat="1" ht="16.5" customHeight="1">
      <c r="B238" s="36"/>
      <c r="C238" s="204" t="s">
        <v>645</v>
      </c>
      <c r="D238" s="204" t="s">
        <v>116</v>
      </c>
      <c r="E238" s="205" t="s">
        <v>646</v>
      </c>
      <c r="F238" s="206" t="s">
        <v>647</v>
      </c>
      <c r="G238" s="207" t="s">
        <v>178</v>
      </c>
      <c r="H238" s="208">
        <v>100.48</v>
      </c>
      <c r="I238" s="209"/>
      <c r="J238" s="210">
        <f>ROUND(I238*H238,2)</f>
        <v>0</v>
      </c>
      <c r="K238" s="206" t="s">
        <v>1</v>
      </c>
      <c r="L238" s="41"/>
      <c r="M238" s="211" t="s">
        <v>1</v>
      </c>
      <c r="N238" s="212" t="s">
        <v>41</v>
      </c>
      <c r="O238" s="77"/>
      <c r="P238" s="213">
        <f>O238*H238</f>
        <v>0</v>
      </c>
      <c r="Q238" s="213">
        <v>0</v>
      </c>
      <c r="R238" s="213">
        <f>Q238*H238</f>
        <v>0</v>
      </c>
      <c r="S238" s="213">
        <v>0</v>
      </c>
      <c r="T238" s="214">
        <f>S238*H238</f>
        <v>0</v>
      </c>
      <c r="AR238" s="15" t="s">
        <v>120</v>
      </c>
      <c r="AT238" s="15" t="s">
        <v>116</v>
      </c>
      <c r="AU238" s="15" t="s">
        <v>80</v>
      </c>
      <c r="AY238" s="15" t="s">
        <v>113</v>
      </c>
      <c r="BE238" s="215">
        <f>IF(N238="základní",J238,0)</f>
        <v>0</v>
      </c>
      <c r="BF238" s="215">
        <f>IF(N238="snížená",J238,0)</f>
        <v>0</v>
      </c>
      <c r="BG238" s="215">
        <f>IF(N238="zákl. přenesená",J238,0)</f>
        <v>0</v>
      </c>
      <c r="BH238" s="215">
        <f>IF(N238="sníž. přenesená",J238,0)</f>
        <v>0</v>
      </c>
      <c r="BI238" s="215">
        <f>IF(N238="nulová",J238,0)</f>
        <v>0</v>
      </c>
      <c r="BJ238" s="15" t="s">
        <v>78</v>
      </c>
      <c r="BK238" s="215">
        <f>ROUND(I238*H238,2)</f>
        <v>0</v>
      </c>
      <c r="BL238" s="15" t="s">
        <v>120</v>
      </c>
      <c r="BM238" s="15" t="s">
        <v>648</v>
      </c>
    </row>
    <row r="239" s="1" customFormat="1" ht="16.5" customHeight="1">
      <c r="B239" s="36"/>
      <c r="C239" s="204" t="s">
        <v>649</v>
      </c>
      <c r="D239" s="204" t="s">
        <v>116</v>
      </c>
      <c r="E239" s="205" t="s">
        <v>650</v>
      </c>
      <c r="F239" s="206" t="s">
        <v>651</v>
      </c>
      <c r="G239" s="207" t="s">
        <v>178</v>
      </c>
      <c r="H239" s="208">
        <v>1406.72</v>
      </c>
      <c r="I239" s="209"/>
      <c r="J239" s="210">
        <f>ROUND(I239*H239,2)</f>
        <v>0</v>
      </c>
      <c r="K239" s="206" t="s">
        <v>1</v>
      </c>
      <c r="L239" s="41"/>
      <c r="M239" s="211" t="s">
        <v>1</v>
      </c>
      <c r="N239" s="212" t="s">
        <v>41</v>
      </c>
      <c r="O239" s="77"/>
      <c r="P239" s="213">
        <f>O239*H239</f>
        <v>0</v>
      </c>
      <c r="Q239" s="213">
        <v>0</v>
      </c>
      <c r="R239" s="213">
        <f>Q239*H239</f>
        <v>0</v>
      </c>
      <c r="S239" s="213">
        <v>0</v>
      </c>
      <c r="T239" s="214">
        <f>S239*H239</f>
        <v>0</v>
      </c>
      <c r="AR239" s="15" t="s">
        <v>120</v>
      </c>
      <c r="AT239" s="15" t="s">
        <v>116</v>
      </c>
      <c r="AU239" s="15" t="s">
        <v>80</v>
      </c>
      <c r="AY239" s="15" t="s">
        <v>113</v>
      </c>
      <c r="BE239" s="215">
        <f>IF(N239="základní",J239,0)</f>
        <v>0</v>
      </c>
      <c r="BF239" s="215">
        <f>IF(N239="snížená",J239,0)</f>
        <v>0</v>
      </c>
      <c r="BG239" s="215">
        <f>IF(N239="zákl. přenesená",J239,0)</f>
        <v>0</v>
      </c>
      <c r="BH239" s="215">
        <f>IF(N239="sníž. přenesená",J239,0)</f>
        <v>0</v>
      </c>
      <c r="BI239" s="215">
        <f>IF(N239="nulová",J239,0)</f>
        <v>0</v>
      </c>
      <c r="BJ239" s="15" t="s">
        <v>78</v>
      </c>
      <c r="BK239" s="215">
        <f>ROUND(I239*H239,2)</f>
        <v>0</v>
      </c>
      <c r="BL239" s="15" t="s">
        <v>120</v>
      </c>
      <c r="BM239" s="15" t="s">
        <v>652</v>
      </c>
    </row>
    <row r="240" s="1" customFormat="1" ht="16.5" customHeight="1">
      <c r="B240" s="36"/>
      <c r="C240" s="204" t="s">
        <v>653</v>
      </c>
      <c r="D240" s="204" t="s">
        <v>116</v>
      </c>
      <c r="E240" s="205" t="s">
        <v>654</v>
      </c>
      <c r="F240" s="206" t="s">
        <v>655</v>
      </c>
      <c r="G240" s="207" t="s">
        <v>178</v>
      </c>
      <c r="H240" s="208">
        <v>100.48</v>
      </c>
      <c r="I240" s="209"/>
      <c r="J240" s="210">
        <f>ROUND(I240*H240,2)</f>
        <v>0</v>
      </c>
      <c r="K240" s="206" t="s">
        <v>1</v>
      </c>
      <c r="L240" s="41"/>
      <c r="M240" s="211" t="s">
        <v>1</v>
      </c>
      <c r="N240" s="212" t="s">
        <v>41</v>
      </c>
      <c r="O240" s="77"/>
      <c r="P240" s="213">
        <f>O240*H240</f>
        <v>0</v>
      </c>
      <c r="Q240" s="213">
        <v>0</v>
      </c>
      <c r="R240" s="213">
        <f>Q240*H240</f>
        <v>0</v>
      </c>
      <c r="S240" s="213">
        <v>0</v>
      </c>
      <c r="T240" s="214">
        <f>S240*H240</f>
        <v>0</v>
      </c>
      <c r="AR240" s="15" t="s">
        <v>120</v>
      </c>
      <c r="AT240" s="15" t="s">
        <v>116</v>
      </c>
      <c r="AU240" s="15" t="s">
        <v>80</v>
      </c>
      <c r="AY240" s="15" t="s">
        <v>113</v>
      </c>
      <c r="BE240" s="215">
        <f>IF(N240="základní",J240,0)</f>
        <v>0</v>
      </c>
      <c r="BF240" s="215">
        <f>IF(N240="snížená",J240,0)</f>
        <v>0</v>
      </c>
      <c r="BG240" s="215">
        <f>IF(N240="zákl. přenesená",J240,0)</f>
        <v>0</v>
      </c>
      <c r="BH240" s="215">
        <f>IF(N240="sníž. přenesená",J240,0)</f>
        <v>0</v>
      </c>
      <c r="BI240" s="215">
        <f>IF(N240="nulová",J240,0)</f>
        <v>0</v>
      </c>
      <c r="BJ240" s="15" t="s">
        <v>78</v>
      </c>
      <c r="BK240" s="215">
        <f>ROUND(I240*H240,2)</f>
        <v>0</v>
      </c>
      <c r="BL240" s="15" t="s">
        <v>120</v>
      </c>
      <c r="BM240" s="15" t="s">
        <v>656</v>
      </c>
    </row>
    <row r="241" s="1" customFormat="1" ht="16.5" customHeight="1">
      <c r="B241" s="36"/>
      <c r="C241" s="204" t="s">
        <v>657</v>
      </c>
      <c r="D241" s="204" t="s">
        <v>116</v>
      </c>
      <c r="E241" s="205" t="s">
        <v>658</v>
      </c>
      <c r="F241" s="206" t="s">
        <v>659</v>
      </c>
      <c r="G241" s="207" t="s">
        <v>149</v>
      </c>
      <c r="H241" s="208">
        <v>2</v>
      </c>
      <c r="I241" s="209"/>
      <c r="J241" s="210">
        <f>ROUND(I241*H241,2)</f>
        <v>0</v>
      </c>
      <c r="K241" s="206" t="s">
        <v>1</v>
      </c>
      <c r="L241" s="41"/>
      <c r="M241" s="211" t="s">
        <v>1</v>
      </c>
      <c r="N241" s="212" t="s">
        <v>41</v>
      </c>
      <c r="O241" s="77"/>
      <c r="P241" s="213">
        <f>O241*H241</f>
        <v>0</v>
      </c>
      <c r="Q241" s="213">
        <v>0.00014999999999999999</v>
      </c>
      <c r="R241" s="213">
        <f>Q241*H241</f>
        <v>0.00029999999999999997</v>
      </c>
      <c r="S241" s="213">
        <v>0</v>
      </c>
      <c r="T241" s="214">
        <f>S241*H241</f>
        <v>0</v>
      </c>
      <c r="AR241" s="15" t="s">
        <v>120</v>
      </c>
      <c r="AT241" s="15" t="s">
        <v>116</v>
      </c>
      <c r="AU241" s="15" t="s">
        <v>80</v>
      </c>
      <c r="AY241" s="15" t="s">
        <v>113</v>
      </c>
      <c r="BE241" s="215">
        <f>IF(N241="základní",J241,0)</f>
        <v>0</v>
      </c>
      <c r="BF241" s="215">
        <f>IF(N241="snížená",J241,0)</f>
        <v>0</v>
      </c>
      <c r="BG241" s="215">
        <f>IF(N241="zákl. přenesená",J241,0)</f>
        <v>0</v>
      </c>
      <c r="BH241" s="215">
        <f>IF(N241="sníž. přenesená",J241,0)</f>
        <v>0</v>
      </c>
      <c r="BI241" s="215">
        <f>IF(N241="nulová",J241,0)</f>
        <v>0</v>
      </c>
      <c r="BJ241" s="15" t="s">
        <v>78</v>
      </c>
      <c r="BK241" s="215">
        <f>ROUND(I241*H241,2)</f>
        <v>0</v>
      </c>
      <c r="BL241" s="15" t="s">
        <v>120</v>
      </c>
      <c r="BM241" s="15" t="s">
        <v>660</v>
      </c>
    </row>
    <row r="242" s="1" customFormat="1" ht="16.5" customHeight="1">
      <c r="B242" s="36"/>
      <c r="C242" s="216" t="s">
        <v>661</v>
      </c>
      <c r="D242" s="216" t="s">
        <v>127</v>
      </c>
      <c r="E242" s="217" t="s">
        <v>662</v>
      </c>
      <c r="F242" s="218" t="s">
        <v>663</v>
      </c>
      <c r="G242" s="219" t="s">
        <v>149</v>
      </c>
      <c r="H242" s="220">
        <v>2</v>
      </c>
      <c r="I242" s="221"/>
      <c r="J242" s="222">
        <f>ROUND(I242*H242,2)</f>
        <v>0</v>
      </c>
      <c r="K242" s="218" t="s">
        <v>1</v>
      </c>
      <c r="L242" s="223"/>
      <c r="M242" s="224" t="s">
        <v>1</v>
      </c>
      <c r="N242" s="225" t="s">
        <v>41</v>
      </c>
      <c r="O242" s="77"/>
      <c r="P242" s="213">
        <f>O242*H242</f>
        <v>0</v>
      </c>
      <c r="Q242" s="213">
        <v>0.00158</v>
      </c>
      <c r="R242" s="213">
        <f>Q242*H242</f>
        <v>0.00316</v>
      </c>
      <c r="S242" s="213">
        <v>0</v>
      </c>
      <c r="T242" s="214">
        <f>S242*H242</f>
        <v>0</v>
      </c>
      <c r="AR242" s="15" t="s">
        <v>131</v>
      </c>
      <c r="AT242" s="15" t="s">
        <v>127</v>
      </c>
      <c r="AU242" s="15" t="s">
        <v>80</v>
      </c>
      <c r="AY242" s="15" t="s">
        <v>113</v>
      </c>
      <c r="BE242" s="215">
        <f>IF(N242="základní",J242,0)</f>
        <v>0</v>
      </c>
      <c r="BF242" s="215">
        <f>IF(N242="snížená",J242,0)</f>
        <v>0</v>
      </c>
      <c r="BG242" s="215">
        <f>IF(N242="zákl. přenesená",J242,0)</f>
        <v>0</v>
      </c>
      <c r="BH242" s="215">
        <f>IF(N242="sníž. přenesená",J242,0)</f>
        <v>0</v>
      </c>
      <c r="BI242" s="215">
        <f>IF(N242="nulová",J242,0)</f>
        <v>0</v>
      </c>
      <c r="BJ242" s="15" t="s">
        <v>78</v>
      </c>
      <c r="BK242" s="215">
        <f>ROUND(I242*H242,2)</f>
        <v>0</v>
      </c>
      <c r="BL242" s="15" t="s">
        <v>120</v>
      </c>
      <c r="BM242" s="15" t="s">
        <v>664</v>
      </c>
    </row>
    <row r="243" s="1" customFormat="1" ht="16.5" customHeight="1">
      <c r="B243" s="36"/>
      <c r="C243" s="204" t="s">
        <v>665</v>
      </c>
      <c r="D243" s="204" t="s">
        <v>116</v>
      </c>
      <c r="E243" s="205" t="s">
        <v>666</v>
      </c>
      <c r="F243" s="206" t="s">
        <v>667</v>
      </c>
      <c r="G243" s="207" t="s">
        <v>149</v>
      </c>
      <c r="H243" s="208">
        <v>104</v>
      </c>
      <c r="I243" s="209"/>
      <c r="J243" s="210">
        <f>ROUND(I243*H243,2)</f>
        <v>0</v>
      </c>
      <c r="K243" s="206" t="s">
        <v>1</v>
      </c>
      <c r="L243" s="41"/>
      <c r="M243" s="211" t="s">
        <v>1</v>
      </c>
      <c r="N243" s="212" t="s">
        <v>41</v>
      </c>
      <c r="O243" s="77"/>
      <c r="P243" s="213">
        <f>O243*H243</f>
        <v>0</v>
      </c>
      <c r="Q243" s="213">
        <v>4.0000000000000003E-05</v>
      </c>
      <c r="R243" s="213">
        <f>Q243*H243</f>
        <v>0.0041600000000000005</v>
      </c>
      <c r="S243" s="213">
        <v>0</v>
      </c>
      <c r="T243" s="214">
        <f>S243*H243</f>
        <v>0</v>
      </c>
      <c r="AR243" s="15" t="s">
        <v>120</v>
      </c>
      <c r="AT243" s="15" t="s">
        <v>116</v>
      </c>
      <c r="AU243" s="15" t="s">
        <v>80</v>
      </c>
      <c r="AY243" s="15" t="s">
        <v>113</v>
      </c>
      <c r="BE243" s="215">
        <f>IF(N243="základní",J243,0)</f>
        <v>0</v>
      </c>
      <c r="BF243" s="215">
        <f>IF(N243="snížená",J243,0)</f>
        <v>0</v>
      </c>
      <c r="BG243" s="215">
        <f>IF(N243="zákl. přenesená",J243,0)</f>
        <v>0</v>
      </c>
      <c r="BH243" s="215">
        <f>IF(N243="sníž. přenesená",J243,0)</f>
        <v>0</v>
      </c>
      <c r="BI243" s="215">
        <f>IF(N243="nulová",J243,0)</f>
        <v>0</v>
      </c>
      <c r="BJ243" s="15" t="s">
        <v>78</v>
      </c>
      <c r="BK243" s="215">
        <f>ROUND(I243*H243,2)</f>
        <v>0</v>
      </c>
      <c r="BL243" s="15" t="s">
        <v>120</v>
      </c>
      <c r="BM243" s="15" t="s">
        <v>668</v>
      </c>
    </row>
    <row r="244" s="1" customFormat="1" ht="16.5" customHeight="1">
      <c r="B244" s="36"/>
      <c r="C244" s="204" t="s">
        <v>669</v>
      </c>
      <c r="D244" s="204" t="s">
        <v>116</v>
      </c>
      <c r="E244" s="205" t="s">
        <v>670</v>
      </c>
      <c r="F244" s="206" t="s">
        <v>671</v>
      </c>
      <c r="G244" s="207" t="s">
        <v>149</v>
      </c>
      <c r="H244" s="208">
        <v>54</v>
      </c>
      <c r="I244" s="209"/>
      <c r="J244" s="210">
        <f>ROUND(I244*H244,2)</f>
        <v>0</v>
      </c>
      <c r="K244" s="206" t="s">
        <v>1</v>
      </c>
      <c r="L244" s="41"/>
      <c r="M244" s="211" t="s">
        <v>1</v>
      </c>
      <c r="N244" s="212" t="s">
        <v>41</v>
      </c>
      <c r="O244" s="77"/>
      <c r="P244" s="213">
        <f>O244*H244</f>
        <v>0</v>
      </c>
      <c r="Q244" s="213">
        <v>0.00021000000000000001</v>
      </c>
      <c r="R244" s="213">
        <f>Q244*H244</f>
        <v>0.011340000000000001</v>
      </c>
      <c r="S244" s="213">
        <v>0</v>
      </c>
      <c r="T244" s="214">
        <f>S244*H244</f>
        <v>0</v>
      </c>
      <c r="AR244" s="15" t="s">
        <v>120</v>
      </c>
      <c r="AT244" s="15" t="s">
        <v>116</v>
      </c>
      <c r="AU244" s="15" t="s">
        <v>80</v>
      </c>
      <c r="AY244" s="15" t="s">
        <v>113</v>
      </c>
      <c r="BE244" s="215">
        <f>IF(N244="základní",J244,0)</f>
        <v>0</v>
      </c>
      <c r="BF244" s="215">
        <f>IF(N244="snížená",J244,0)</f>
        <v>0</v>
      </c>
      <c r="BG244" s="215">
        <f>IF(N244="zákl. přenesená",J244,0)</f>
        <v>0</v>
      </c>
      <c r="BH244" s="215">
        <f>IF(N244="sníž. přenesená",J244,0)</f>
        <v>0</v>
      </c>
      <c r="BI244" s="215">
        <f>IF(N244="nulová",J244,0)</f>
        <v>0</v>
      </c>
      <c r="BJ244" s="15" t="s">
        <v>78</v>
      </c>
      <c r="BK244" s="215">
        <f>ROUND(I244*H244,2)</f>
        <v>0</v>
      </c>
      <c r="BL244" s="15" t="s">
        <v>120</v>
      </c>
      <c r="BM244" s="15" t="s">
        <v>672</v>
      </c>
    </row>
    <row r="245" s="1" customFormat="1" ht="16.5" customHeight="1">
      <c r="B245" s="36"/>
      <c r="C245" s="204" t="s">
        <v>673</v>
      </c>
      <c r="D245" s="204" t="s">
        <v>116</v>
      </c>
      <c r="E245" s="205" t="s">
        <v>674</v>
      </c>
      <c r="F245" s="206" t="s">
        <v>675</v>
      </c>
      <c r="G245" s="207" t="s">
        <v>336</v>
      </c>
      <c r="H245" s="208">
        <v>160</v>
      </c>
      <c r="I245" s="209"/>
      <c r="J245" s="210">
        <f>ROUND(I245*H245,2)</f>
        <v>0</v>
      </c>
      <c r="K245" s="206" t="s">
        <v>1</v>
      </c>
      <c r="L245" s="41"/>
      <c r="M245" s="211" t="s">
        <v>1</v>
      </c>
      <c r="N245" s="212" t="s">
        <v>41</v>
      </c>
      <c r="O245" s="77"/>
      <c r="P245" s="213">
        <f>O245*H245</f>
        <v>0</v>
      </c>
      <c r="Q245" s="213">
        <v>0</v>
      </c>
      <c r="R245" s="213">
        <f>Q245*H245</f>
        <v>0</v>
      </c>
      <c r="S245" s="213">
        <v>0.001</v>
      </c>
      <c r="T245" s="214">
        <f>S245*H245</f>
        <v>0.16</v>
      </c>
      <c r="AR245" s="15" t="s">
        <v>120</v>
      </c>
      <c r="AT245" s="15" t="s">
        <v>116</v>
      </c>
      <c r="AU245" s="15" t="s">
        <v>80</v>
      </c>
      <c r="AY245" s="15" t="s">
        <v>113</v>
      </c>
      <c r="BE245" s="215">
        <f>IF(N245="základní",J245,0)</f>
        <v>0</v>
      </c>
      <c r="BF245" s="215">
        <f>IF(N245="snížená",J245,0)</f>
        <v>0</v>
      </c>
      <c r="BG245" s="215">
        <f>IF(N245="zákl. přenesená",J245,0)</f>
        <v>0</v>
      </c>
      <c r="BH245" s="215">
        <f>IF(N245="sníž. přenesená",J245,0)</f>
        <v>0</v>
      </c>
      <c r="BI245" s="215">
        <f>IF(N245="nulová",J245,0)</f>
        <v>0</v>
      </c>
      <c r="BJ245" s="15" t="s">
        <v>78</v>
      </c>
      <c r="BK245" s="215">
        <f>ROUND(I245*H245,2)</f>
        <v>0</v>
      </c>
      <c r="BL245" s="15" t="s">
        <v>120</v>
      </c>
      <c r="BM245" s="15" t="s">
        <v>676</v>
      </c>
    </row>
    <row r="246" s="1" customFormat="1" ht="16.5" customHeight="1">
      <c r="B246" s="36"/>
      <c r="C246" s="204" t="s">
        <v>677</v>
      </c>
      <c r="D246" s="204" t="s">
        <v>116</v>
      </c>
      <c r="E246" s="205" t="s">
        <v>678</v>
      </c>
      <c r="F246" s="206" t="s">
        <v>679</v>
      </c>
      <c r="G246" s="207" t="s">
        <v>124</v>
      </c>
      <c r="H246" s="208">
        <v>8.0280000000000005</v>
      </c>
      <c r="I246" s="209"/>
      <c r="J246" s="210">
        <f>ROUND(I246*H246,2)</f>
        <v>0</v>
      </c>
      <c r="K246" s="206" t="s">
        <v>386</v>
      </c>
      <c r="L246" s="41"/>
      <c r="M246" s="211" t="s">
        <v>1</v>
      </c>
      <c r="N246" s="212" t="s">
        <v>41</v>
      </c>
      <c r="O246" s="77"/>
      <c r="P246" s="213">
        <f>O246*H246</f>
        <v>0</v>
      </c>
      <c r="Q246" s="213">
        <v>0</v>
      </c>
      <c r="R246" s="213">
        <f>Q246*H246</f>
        <v>0</v>
      </c>
      <c r="S246" s="213">
        <v>1.8049999999999999</v>
      </c>
      <c r="T246" s="214">
        <f>S246*H246</f>
        <v>14.490540000000001</v>
      </c>
      <c r="AR246" s="15" t="s">
        <v>120</v>
      </c>
      <c r="AT246" s="15" t="s">
        <v>116</v>
      </c>
      <c r="AU246" s="15" t="s">
        <v>80</v>
      </c>
      <c r="AY246" s="15" t="s">
        <v>113</v>
      </c>
      <c r="BE246" s="215">
        <f>IF(N246="základní",J246,0)</f>
        <v>0</v>
      </c>
      <c r="BF246" s="215">
        <f>IF(N246="snížená",J246,0)</f>
        <v>0</v>
      </c>
      <c r="BG246" s="215">
        <f>IF(N246="zákl. přenesená",J246,0)</f>
        <v>0</v>
      </c>
      <c r="BH246" s="215">
        <f>IF(N246="sníž. přenesená",J246,0)</f>
        <v>0</v>
      </c>
      <c r="BI246" s="215">
        <f>IF(N246="nulová",J246,0)</f>
        <v>0</v>
      </c>
      <c r="BJ246" s="15" t="s">
        <v>78</v>
      </c>
      <c r="BK246" s="215">
        <f>ROUND(I246*H246,2)</f>
        <v>0</v>
      </c>
      <c r="BL246" s="15" t="s">
        <v>120</v>
      </c>
      <c r="BM246" s="15" t="s">
        <v>680</v>
      </c>
    </row>
    <row r="247" s="1" customFormat="1">
      <c r="B247" s="36"/>
      <c r="C247" s="37"/>
      <c r="D247" s="233" t="s">
        <v>388</v>
      </c>
      <c r="E247" s="37"/>
      <c r="F247" s="243" t="s">
        <v>681</v>
      </c>
      <c r="G247" s="37"/>
      <c r="H247" s="37"/>
      <c r="I247" s="129"/>
      <c r="J247" s="37"/>
      <c r="K247" s="37"/>
      <c r="L247" s="41"/>
      <c r="M247" s="244"/>
      <c r="N247" s="77"/>
      <c r="O247" s="77"/>
      <c r="P247" s="77"/>
      <c r="Q247" s="77"/>
      <c r="R247" s="77"/>
      <c r="S247" s="77"/>
      <c r="T247" s="78"/>
      <c r="AT247" s="15" t="s">
        <v>388</v>
      </c>
      <c r="AU247" s="15" t="s">
        <v>80</v>
      </c>
    </row>
    <row r="248" s="1" customFormat="1" ht="16.5" customHeight="1">
      <c r="B248" s="36"/>
      <c r="C248" s="204" t="s">
        <v>682</v>
      </c>
      <c r="D248" s="204" t="s">
        <v>116</v>
      </c>
      <c r="E248" s="205" t="s">
        <v>683</v>
      </c>
      <c r="F248" s="206" t="s">
        <v>684</v>
      </c>
      <c r="G248" s="207" t="s">
        <v>124</v>
      </c>
      <c r="H248" s="208">
        <v>2.0390000000000001</v>
      </c>
      <c r="I248" s="209"/>
      <c r="J248" s="210">
        <f>ROUND(I248*H248,2)</f>
        <v>0</v>
      </c>
      <c r="K248" s="206" t="s">
        <v>386</v>
      </c>
      <c r="L248" s="41"/>
      <c r="M248" s="211" t="s">
        <v>1</v>
      </c>
      <c r="N248" s="212" t="s">
        <v>41</v>
      </c>
      <c r="O248" s="77"/>
      <c r="P248" s="213">
        <f>O248*H248</f>
        <v>0</v>
      </c>
      <c r="Q248" s="213">
        <v>0</v>
      </c>
      <c r="R248" s="213">
        <f>Q248*H248</f>
        <v>0</v>
      </c>
      <c r="S248" s="213">
        <v>2.2000000000000002</v>
      </c>
      <c r="T248" s="214">
        <f>S248*H248</f>
        <v>4.4858000000000011</v>
      </c>
      <c r="AR248" s="15" t="s">
        <v>120</v>
      </c>
      <c r="AT248" s="15" t="s">
        <v>116</v>
      </c>
      <c r="AU248" s="15" t="s">
        <v>80</v>
      </c>
      <c r="AY248" s="15" t="s">
        <v>113</v>
      </c>
      <c r="BE248" s="215">
        <f>IF(N248="základní",J248,0)</f>
        <v>0</v>
      </c>
      <c r="BF248" s="215">
        <f>IF(N248="snížená",J248,0)</f>
        <v>0</v>
      </c>
      <c r="BG248" s="215">
        <f>IF(N248="zákl. přenesená",J248,0)</f>
        <v>0</v>
      </c>
      <c r="BH248" s="215">
        <f>IF(N248="sníž. přenesená",J248,0)</f>
        <v>0</v>
      </c>
      <c r="BI248" s="215">
        <f>IF(N248="nulová",J248,0)</f>
        <v>0</v>
      </c>
      <c r="BJ248" s="15" t="s">
        <v>78</v>
      </c>
      <c r="BK248" s="215">
        <f>ROUND(I248*H248,2)</f>
        <v>0</v>
      </c>
      <c r="BL248" s="15" t="s">
        <v>120</v>
      </c>
      <c r="BM248" s="15" t="s">
        <v>685</v>
      </c>
    </row>
    <row r="249" s="1" customFormat="1">
      <c r="B249" s="36"/>
      <c r="C249" s="37"/>
      <c r="D249" s="233" t="s">
        <v>388</v>
      </c>
      <c r="E249" s="37"/>
      <c r="F249" s="243" t="s">
        <v>686</v>
      </c>
      <c r="G249" s="37"/>
      <c r="H249" s="37"/>
      <c r="I249" s="129"/>
      <c r="J249" s="37"/>
      <c r="K249" s="37"/>
      <c r="L249" s="41"/>
      <c r="M249" s="244"/>
      <c r="N249" s="77"/>
      <c r="O249" s="77"/>
      <c r="P249" s="77"/>
      <c r="Q249" s="77"/>
      <c r="R249" s="77"/>
      <c r="S249" s="77"/>
      <c r="T249" s="78"/>
      <c r="AT249" s="15" t="s">
        <v>388</v>
      </c>
      <c r="AU249" s="15" t="s">
        <v>80</v>
      </c>
    </row>
    <row r="250" s="1" customFormat="1" ht="16.5" customHeight="1">
      <c r="B250" s="36"/>
      <c r="C250" s="204" t="s">
        <v>687</v>
      </c>
      <c r="D250" s="204" t="s">
        <v>116</v>
      </c>
      <c r="E250" s="205" t="s">
        <v>688</v>
      </c>
      <c r="F250" s="206" t="s">
        <v>689</v>
      </c>
      <c r="G250" s="207" t="s">
        <v>187</v>
      </c>
      <c r="H250" s="208">
        <v>556.48500000000001</v>
      </c>
      <c r="I250" s="209"/>
      <c r="J250" s="210">
        <f>ROUND(I250*H250,2)</f>
        <v>0</v>
      </c>
      <c r="K250" s="206" t="s">
        <v>1</v>
      </c>
      <c r="L250" s="41"/>
      <c r="M250" s="211" t="s">
        <v>1</v>
      </c>
      <c r="N250" s="212" t="s">
        <v>41</v>
      </c>
      <c r="O250" s="77"/>
      <c r="P250" s="213">
        <f>O250*H250</f>
        <v>0</v>
      </c>
      <c r="Q250" s="213">
        <v>0</v>
      </c>
      <c r="R250" s="213">
        <f>Q250*H250</f>
        <v>0</v>
      </c>
      <c r="S250" s="213">
        <v>0</v>
      </c>
      <c r="T250" s="214">
        <f>S250*H250</f>
        <v>0</v>
      </c>
      <c r="AR250" s="15" t="s">
        <v>120</v>
      </c>
      <c r="AT250" s="15" t="s">
        <v>116</v>
      </c>
      <c r="AU250" s="15" t="s">
        <v>80</v>
      </c>
      <c r="AY250" s="15" t="s">
        <v>113</v>
      </c>
      <c r="BE250" s="215">
        <f>IF(N250="základní",J250,0)</f>
        <v>0</v>
      </c>
      <c r="BF250" s="215">
        <f>IF(N250="snížená",J250,0)</f>
        <v>0</v>
      </c>
      <c r="BG250" s="215">
        <f>IF(N250="zákl. přenesená",J250,0)</f>
        <v>0</v>
      </c>
      <c r="BH250" s="215">
        <f>IF(N250="sníž. přenesená",J250,0)</f>
        <v>0</v>
      </c>
      <c r="BI250" s="215">
        <f>IF(N250="nulová",J250,0)</f>
        <v>0</v>
      </c>
      <c r="BJ250" s="15" t="s">
        <v>78</v>
      </c>
      <c r="BK250" s="215">
        <f>ROUND(I250*H250,2)</f>
        <v>0</v>
      </c>
      <c r="BL250" s="15" t="s">
        <v>120</v>
      </c>
      <c r="BM250" s="15" t="s">
        <v>690</v>
      </c>
    </row>
    <row r="251" s="1" customFormat="1" ht="16.5" customHeight="1">
      <c r="B251" s="36"/>
      <c r="C251" s="204" t="s">
        <v>691</v>
      </c>
      <c r="D251" s="204" t="s">
        <v>116</v>
      </c>
      <c r="E251" s="205" t="s">
        <v>692</v>
      </c>
      <c r="F251" s="206" t="s">
        <v>693</v>
      </c>
      <c r="G251" s="207" t="s">
        <v>187</v>
      </c>
      <c r="H251" s="208">
        <v>175.536</v>
      </c>
      <c r="I251" s="209"/>
      <c r="J251" s="210">
        <f>ROUND(I251*H251,2)</f>
        <v>0</v>
      </c>
      <c r="K251" s="206" t="s">
        <v>1</v>
      </c>
      <c r="L251" s="41"/>
      <c r="M251" s="211" t="s">
        <v>1</v>
      </c>
      <c r="N251" s="212" t="s">
        <v>41</v>
      </c>
      <c r="O251" s="77"/>
      <c r="P251" s="213">
        <f>O251*H251</f>
        <v>0</v>
      </c>
      <c r="Q251" s="213">
        <v>0</v>
      </c>
      <c r="R251" s="213">
        <f>Q251*H251</f>
        <v>0</v>
      </c>
      <c r="S251" s="213">
        <v>0</v>
      </c>
      <c r="T251" s="214">
        <f>S251*H251</f>
        <v>0</v>
      </c>
      <c r="AR251" s="15" t="s">
        <v>120</v>
      </c>
      <c r="AT251" s="15" t="s">
        <v>116</v>
      </c>
      <c r="AU251" s="15" t="s">
        <v>80</v>
      </c>
      <c r="AY251" s="15" t="s">
        <v>113</v>
      </c>
      <c r="BE251" s="215">
        <f>IF(N251="základní",J251,0)</f>
        <v>0</v>
      </c>
      <c r="BF251" s="215">
        <f>IF(N251="snížená",J251,0)</f>
        <v>0</v>
      </c>
      <c r="BG251" s="215">
        <f>IF(N251="zákl. přenesená",J251,0)</f>
        <v>0</v>
      </c>
      <c r="BH251" s="215">
        <f>IF(N251="sníž. přenesená",J251,0)</f>
        <v>0</v>
      </c>
      <c r="BI251" s="215">
        <f>IF(N251="nulová",J251,0)</f>
        <v>0</v>
      </c>
      <c r="BJ251" s="15" t="s">
        <v>78</v>
      </c>
      <c r="BK251" s="215">
        <f>ROUND(I251*H251,2)</f>
        <v>0</v>
      </c>
      <c r="BL251" s="15" t="s">
        <v>120</v>
      </c>
      <c r="BM251" s="15" t="s">
        <v>694</v>
      </c>
    </row>
    <row r="252" s="1" customFormat="1" ht="16.5" customHeight="1">
      <c r="B252" s="36"/>
      <c r="C252" s="204" t="s">
        <v>695</v>
      </c>
      <c r="D252" s="204" t="s">
        <v>116</v>
      </c>
      <c r="E252" s="205" t="s">
        <v>696</v>
      </c>
      <c r="F252" s="206" t="s">
        <v>697</v>
      </c>
      <c r="G252" s="207" t="s">
        <v>187</v>
      </c>
      <c r="H252" s="208">
        <v>111.798</v>
      </c>
      <c r="I252" s="209"/>
      <c r="J252" s="210">
        <f>ROUND(I252*H252,2)</f>
        <v>0</v>
      </c>
      <c r="K252" s="206" t="s">
        <v>1</v>
      </c>
      <c r="L252" s="41"/>
      <c r="M252" s="211" t="s">
        <v>1</v>
      </c>
      <c r="N252" s="212" t="s">
        <v>41</v>
      </c>
      <c r="O252" s="77"/>
      <c r="P252" s="213">
        <f>O252*H252</f>
        <v>0</v>
      </c>
      <c r="Q252" s="213">
        <v>0</v>
      </c>
      <c r="R252" s="213">
        <f>Q252*H252</f>
        <v>0</v>
      </c>
      <c r="S252" s="213">
        <v>0.0106</v>
      </c>
      <c r="T252" s="214">
        <f>S252*H252</f>
        <v>1.1850588</v>
      </c>
      <c r="AR252" s="15" t="s">
        <v>120</v>
      </c>
      <c r="AT252" s="15" t="s">
        <v>116</v>
      </c>
      <c r="AU252" s="15" t="s">
        <v>80</v>
      </c>
      <c r="AY252" s="15" t="s">
        <v>113</v>
      </c>
      <c r="BE252" s="215">
        <f>IF(N252="základní",J252,0)</f>
        <v>0</v>
      </c>
      <c r="BF252" s="215">
        <f>IF(N252="snížená",J252,0)</f>
        <v>0</v>
      </c>
      <c r="BG252" s="215">
        <f>IF(N252="zákl. přenesená",J252,0)</f>
        <v>0</v>
      </c>
      <c r="BH252" s="215">
        <f>IF(N252="sníž. přenesená",J252,0)</f>
        <v>0</v>
      </c>
      <c r="BI252" s="215">
        <f>IF(N252="nulová",J252,0)</f>
        <v>0</v>
      </c>
      <c r="BJ252" s="15" t="s">
        <v>78</v>
      </c>
      <c r="BK252" s="215">
        <f>ROUND(I252*H252,2)</f>
        <v>0</v>
      </c>
      <c r="BL252" s="15" t="s">
        <v>120</v>
      </c>
      <c r="BM252" s="15" t="s">
        <v>698</v>
      </c>
    </row>
    <row r="253" s="1" customFormat="1" ht="16.5" customHeight="1">
      <c r="B253" s="36"/>
      <c r="C253" s="204" t="s">
        <v>699</v>
      </c>
      <c r="D253" s="204" t="s">
        <v>116</v>
      </c>
      <c r="E253" s="205" t="s">
        <v>700</v>
      </c>
      <c r="F253" s="206" t="s">
        <v>701</v>
      </c>
      <c r="G253" s="207" t="s">
        <v>187</v>
      </c>
      <c r="H253" s="208">
        <v>10</v>
      </c>
      <c r="I253" s="209"/>
      <c r="J253" s="210">
        <f>ROUND(I253*H253,2)</f>
        <v>0</v>
      </c>
      <c r="K253" s="206" t="s">
        <v>1</v>
      </c>
      <c r="L253" s="41"/>
      <c r="M253" s="211" t="s">
        <v>1</v>
      </c>
      <c r="N253" s="212" t="s">
        <v>41</v>
      </c>
      <c r="O253" s="77"/>
      <c r="P253" s="213">
        <f>O253*H253</f>
        <v>0</v>
      </c>
      <c r="Q253" s="213">
        <v>0.0085500000000000003</v>
      </c>
      <c r="R253" s="213">
        <f>Q253*H253</f>
        <v>0.085500000000000007</v>
      </c>
      <c r="S253" s="213">
        <v>0</v>
      </c>
      <c r="T253" s="214">
        <f>S253*H253</f>
        <v>0</v>
      </c>
      <c r="AR253" s="15" t="s">
        <v>120</v>
      </c>
      <c r="AT253" s="15" t="s">
        <v>116</v>
      </c>
      <c r="AU253" s="15" t="s">
        <v>80</v>
      </c>
      <c r="AY253" s="15" t="s">
        <v>113</v>
      </c>
      <c r="BE253" s="215">
        <f>IF(N253="základní",J253,0)</f>
        <v>0</v>
      </c>
      <c r="BF253" s="215">
        <f>IF(N253="snížená",J253,0)</f>
        <v>0</v>
      </c>
      <c r="BG253" s="215">
        <f>IF(N253="zákl. přenesená",J253,0)</f>
        <v>0</v>
      </c>
      <c r="BH253" s="215">
        <f>IF(N253="sníž. přenesená",J253,0)</f>
        <v>0</v>
      </c>
      <c r="BI253" s="215">
        <f>IF(N253="nulová",J253,0)</f>
        <v>0</v>
      </c>
      <c r="BJ253" s="15" t="s">
        <v>78</v>
      </c>
      <c r="BK253" s="215">
        <f>ROUND(I253*H253,2)</f>
        <v>0</v>
      </c>
      <c r="BL253" s="15" t="s">
        <v>120</v>
      </c>
      <c r="BM253" s="15" t="s">
        <v>702</v>
      </c>
    </row>
    <row r="254" s="1" customFormat="1" ht="16.5" customHeight="1">
      <c r="B254" s="36"/>
      <c r="C254" s="204" t="s">
        <v>703</v>
      </c>
      <c r="D254" s="204" t="s">
        <v>116</v>
      </c>
      <c r="E254" s="205" t="s">
        <v>704</v>
      </c>
      <c r="F254" s="206" t="s">
        <v>705</v>
      </c>
      <c r="G254" s="207" t="s">
        <v>187</v>
      </c>
      <c r="H254" s="208">
        <v>10</v>
      </c>
      <c r="I254" s="209"/>
      <c r="J254" s="210">
        <f>ROUND(I254*H254,2)</f>
        <v>0</v>
      </c>
      <c r="K254" s="206" t="s">
        <v>1</v>
      </c>
      <c r="L254" s="41"/>
      <c r="M254" s="211" t="s">
        <v>1</v>
      </c>
      <c r="N254" s="212" t="s">
        <v>41</v>
      </c>
      <c r="O254" s="77"/>
      <c r="P254" s="213">
        <f>O254*H254</f>
        <v>0</v>
      </c>
      <c r="Q254" s="213">
        <v>0</v>
      </c>
      <c r="R254" s="213">
        <f>Q254*H254</f>
        <v>0</v>
      </c>
      <c r="S254" s="213">
        <v>0</v>
      </c>
      <c r="T254" s="214">
        <f>S254*H254</f>
        <v>0</v>
      </c>
      <c r="AR254" s="15" t="s">
        <v>120</v>
      </c>
      <c r="AT254" s="15" t="s">
        <v>116</v>
      </c>
      <c r="AU254" s="15" t="s">
        <v>80</v>
      </c>
      <c r="AY254" s="15" t="s">
        <v>113</v>
      </c>
      <c r="BE254" s="215">
        <f>IF(N254="základní",J254,0)</f>
        <v>0</v>
      </c>
      <c r="BF254" s="215">
        <f>IF(N254="snížená",J254,0)</f>
        <v>0</v>
      </c>
      <c r="BG254" s="215">
        <f>IF(N254="zákl. přenesená",J254,0)</f>
        <v>0</v>
      </c>
      <c r="BH254" s="215">
        <f>IF(N254="sníž. přenesená",J254,0)</f>
        <v>0</v>
      </c>
      <c r="BI254" s="215">
        <f>IF(N254="nulová",J254,0)</f>
        <v>0</v>
      </c>
      <c r="BJ254" s="15" t="s">
        <v>78</v>
      </c>
      <c r="BK254" s="215">
        <f>ROUND(I254*H254,2)</f>
        <v>0</v>
      </c>
      <c r="BL254" s="15" t="s">
        <v>120</v>
      </c>
      <c r="BM254" s="15" t="s">
        <v>706</v>
      </c>
    </row>
    <row r="255" s="1" customFormat="1" ht="16.5" customHeight="1">
      <c r="B255" s="36"/>
      <c r="C255" s="204" t="s">
        <v>707</v>
      </c>
      <c r="D255" s="204" t="s">
        <v>116</v>
      </c>
      <c r="E255" s="205" t="s">
        <v>708</v>
      </c>
      <c r="F255" s="206" t="s">
        <v>709</v>
      </c>
      <c r="G255" s="207" t="s">
        <v>124</v>
      </c>
      <c r="H255" s="208">
        <v>2.3999999999999999</v>
      </c>
      <c r="I255" s="209"/>
      <c r="J255" s="210">
        <f>ROUND(I255*H255,2)</f>
        <v>0</v>
      </c>
      <c r="K255" s="206" t="s">
        <v>1</v>
      </c>
      <c r="L255" s="41"/>
      <c r="M255" s="211" t="s">
        <v>1</v>
      </c>
      <c r="N255" s="212" t="s">
        <v>41</v>
      </c>
      <c r="O255" s="77"/>
      <c r="P255" s="213">
        <f>O255*H255</f>
        <v>0</v>
      </c>
      <c r="Q255" s="213">
        <v>0.50375000000000003</v>
      </c>
      <c r="R255" s="213">
        <f>Q255*H255</f>
        <v>1.2090000000000001</v>
      </c>
      <c r="S255" s="213">
        <v>2.5</v>
      </c>
      <c r="T255" s="214">
        <f>S255*H255</f>
        <v>6</v>
      </c>
      <c r="AR255" s="15" t="s">
        <v>120</v>
      </c>
      <c r="AT255" s="15" t="s">
        <v>116</v>
      </c>
      <c r="AU255" s="15" t="s">
        <v>80</v>
      </c>
      <c r="AY255" s="15" t="s">
        <v>113</v>
      </c>
      <c r="BE255" s="215">
        <f>IF(N255="základní",J255,0)</f>
        <v>0</v>
      </c>
      <c r="BF255" s="215">
        <f>IF(N255="snížená",J255,0)</f>
        <v>0</v>
      </c>
      <c r="BG255" s="215">
        <f>IF(N255="zákl. přenesená",J255,0)</f>
        <v>0</v>
      </c>
      <c r="BH255" s="215">
        <f>IF(N255="sníž. přenesená",J255,0)</f>
        <v>0</v>
      </c>
      <c r="BI255" s="215">
        <f>IF(N255="nulová",J255,0)</f>
        <v>0</v>
      </c>
      <c r="BJ255" s="15" t="s">
        <v>78</v>
      </c>
      <c r="BK255" s="215">
        <f>ROUND(I255*H255,2)</f>
        <v>0</v>
      </c>
      <c r="BL255" s="15" t="s">
        <v>120</v>
      </c>
      <c r="BM255" s="15" t="s">
        <v>710</v>
      </c>
    </row>
    <row r="256" s="1" customFormat="1" ht="16.5" customHeight="1">
      <c r="B256" s="36"/>
      <c r="C256" s="204" t="s">
        <v>711</v>
      </c>
      <c r="D256" s="204" t="s">
        <v>116</v>
      </c>
      <c r="E256" s="205" t="s">
        <v>712</v>
      </c>
      <c r="F256" s="206" t="s">
        <v>713</v>
      </c>
      <c r="G256" s="207" t="s">
        <v>187</v>
      </c>
      <c r="H256" s="208">
        <v>248.84299999999999</v>
      </c>
      <c r="I256" s="209"/>
      <c r="J256" s="210">
        <f>ROUND(I256*H256,2)</f>
        <v>0</v>
      </c>
      <c r="K256" s="206" t="s">
        <v>1</v>
      </c>
      <c r="L256" s="41"/>
      <c r="M256" s="211" t="s">
        <v>1</v>
      </c>
      <c r="N256" s="212" t="s">
        <v>41</v>
      </c>
      <c r="O256" s="77"/>
      <c r="P256" s="213">
        <f>O256*H256</f>
        <v>0</v>
      </c>
      <c r="Q256" s="213">
        <v>0.01162</v>
      </c>
      <c r="R256" s="213">
        <f>Q256*H256</f>
        <v>2.8915556599999999</v>
      </c>
      <c r="S256" s="213">
        <v>0</v>
      </c>
      <c r="T256" s="214">
        <f>S256*H256</f>
        <v>0</v>
      </c>
      <c r="AR256" s="15" t="s">
        <v>120</v>
      </c>
      <c r="AT256" s="15" t="s">
        <v>116</v>
      </c>
      <c r="AU256" s="15" t="s">
        <v>80</v>
      </c>
      <c r="AY256" s="15" t="s">
        <v>113</v>
      </c>
      <c r="BE256" s="215">
        <f>IF(N256="základní",J256,0)</f>
        <v>0</v>
      </c>
      <c r="BF256" s="215">
        <f>IF(N256="snížená",J256,0)</f>
        <v>0</v>
      </c>
      <c r="BG256" s="215">
        <f>IF(N256="zákl. přenesená",J256,0)</f>
        <v>0</v>
      </c>
      <c r="BH256" s="215">
        <f>IF(N256="sníž. přenesená",J256,0)</f>
        <v>0</v>
      </c>
      <c r="BI256" s="215">
        <f>IF(N256="nulová",J256,0)</f>
        <v>0</v>
      </c>
      <c r="BJ256" s="15" t="s">
        <v>78</v>
      </c>
      <c r="BK256" s="215">
        <f>ROUND(I256*H256,2)</f>
        <v>0</v>
      </c>
      <c r="BL256" s="15" t="s">
        <v>120</v>
      </c>
      <c r="BM256" s="15" t="s">
        <v>714</v>
      </c>
    </row>
    <row r="257" s="1" customFormat="1" ht="16.5" customHeight="1">
      <c r="B257" s="36"/>
      <c r="C257" s="204" t="s">
        <v>715</v>
      </c>
      <c r="D257" s="204" t="s">
        <v>116</v>
      </c>
      <c r="E257" s="205" t="s">
        <v>716</v>
      </c>
      <c r="F257" s="206" t="s">
        <v>717</v>
      </c>
      <c r="G257" s="207" t="s">
        <v>187</v>
      </c>
      <c r="H257" s="208">
        <v>111.798</v>
      </c>
      <c r="I257" s="209"/>
      <c r="J257" s="210">
        <f>ROUND(I257*H257,2)</f>
        <v>0</v>
      </c>
      <c r="K257" s="206" t="s">
        <v>1</v>
      </c>
      <c r="L257" s="41"/>
      <c r="M257" s="211" t="s">
        <v>1</v>
      </c>
      <c r="N257" s="212" t="s">
        <v>41</v>
      </c>
      <c r="O257" s="77"/>
      <c r="P257" s="213">
        <f>O257*H257</f>
        <v>0</v>
      </c>
      <c r="Q257" s="213">
        <v>0.039079999999999997</v>
      </c>
      <c r="R257" s="213">
        <f>Q257*H257</f>
        <v>4.3690658399999993</v>
      </c>
      <c r="S257" s="213">
        <v>0</v>
      </c>
      <c r="T257" s="214">
        <f>S257*H257</f>
        <v>0</v>
      </c>
      <c r="AR257" s="15" t="s">
        <v>120</v>
      </c>
      <c r="AT257" s="15" t="s">
        <v>116</v>
      </c>
      <c r="AU257" s="15" t="s">
        <v>80</v>
      </c>
      <c r="AY257" s="15" t="s">
        <v>113</v>
      </c>
      <c r="BE257" s="215">
        <f>IF(N257="základní",J257,0)</f>
        <v>0</v>
      </c>
      <c r="BF257" s="215">
        <f>IF(N257="snížená",J257,0)</f>
        <v>0</v>
      </c>
      <c r="BG257" s="215">
        <f>IF(N257="zákl. přenesená",J257,0)</f>
        <v>0</v>
      </c>
      <c r="BH257" s="215">
        <f>IF(N257="sníž. přenesená",J257,0)</f>
        <v>0</v>
      </c>
      <c r="BI257" s="215">
        <f>IF(N257="nulová",J257,0)</f>
        <v>0</v>
      </c>
      <c r="BJ257" s="15" t="s">
        <v>78</v>
      </c>
      <c r="BK257" s="215">
        <f>ROUND(I257*H257,2)</f>
        <v>0</v>
      </c>
      <c r="BL257" s="15" t="s">
        <v>120</v>
      </c>
      <c r="BM257" s="15" t="s">
        <v>718</v>
      </c>
    </row>
    <row r="258" s="1" customFormat="1" ht="16.5" customHeight="1">
      <c r="B258" s="36"/>
      <c r="C258" s="204" t="s">
        <v>719</v>
      </c>
      <c r="D258" s="204" t="s">
        <v>116</v>
      </c>
      <c r="E258" s="205" t="s">
        <v>720</v>
      </c>
      <c r="F258" s="206" t="s">
        <v>721</v>
      </c>
      <c r="G258" s="207" t="s">
        <v>187</v>
      </c>
      <c r="H258" s="208">
        <v>360.64100000000002</v>
      </c>
      <c r="I258" s="209"/>
      <c r="J258" s="210">
        <f>ROUND(I258*H258,2)</f>
        <v>0</v>
      </c>
      <c r="K258" s="206" t="s">
        <v>1</v>
      </c>
      <c r="L258" s="41"/>
      <c r="M258" s="211" t="s">
        <v>1</v>
      </c>
      <c r="N258" s="212" t="s">
        <v>41</v>
      </c>
      <c r="O258" s="77"/>
      <c r="P258" s="213">
        <f>O258*H258</f>
        <v>0</v>
      </c>
      <c r="Q258" s="213">
        <v>0</v>
      </c>
      <c r="R258" s="213">
        <f>Q258*H258</f>
        <v>0</v>
      </c>
      <c r="S258" s="213">
        <v>0</v>
      </c>
      <c r="T258" s="214">
        <f>S258*H258</f>
        <v>0</v>
      </c>
      <c r="AR258" s="15" t="s">
        <v>120</v>
      </c>
      <c r="AT258" s="15" t="s">
        <v>116</v>
      </c>
      <c r="AU258" s="15" t="s">
        <v>80</v>
      </c>
      <c r="AY258" s="15" t="s">
        <v>113</v>
      </c>
      <c r="BE258" s="215">
        <f>IF(N258="základní",J258,0)</f>
        <v>0</v>
      </c>
      <c r="BF258" s="215">
        <f>IF(N258="snížená",J258,0)</f>
        <v>0</v>
      </c>
      <c r="BG258" s="215">
        <f>IF(N258="zákl. přenesená",J258,0)</f>
        <v>0</v>
      </c>
      <c r="BH258" s="215">
        <f>IF(N258="sníž. přenesená",J258,0)</f>
        <v>0</v>
      </c>
      <c r="BI258" s="215">
        <f>IF(N258="nulová",J258,0)</f>
        <v>0</v>
      </c>
      <c r="BJ258" s="15" t="s">
        <v>78</v>
      </c>
      <c r="BK258" s="215">
        <f>ROUND(I258*H258,2)</f>
        <v>0</v>
      </c>
      <c r="BL258" s="15" t="s">
        <v>120</v>
      </c>
      <c r="BM258" s="15" t="s">
        <v>722</v>
      </c>
    </row>
    <row r="259" s="1" customFormat="1" ht="16.5" customHeight="1">
      <c r="B259" s="36"/>
      <c r="C259" s="204" t="s">
        <v>723</v>
      </c>
      <c r="D259" s="204" t="s">
        <v>116</v>
      </c>
      <c r="E259" s="205" t="s">
        <v>724</v>
      </c>
      <c r="F259" s="206" t="s">
        <v>725</v>
      </c>
      <c r="G259" s="207" t="s">
        <v>187</v>
      </c>
      <c r="H259" s="208">
        <v>3.5219999999999998</v>
      </c>
      <c r="I259" s="209"/>
      <c r="J259" s="210">
        <f>ROUND(I259*H259,2)</f>
        <v>0</v>
      </c>
      <c r="K259" s="206" t="s">
        <v>386</v>
      </c>
      <c r="L259" s="41"/>
      <c r="M259" s="211" t="s">
        <v>1</v>
      </c>
      <c r="N259" s="212" t="s">
        <v>41</v>
      </c>
      <c r="O259" s="77"/>
      <c r="P259" s="213">
        <f>O259*H259</f>
        <v>0</v>
      </c>
      <c r="Q259" s="213">
        <v>0.00315</v>
      </c>
      <c r="R259" s="213">
        <f>Q259*H259</f>
        <v>0.0110943</v>
      </c>
      <c r="S259" s="213">
        <v>0</v>
      </c>
      <c r="T259" s="214">
        <f>S259*H259</f>
        <v>0</v>
      </c>
      <c r="AR259" s="15" t="s">
        <v>120</v>
      </c>
      <c r="AT259" s="15" t="s">
        <v>116</v>
      </c>
      <c r="AU259" s="15" t="s">
        <v>80</v>
      </c>
      <c r="AY259" s="15" t="s">
        <v>113</v>
      </c>
      <c r="BE259" s="215">
        <f>IF(N259="základní",J259,0)</f>
        <v>0</v>
      </c>
      <c r="BF259" s="215">
        <f>IF(N259="snížená",J259,0)</f>
        <v>0</v>
      </c>
      <c r="BG259" s="215">
        <f>IF(N259="zákl. přenesená",J259,0)</f>
        <v>0</v>
      </c>
      <c r="BH259" s="215">
        <f>IF(N259="sníž. přenesená",J259,0)</f>
        <v>0</v>
      </c>
      <c r="BI259" s="215">
        <f>IF(N259="nulová",J259,0)</f>
        <v>0</v>
      </c>
      <c r="BJ259" s="15" t="s">
        <v>78</v>
      </c>
      <c r="BK259" s="215">
        <f>ROUND(I259*H259,2)</f>
        <v>0</v>
      </c>
      <c r="BL259" s="15" t="s">
        <v>120</v>
      </c>
      <c r="BM259" s="15" t="s">
        <v>726</v>
      </c>
    </row>
    <row r="260" s="1" customFormat="1">
      <c r="B260" s="36"/>
      <c r="C260" s="37"/>
      <c r="D260" s="233" t="s">
        <v>388</v>
      </c>
      <c r="E260" s="37"/>
      <c r="F260" s="243" t="s">
        <v>727</v>
      </c>
      <c r="G260" s="37"/>
      <c r="H260" s="37"/>
      <c r="I260" s="129"/>
      <c r="J260" s="37"/>
      <c r="K260" s="37"/>
      <c r="L260" s="41"/>
      <c r="M260" s="244"/>
      <c r="N260" s="77"/>
      <c r="O260" s="77"/>
      <c r="P260" s="77"/>
      <c r="Q260" s="77"/>
      <c r="R260" s="77"/>
      <c r="S260" s="77"/>
      <c r="T260" s="78"/>
      <c r="AT260" s="15" t="s">
        <v>388</v>
      </c>
      <c r="AU260" s="15" t="s">
        <v>80</v>
      </c>
    </row>
    <row r="261" s="11" customFormat="1">
      <c r="B261" s="231"/>
      <c r="C261" s="232"/>
      <c r="D261" s="233" t="s">
        <v>315</v>
      </c>
      <c r="E261" s="234" t="s">
        <v>1</v>
      </c>
      <c r="F261" s="235" t="s">
        <v>728</v>
      </c>
      <c r="G261" s="232"/>
      <c r="H261" s="236">
        <v>3.5219999999999998</v>
      </c>
      <c r="I261" s="237"/>
      <c r="J261" s="232"/>
      <c r="K261" s="232"/>
      <c r="L261" s="238"/>
      <c r="M261" s="239"/>
      <c r="N261" s="240"/>
      <c r="O261" s="240"/>
      <c r="P261" s="240"/>
      <c r="Q261" s="240"/>
      <c r="R261" s="240"/>
      <c r="S261" s="240"/>
      <c r="T261" s="241"/>
      <c r="AT261" s="242" t="s">
        <v>315</v>
      </c>
      <c r="AU261" s="242" t="s">
        <v>80</v>
      </c>
      <c r="AV261" s="11" t="s">
        <v>80</v>
      </c>
      <c r="AW261" s="11" t="s">
        <v>32</v>
      </c>
      <c r="AX261" s="11" t="s">
        <v>78</v>
      </c>
      <c r="AY261" s="242" t="s">
        <v>113</v>
      </c>
    </row>
    <row r="262" s="1" customFormat="1" ht="16.5" customHeight="1">
      <c r="B262" s="36"/>
      <c r="C262" s="204" t="s">
        <v>729</v>
      </c>
      <c r="D262" s="204" t="s">
        <v>116</v>
      </c>
      <c r="E262" s="205" t="s">
        <v>730</v>
      </c>
      <c r="F262" s="206" t="s">
        <v>731</v>
      </c>
      <c r="G262" s="207" t="s">
        <v>178</v>
      </c>
      <c r="H262" s="208">
        <v>145.80000000000001</v>
      </c>
      <c r="I262" s="209"/>
      <c r="J262" s="210">
        <f>ROUND(I262*H262,2)</f>
        <v>0</v>
      </c>
      <c r="K262" s="206" t="s">
        <v>1</v>
      </c>
      <c r="L262" s="41"/>
      <c r="M262" s="211" t="s">
        <v>1</v>
      </c>
      <c r="N262" s="212" t="s">
        <v>41</v>
      </c>
      <c r="O262" s="77"/>
      <c r="P262" s="213">
        <f>O262*H262</f>
        <v>0</v>
      </c>
      <c r="Q262" s="213">
        <v>0.00147</v>
      </c>
      <c r="R262" s="213">
        <f>Q262*H262</f>
        <v>0.21432600000000002</v>
      </c>
      <c r="S262" s="213">
        <v>0.001</v>
      </c>
      <c r="T262" s="214">
        <f>S262*H262</f>
        <v>0.14580000000000001</v>
      </c>
      <c r="AR262" s="15" t="s">
        <v>120</v>
      </c>
      <c r="AT262" s="15" t="s">
        <v>116</v>
      </c>
      <c r="AU262" s="15" t="s">
        <v>80</v>
      </c>
      <c r="AY262" s="15" t="s">
        <v>113</v>
      </c>
      <c r="BE262" s="215">
        <f>IF(N262="základní",J262,0)</f>
        <v>0</v>
      </c>
      <c r="BF262" s="215">
        <f>IF(N262="snížená",J262,0)</f>
        <v>0</v>
      </c>
      <c r="BG262" s="215">
        <f>IF(N262="zákl. přenesená",J262,0)</f>
        <v>0</v>
      </c>
      <c r="BH262" s="215">
        <f>IF(N262="sníž. přenesená",J262,0)</f>
        <v>0</v>
      </c>
      <c r="BI262" s="215">
        <f>IF(N262="nulová",J262,0)</f>
        <v>0</v>
      </c>
      <c r="BJ262" s="15" t="s">
        <v>78</v>
      </c>
      <c r="BK262" s="215">
        <f>ROUND(I262*H262,2)</f>
        <v>0</v>
      </c>
      <c r="BL262" s="15" t="s">
        <v>120</v>
      </c>
      <c r="BM262" s="15" t="s">
        <v>732</v>
      </c>
    </row>
    <row r="263" s="10" customFormat="1" ht="22.8" customHeight="1">
      <c r="B263" s="188"/>
      <c r="C263" s="189"/>
      <c r="D263" s="190" t="s">
        <v>69</v>
      </c>
      <c r="E263" s="202" t="s">
        <v>641</v>
      </c>
      <c r="F263" s="202" t="s">
        <v>204</v>
      </c>
      <c r="G263" s="189"/>
      <c r="H263" s="189"/>
      <c r="I263" s="192"/>
      <c r="J263" s="203">
        <f>BK263</f>
        <v>0</v>
      </c>
      <c r="K263" s="189"/>
      <c r="L263" s="194"/>
      <c r="M263" s="195"/>
      <c r="N263" s="196"/>
      <c r="O263" s="196"/>
      <c r="P263" s="197">
        <f>P264</f>
        <v>0</v>
      </c>
      <c r="Q263" s="196"/>
      <c r="R263" s="197">
        <f>R264</f>
        <v>0</v>
      </c>
      <c r="S263" s="196"/>
      <c r="T263" s="198">
        <f>T264</f>
        <v>0</v>
      </c>
      <c r="AR263" s="199" t="s">
        <v>78</v>
      </c>
      <c r="AT263" s="200" t="s">
        <v>69</v>
      </c>
      <c r="AU263" s="200" t="s">
        <v>78</v>
      </c>
      <c r="AY263" s="199" t="s">
        <v>113</v>
      </c>
      <c r="BK263" s="201">
        <f>BK264</f>
        <v>0</v>
      </c>
    </row>
    <row r="264" s="1" customFormat="1" ht="16.5" customHeight="1">
      <c r="B264" s="36"/>
      <c r="C264" s="204" t="s">
        <v>733</v>
      </c>
      <c r="D264" s="204" t="s">
        <v>116</v>
      </c>
      <c r="E264" s="205" t="s">
        <v>734</v>
      </c>
      <c r="F264" s="206" t="s">
        <v>735</v>
      </c>
      <c r="G264" s="207" t="s">
        <v>130</v>
      </c>
      <c r="H264" s="208">
        <v>226.482</v>
      </c>
      <c r="I264" s="209"/>
      <c r="J264" s="210">
        <f>ROUND(I264*H264,2)</f>
        <v>0</v>
      </c>
      <c r="K264" s="206" t="s">
        <v>1</v>
      </c>
      <c r="L264" s="41"/>
      <c r="M264" s="211" t="s">
        <v>1</v>
      </c>
      <c r="N264" s="212" t="s">
        <v>41</v>
      </c>
      <c r="O264" s="77"/>
      <c r="P264" s="213">
        <f>O264*H264</f>
        <v>0</v>
      </c>
      <c r="Q264" s="213">
        <v>0</v>
      </c>
      <c r="R264" s="213">
        <f>Q264*H264</f>
        <v>0</v>
      </c>
      <c r="S264" s="213">
        <v>0</v>
      </c>
      <c r="T264" s="214">
        <f>S264*H264</f>
        <v>0</v>
      </c>
      <c r="AR264" s="15" t="s">
        <v>120</v>
      </c>
      <c r="AT264" s="15" t="s">
        <v>116</v>
      </c>
      <c r="AU264" s="15" t="s">
        <v>80</v>
      </c>
      <c r="AY264" s="15" t="s">
        <v>113</v>
      </c>
      <c r="BE264" s="215">
        <f>IF(N264="základní",J264,0)</f>
        <v>0</v>
      </c>
      <c r="BF264" s="215">
        <f>IF(N264="snížená",J264,0)</f>
        <v>0</v>
      </c>
      <c r="BG264" s="215">
        <f>IF(N264="zákl. přenesená",J264,0)</f>
        <v>0</v>
      </c>
      <c r="BH264" s="215">
        <f>IF(N264="sníž. přenesená",J264,0)</f>
        <v>0</v>
      </c>
      <c r="BI264" s="215">
        <f>IF(N264="nulová",J264,0)</f>
        <v>0</v>
      </c>
      <c r="BJ264" s="15" t="s">
        <v>78</v>
      </c>
      <c r="BK264" s="215">
        <f>ROUND(I264*H264,2)</f>
        <v>0</v>
      </c>
      <c r="BL264" s="15" t="s">
        <v>120</v>
      </c>
      <c r="BM264" s="15" t="s">
        <v>736</v>
      </c>
    </row>
    <row r="265" s="10" customFormat="1" ht="22.8" customHeight="1">
      <c r="B265" s="188"/>
      <c r="C265" s="189"/>
      <c r="D265" s="190" t="s">
        <v>69</v>
      </c>
      <c r="E265" s="202" t="s">
        <v>193</v>
      </c>
      <c r="F265" s="202" t="s">
        <v>194</v>
      </c>
      <c r="G265" s="189"/>
      <c r="H265" s="189"/>
      <c r="I265" s="192"/>
      <c r="J265" s="203">
        <f>BK265</f>
        <v>0</v>
      </c>
      <c r="K265" s="189"/>
      <c r="L265" s="194"/>
      <c r="M265" s="195"/>
      <c r="N265" s="196"/>
      <c r="O265" s="196"/>
      <c r="P265" s="197">
        <f>SUM(P266:P272)</f>
        <v>0</v>
      </c>
      <c r="Q265" s="196"/>
      <c r="R265" s="197">
        <f>SUM(R266:R272)</f>
        <v>0</v>
      </c>
      <c r="S265" s="196"/>
      <c r="T265" s="198">
        <f>SUM(T266:T272)</f>
        <v>0</v>
      </c>
      <c r="AR265" s="199" t="s">
        <v>78</v>
      </c>
      <c r="AT265" s="200" t="s">
        <v>69</v>
      </c>
      <c r="AU265" s="200" t="s">
        <v>78</v>
      </c>
      <c r="AY265" s="199" t="s">
        <v>113</v>
      </c>
      <c r="BK265" s="201">
        <f>SUM(BK266:BK272)</f>
        <v>0</v>
      </c>
    </row>
    <row r="266" s="1" customFormat="1" ht="16.5" customHeight="1">
      <c r="B266" s="36"/>
      <c r="C266" s="204" t="s">
        <v>737</v>
      </c>
      <c r="D266" s="204" t="s">
        <v>116</v>
      </c>
      <c r="E266" s="205" t="s">
        <v>738</v>
      </c>
      <c r="F266" s="206" t="s">
        <v>739</v>
      </c>
      <c r="G266" s="207" t="s">
        <v>130</v>
      </c>
      <c r="H266" s="208">
        <v>53.898000000000003</v>
      </c>
      <c r="I266" s="209"/>
      <c r="J266" s="210">
        <f>ROUND(I266*H266,2)</f>
        <v>0</v>
      </c>
      <c r="K266" s="206" t="s">
        <v>1</v>
      </c>
      <c r="L266" s="41"/>
      <c r="M266" s="211" t="s">
        <v>1</v>
      </c>
      <c r="N266" s="212" t="s">
        <v>41</v>
      </c>
      <c r="O266" s="77"/>
      <c r="P266" s="213">
        <f>O266*H266</f>
        <v>0</v>
      </c>
      <c r="Q266" s="213">
        <v>0</v>
      </c>
      <c r="R266" s="213">
        <f>Q266*H266</f>
        <v>0</v>
      </c>
      <c r="S266" s="213">
        <v>0</v>
      </c>
      <c r="T266" s="214">
        <f>S266*H266</f>
        <v>0</v>
      </c>
      <c r="AR266" s="15" t="s">
        <v>120</v>
      </c>
      <c r="AT266" s="15" t="s">
        <v>116</v>
      </c>
      <c r="AU266" s="15" t="s">
        <v>80</v>
      </c>
      <c r="AY266" s="15" t="s">
        <v>113</v>
      </c>
      <c r="BE266" s="215">
        <f>IF(N266="základní",J266,0)</f>
        <v>0</v>
      </c>
      <c r="BF266" s="215">
        <f>IF(N266="snížená",J266,0)</f>
        <v>0</v>
      </c>
      <c r="BG266" s="215">
        <f>IF(N266="zákl. přenesená",J266,0)</f>
        <v>0</v>
      </c>
      <c r="BH266" s="215">
        <f>IF(N266="sníž. přenesená",J266,0)</f>
        <v>0</v>
      </c>
      <c r="BI266" s="215">
        <f>IF(N266="nulová",J266,0)</f>
        <v>0</v>
      </c>
      <c r="BJ266" s="15" t="s">
        <v>78</v>
      </c>
      <c r="BK266" s="215">
        <f>ROUND(I266*H266,2)</f>
        <v>0</v>
      </c>
      <c r="BL266" s="15" t="s">
        <v>120</v>
      </c>
      <c r="BM266" s="15" t="s">
        <v>740</v>
      </c>
    </row>
    <row r="267" s="1" customFormat="1" ht="16.5" customHeight="1">
      <c r="B267" s="36"/>
      <c r="C267" s="204" t="s">
        <v>741</v>
      </c>
      <c r="D267" s="204" t="s">
        <v>116</v>
      </c>
      <c r="E267" s="205" t="s">
        <v>742</v>
      </c>
      <c r="F267" s="206" t="s">
        <v>743</v>
      </c>
      <c r="G267" s="207" t="s">
        <v>130</v>
      </c>
      <c r="H267" s="208">
        <v>321.96600000000001</v>
      </c>
      <c r="I267" s="209"/>
      <c r="J267" s="210">
        <f>ROUND(I267*H267,2)</f>
        <v>0</v>
      </c>
      <c r="K267" s="206" t="s">
        <v>1</v>
      </c>
      <c r="L267" s="41"/>
      <c r="M267" s="211" t="s">
        <v>1</v>
      </c>
      <c r="N267" s="212" t="s">
        <v>41</v>
      </c>
      <c r="O267" s="77"/>
      <c r="P267" s="213">
        <f>O267*H267</f>
        <v>0</v>
      </c>
      <c r="Q267" s="213">
        <v>0</v>
      </c>
      <c r="R267" s="213">
        <f>Q267*H267</f>
        <v>0</v>
      </c>
      <c r="S267" s="213">
        <v>0</v>
      </c>
      <c r="T267" s="214">
        <f>S267*H267</f>
        <v>0</v>
      </c>
      <c r="AR267" s="15" t="s">
        <v>120</v>
      </c>
      <c r="AT267" s="15" t="s">
        <v>116</v>
      </c>
      <c r="AU267" s="15" t="s">
        <v>80</v>
      </c>
      <c r="AY267" s="15" t="s">
        <v>113</v>
      </c>
      <c r="BE267" s="215">
        <f>IF(N267="základní",J267,0)</f>
        <v>0</v>
      </c>
      <c r="BF267" s="215">
        <f>IF(N267="snížená",J267,0)</f>
        <v>0</v>
      </c>
      <c r="BG267" s="215">
        <f>IF(N267="zákl. přenesená",J267,0)</f>
        <v>0</v>
      </c>
      <c r="BH267" s="215">
        <f>IF(N267="sníž. přenesená",J267,0)</f>
        <v>0</v>
      </c>
      <c r="BI267" s="215">
        <f>IF(N267="nulová",J267,0)</f>
        <v>0</v>
      </c>
      <c r="BJ267" s="15" t="s">
        <v>78</v>
      </c>
      <c r="BK267" s="215">
        <f>ROUND(I267*H267,2)</f>
        <v>0</v>
      </c>
      <c r="BL267" s="15" t="s">
        <v>120</v>
      </c>
      <c r="BM267" s="15" t="s">
        <v>744</v>
      </c>
    </row>
    <row r="268" s="1" customFormat="1" ht="16.5" customHeight="1">
      <c r="B268" s="36"/>
      <c r="C268" s="204" t="s">
        <v>745</v>
      </c>
      <c r="D268" s="204" t="s">
        <v>116</v>
      </c>
      <c r="E268" s="205" t="s">
        <v>746</v>
      </c>
      <c r="F268" s="206" t="s">
        <v>747</v>
      </c>
      <c r="G268" s="207" t="s">
        <v>130</v>
      </c>
      <c r="H268" s="208">
        <v>19.170999999999999</v>
      </c>
      <c r="I268" s="209"/>
      <c r="J268" s="210">
        <f>ROUND(I268*H268,2)</f>
        <v>0</v>
      </c>
      <c r="K268" s="206" t="s">
        <v>1</v>
      </c>
      <c r="L268" s="41"/>
      <c r="M268" s="211" t="s">
        <v>1</v>
      </c>
      <c r="N268" s="212" t="s">
        <v>41</v>
      </c>
      <c r="O268" s="77"/>
      <c r="P268" s="213">
        <f>O268*H268</f>
        <v>0</v>
      </c>
      <c r="Q268" s="213">
        <v>0</v>
      </c>
      <c r="R268" s="213">
        <f>Q268*H268</f>
        <v>0</v>
      </c>
      <c r="S268" s="213">
        <v>0</v>
      </c>
      <c r="T268" s="214">
        <f>S268*H268</f>
        <v>0</v>
      </c>
      <c r="AR268" s="15" t="s">
        <v>120</v>
      </c>
      <c r="AT268" s="15" t="s">
        <v>116</v>
      </c>
      <c r="AU268" s="15" t="s">
        <v>80</v>
      </c>
      <c r="AY268" s="15" t="s">
        <v>113</v>
      </c>
      <c r="BE268" s="215">
        <f>IF(N268="základní",J268,0)</f>
        <v>0</v>
      </c>
      <c r="BF268" s="215">
        <f>IF(N268="snížená",J268,0)</f>
        <v>0</v>
      </c>
      <c r="BG268" s="215">
        <f>IF(N268="zákl. přenesená",J268,0)</f>
        <v>0</v>
      </c>
      <c r="BH268" s="215">
        <f>IF(N268="sníž. přenesená",J268,0)</f>
        <v>0</v>
      </c>
      <c r="BI268" s="215">
        <f>IF(N268="nulová",J268,0)</f>
        <v>0</v>
      </c>
      <c r="BJ268" s="15" t="s">
        <v>78</v>
      </c>
      <c r="BK268" s="215">
        <f>ROUND(I268*H268,2)</f>
        <v>0</v>
      </c>
      <c r="BL268" s="15" t="s">
        <v>120</v>
      </c>
      <c r="BM268" s="15" t="s">
        <v>748</v>
      </c>
    </row>
    <row r="269" s="1" customFormat="1" ht="16.5" customHeight="1">
      <c r="B269" s="36"/>
      <c r="C269" s="204" t="s">
        <v>749</v>
      </c>
      <c r="D269" s="204" t="s">
        <v>116</v>
      </c>
      <c r="E269" s="205" t="s">
        <v>750</v>
      </c>
      <c r="F269" s="206" t="s">
        <v>751</v>
      </c>
      <c r="G269" s="207" t="s">
        <v>130</v>
      </c>
      <c r="H269" s="208">
        <v>48.319000000000003</v>
      </c>
      <c r="I269" s="209"/>
      <c r="J269" s="210">
        <f>ROUND(I269*H269,2)</f>
        <v>0</v>
      </c>
      <c r="K269" s="206" t="s">
        <v>386</v>
      </c>
      <c r="L269" s="41"/>
      <c r="M269" s="211" t="s">
        <v>1</v>
      </c>
      <c r="N269" s="212" t="s">
        <v>41</v>
      </c>
      <c r="O269" s="77"/>
      <c r="P269" s="213">
        <f>O269*H269</f>
        <v>0</v>
      </c>
      <c r="Q269" s="213">
        <v>0</v>
      </c>
      <c r="R269" s="213">
        <f>Q269*H269</f>
        <v>0</v>
      </c>
      <c r="S269" s="213">
        <v>0</v>
      </c>
      <c r="T269" s="214">
        <f>S269*H269</f>
        <v>0</v>
      </c>
      <c r="AR269" s="15" t="s">
        <v>120</v>
      </c>
      <c r="AT269" s="15" t="s">
        <v>116</v>
      </c>
      <c r="AU269" s="15" t="s">
        <v>80</v>
      </c>
      <c r="AY269" s="15" t="s">
        <v>113</v>
      </c>
      <c r="BE269" s="215">
        <f>IF(N269="základní",J269,0)</f>
        <v>0</v>
      </c>
      <c r="BF269" s="215">
        <f>IF(N269="snížená",J269,0)</f>
        <v>0</v>
      </c>
      <c r="BG269" s="215">
        <f>IF(N269="zákl. přenesená",J269,0)</f>
        <v>0</v>
      </c>
      <c r="BH269" s="215">
        <f>IF(N269="sníž. přenesená",J269,0)</f>
        <v>0</v>
      </c>
      <c r="BI269" s="215">
        <f>IF(N269="nulová",J269,0)</f>
        <v>0</v>
      </c>
      <c r="BJ269" s="15" t="s">
        <v>78</v>
      </c>
      <c r="BK269" s="215">
        <f>ROUND(I269*H269,2)</f>
        <v>0</v>
      </c>
      <c r="BL269" s="15" t="s">
        <v>120</v>
      </c>
      <c r="BM269" s="15" t="s">
        <v>752</v>
      </c>
    </row>
    <row r="270" s="1" customFormat="1">
      <c r="B270" s="36"/>
      <c r="C270" s="37"/>
      <c r="D270" s="233" t="s">
        <v>388</v>
      </c>
      <c r="E270" s="37"/>
      <c r="F270" s="243" t="s">
        <v>753</v>
      </c>
      <c r="G270" s="37"/>
      <c r="H270" s="37"/>
      <c r="I270" s="129"/>
      <c r="J270" s="37"/>
      <c r="K270" s="37"/>
      <c r="L270" s="41"/>
      <c r="M270" s="244"/>
      <c r="N270" s="77"/>
      <c r="O270" s="77"/>
      <c r="P270" s="77"/>
      <c r="Q270" s="77"/>
      <c r="R270" s="77"/>
      <c r="S270" s="77"/>
      <c r="T270" s="78"/>
      <c r="AT270" s="15" t="s">
        <v>388</v>
      </c>
      <c r="AU270" s="15" t="s">
        <v>80</v>
      </c>
    </row>
    <row r="271" s="1" customFormat="1" ht="16.5" customHeight="1">
      <c r="B271" s="36"/>
      <c r="C271" s="204" t="s">
        <v>754</v>
      </c>
      <c r="D271" s="204" t="s">
        <v>116</v>
      </c>
      <c r="E271" s="205" t="s">
        <v>755</v>
      </c>
      <c r="F271" s="206" t="s">
        <v>756</v>
      </c>
      <c r="G271" s="207" t="s">
        <v>130</v>
      </c>
      <c r="H271" s="208">
        <v>8.6080000000000005</v>
      </c>
      <c r="I271" s="209"/>
      <c r="J271" s="210">
        <f>ROUND(I271*H271,2)</f>
        <v>0</v>
      </c>
      <c r="K271" s="206" t="s">
        <v>1</v>
      </c>
      <c r="L271" s="41"/>
      <c r="M271" s="211" t="s">
        <v>1</v>
      </c>
      <c r="N271" s="212" t="s">
        <v>41</v>
      </c>
      <c r="O271" s="77"/>
      <c r="P271" s="213">
        <f>O271*H271</f>
        <v>0</v>
      </c>
      <c r="Q271" s="213">
        <v>0</v>
      </c>
      <c r="R271" s="213">
        <f>Q271*H271</f>
        <v>0</v>
      </c>
      <c r="S271" s="213">
        <v>0</v>
      </c>
      <c r="T271" s="214">
        <f>S271*H271</f>
        <v>0</v>
      </c>
      <c r="AR271" s="15" t="s">
        <v>120</v>
      </c>
      <c r="AT271" s="15" t="s">
        <v>116</v>
      </c>
      <c r="AU271" s="15" t="s">
        <v>80</v>
      </c>
      <c r="AY271" s="15" t="s">
        <v>113</v>
      </c>
      <c r="BE271" s="215">
        <f>IF(N271="základní",J271,0)</f>
        <v>0</v>
      </c>
      <c r="BF271" s="215">
        <f>IF(N271="snížená",J271,0)</f>
        <v>0</v>
      </c>
      <c r="BG271" s="215">
        <f>IF(N271="zákl. přenesená",J271,0)</f>
        <v>0</v>
      </c>
      <c r="BH271" s="215">
        <f>IF(N271="sníž. přenesená",J271,0)</f>
        <v>0</v>
      </c>
      <c r="BI271" s="215">
        <f>IF(N271="nulová",J271,0)</f>
        <v>0</v>
      </c>
      <c r="BJ271" s="15" t="s">
        <v>78</v>
      </c>
      <c r="BK271" s="215">
        <f>ROUND(I271*H271,2)</f>
        <v>0</v>
      </c>
      <c r="BL271" s="15" t="s">
        <v>120</v>
      </c>
      <c r="BM271" s="15" t="s">
        <v>757</v>
      </c>
    </row>
    <row r="272" s="1" customFormat="1" ht="16.5" customHeight="1">
      <c r="B272" s="36"/>
      <c r="C272" s="204" t="s">
        <v>758</v>
      </c>
      <c r="D272" s="204" t="s">
        <v>116</v>
      </c>
      <c r="E272" s="205" t="s">
        <v>759</v>
      </c>
      <c r="F272" s="206" t="s">
        <v>760</v>
      </c>
      <c r="G272" s="207" t="s">
        <v>130</v>
      </c>
      <c r="H272" s="208">
        <v>20.07</v>
      </c>
      <c r="I272" s="209"/>
      <c r="J272" s="210">
        <f>ROUND(I272*H272,2)</f>
        <v>0</v>
      </c>
      <c r="K272" s="206" t="s">
        <v>1</v>
      </c>
      <c r="L272" s="41"/>
      <c r="M272" s="211" t="s">
        <v>1</v>
      </c>
      <c r="N272" s="212" t="s">
        <v>41</v>
      </c>
      <c r="O272" s="77"/>
      <c r="P272" s="213">
        <f>O272*H272</f>
        <v>0</v>
      </c>
      <c r="Q272" s="213">
        <v>0</v>
      </c>
      <c r="R272" s="213">
        <f>Q272*H272</f>
        <v>0</v>
      </c>
      <c r="S272" s="213">
        <v>0</v>
      </c>
      <c r="T272" s="214">
        <f>S272*H272</f>
        <v>0</v>
      </c>
      <c r="AR272" s="15" t="s">
        <v>761</v>
      </c>
      <c r="AT272" s="15" t="s">
        <v>116</v>
      </c>
      <c r="AU272" s="15" t="s">
        <v>80</v>
      </c>
      <c r="AY272" s="15" t="s">
        <v>113</v>
      </c>
      <c r="BE272" s="215">
        <f>IF(N272="základní",J272,0)</f>
        <v>0</v>
      </c>
      <c r="BF272" s="215">
        <f>IF(N272="snížená",J272,0)</f>
        <v>0</v>
      </c>
      <c r="BG272" s="215">
        <f>IF(N272="zákl. přenesená",J272,0)</f>
        <v>0</v>
      </c>
      <c r="BH272" s="215">
        <f>IF(N272="sníž. přenesená",J272,0)</f>
        <v>0</v>
      </c>
      <c r="BI272" s="215">
        <f>IF(N272="nulová",J272,0)</f>
        <v>0</v>
      </c>
      <c r="BJ272" s="15" t="s">
        <v>78</v>
      </c>
      <c r="BK272" s="215">
        <f>ROUND(I272*H272,2)</f>
        <v>0</v>
      </c>
      <c r="BL272" s="15" t="s">
        <v>761</v>
      </c>
      <c r="BM272" s="15" t="s">
        <v>762</v>
      </c>
    </row>
    <row r="273" s="10" customFormat="1" ht="25.92" customHeight="1">
      <c r="B273" s="188"/>
      <c r="C273" s="189"/>
      <c r="D273" s="190" t="s">
        <v>69</v>
      </c>
      <c r="E273" s="191" t="s">
        <v>763</v>
      </c>
      <c r="F273" s="191" t="s">
        <v>764</v>
      </c>
      <c r="G273" s="189"/>
      <c r="H273" s="189"/>
      <c r="I273" s="192"/>
      <c r="J273" s="193">
        <f>BK273</f>
        <v>0</v>
      </c>
      <c r="K273" s="189"/>
      <c r="L273" s="194"/>
      <c r="M273" s="195"/>
      <c r="N273" s="196"/>
      <c r="O273" s="196"/>
      <c r="P273" s="197">
        <f>P274+P292+P294</f>
        <v>0</v>
      </c>
      <c r="Q273" s="196"/>
      <c r="R273" s="197">
        <f>R274+R292+R294</f>
        <v>1.4939542800000001</v>
      </c>
      <c r="S273" s="196"/>
      <c r="T273" s="198">
        <f>T274+T292+T294</f>
        <v>0.56625000000000003</v>
      </c>
      <c r="AR273" s="199" t="s">
        <v>80</v>
      </c>
      <c r="AT273" s="200" t="s">
        <v>69</v>
      </c>
      <c r="AU273" s="200" t="s">
        <v>70</v>
      </c>
      <c r="AY273" s="199" t="s">
        <v>113</v>
      </c>
      <c r="BK273" s="201">
        <f>BK274+BK292+BK294</f>
        <v>0</v>
      </c>
    </row>
    <row r="274" s="10" customFormat="1" ht="22.8" customHeight="1">
      <c r="B274" s="188"/>
      <c r="C274" s="189"/>
      <c r="D274" s="190" t="s">
        <v>69</v>
      </c>
      <c r="E274" s="202" t="s">
        <v>765</v>
      </c>
      <c r="F274" s="202" t="s">
        <v>766</v>
      </c>
      <c r="G274" s="189"/>
      <c r="H274" s="189"/>
      <c r="I274" s="192"/>
      <c r="J274" s="203">
        <f>BK274</f>
        <v>0</v>
      </c>
      <c r="K274" s="189"/>
      <c r="L274" s="194"/>
      <c r="M274" s="195"/>
      <c r="N274" s="196"/>
      <c r="O274" s="196"/>
      <c r="P274" s="197">
        <f>SUM(P275:P291)</f>
        <v>0</v>
      </c>
      <c r="Q274" s="196"/>
      <c r="R274" s="197">
        <f>SUM(R275:R291)</f>
        <v>1.37395428</v>
      </c>
      <c r="S274" s="196"/>
      <c r="T274" s="198">
        <f>SUM(T275:T291)</f>
        <v>0</v>
      </c>
      <c r="AR274" s="199" t="s">
        <v>80</v>
      </c>
      <c r="AT274" s="200" t="s">
        <v>69</v>
      </c>
      <c r="AU274" s="200" t="s">
        <v>78</v>
      </c>
      <c r="AY274" s="199" t="s">
        <v>113</v>
      </c>
      <c r="BK274" s="201">
        <f>SUM(BK275:BK291)</f>
        <v>0</v>
      </c>
    </row>
    <row r="275" s="1" customFormat="1" ht="16.5" customHeight="1">
      <c r="B275" s="36"/>
      <c r="C275" s="204" t="s">
        <v>767</v>
      </c>
      <c r="D275" s="204" t="s">
        <v>116</v>
      </c>
      <c r="E275" s="205" t="s">
        <v>768</v>
      </c>
      <c r="F275" s="206" t="s">
        <v>769</v>
      </c>
      <c r="G275" s="207" t="s">
        <v>187</v>
      </c>
      <c r="H275" s="208">
        <v>65.540000000000006</v>
      </c>
      <c r="I275" s="209"/>
      <c r="J275" s="210">
        <f>ROUND(I275*H275,2)</f>
        <v>0</v>
      </c>
      <c r="K275" s="206" t="s">
        <v>1</v>
      </c>
      <c r="L275" s="41"/>
      <c r="M275" s="211" t="s">
        <v>1</v>
      </c>
      <c r="N275" s="212" t="s">
        <v>41</v>
      </c>
      <c r="O275" s="77"/>
      <c r="P275" s="213">
        <f>O275*H275</f>
        <v>0</v>
      </c>
      <c r="Q275" s="213">
        <v>0</v>
      </c>
      <c r="R275" s="213">
        <f>Q275*H275</f>
        <v>0</v>
      </c>
      <c r="S275" s="213">
        <v>0</v>
      </c>
      <c r="T275" s="214">
        <f>S275*H275</f>
        <v>0</v>
      </c>
      <c r="AR275" s="15" t="s">
        <v>180</v>
      </c>
      <c r="AT275" s="15" t="s">
        <v>116</v>
      </c>
      <c r="AU275" s="15" t="s">
        <v>80</v>
      </c>
      <c r="AY275" s="15" t="s">
        <v>113</v>
      </c>
      <c r="BE275" s="215">
        <f>IF(N275="základní",J275,0)</f>
        <v>0</v>
      </c>
      <c r="BF275" s="215">
        <f>IF(N275="snížená",J275,0)</f>
        <v>0</v>
      </c>
      <c r="BG275" s="215">
        <f>IF(N275="zákl. přenesená",J275,0)</f>
        <v>0</v>
      </c>
      <c r="BH275" s="215">
        <f>IF(N275="sníž. přenesená",J275,0)</f>
        <v>0</v>
      </c>
      <c r="BI275" s="215">
        <f>IF(N275="nulová",J275,0)</f>
        <v>0</v>
      </c>
      <c r="BJ275" s="15" t="s">
        <v>78</v>
      </c>
      <c r="BK275" s="215">
        <f>ROUND(I275*H275,2)</f>
        <v>0</v>
      </c>
      <c r="BL275" s="15" t="s">
        <v>180</v>
      </c>
      <c r="BM275" s="15" t="s">
        <v>770</v>
      </c>
    </row>
    <row r="276" s="1" customFormat="1" ht="16.5" customHeight="1">
      <c r="B276" s="36"/>
      <c r="C276" s="204" t="s">
        <v>771</v>
      </c>
      <c r="D276" s="204" t="s">
        <v>116</v>
      </c>
      <c r="E276" s="205" t="s">
        <v>772</v>
      </c>
      <c r="F276" s="206" t="s">
        <v>773</v>
      </c>
      <c r="G276" s="207" t="s">
        <v>187</v>
      </c>
      <c r="H276" s="208">
        <v>29.600000000000001</v>
      </c>
      <c r="I276" s="209"/>
      <c r="J276" s="210">
        <f>ROUND(I276*H276,2)</f>
        <v>0</v>
      </c>
      <c r="K276" s="206" t="s">
        <v>1</v>
      </c>
      <c r="L276" s="41"/>
      <c r="M276" s="211" t="s">
        <v>1</v>
      </c>
      <c r="N276" s="212" t="s">
        <v>41</v>
      </c>
      <c r="O276" s="77"/>
      <c r="P276" s="213">
        <f>O276*H276</f>
        <v>0</v>
      </c>
      <c r="Q276" s="213">
        <v>0</v>
      </c>
      <c r="R276" s="213">
        <f>Q276*H276</f>
        <v>0</v>
      </c>
      <c r="S276" s="213">
        <v>0</v>
      </c>
      <c r="T276" s="214">
        <f>S276*H276</f>
        <v>0</v>
      </c>
      <c r="AR276" s="15" t="s">
        <v>180</v>
      </c>
      <c r="AT276" s="15" t="s">
        <v>116</v>
      </c>
      <c r="AU276" s="15" t="s">
        <v>80</v>
      </c>
      <c r="AY276" s="15" t="s">
        <v>113</v>
      </c>
      <c r="BE276" s="215">
        <f>IF(N276="základní",J276,0)</f>
        <v>0</v>
      </c>
      <c r="BF276" s="215">
        <f>IF(N276="snížená",J276,0)</f>
        <v>0</v>
      </c>
      <c r="BG276" s="215">
        <f>IF(N276="zákl. přenesená",J276,0)</f>
        <v>0</v>
      </c>
      <c r="BH276" s="215">
        <f>IF(N276="sníž. přenesená",J276,0)</f>
        <v>0</v>
      </c>
      <c r="BI276" s="215">
        <f>IF(N276="nulová",J276,0)</f>
        <v>0</v>
      </c>
      <c r="BJ276" s="15" t="s">
        <v>78</v>
      </c>
      <c r="BK276" s="215">
        <f>ROUND(I276*H276,2)</f>
        <v>0</v>
      </c>
      <c r="BL276" s="15" t="s">
        <v>180</v>
      </c>
      <c r="BM276" s="15" t="s">
        <v>774</v>
      </c>
    </row>
    <row r="277" s="1" customFormat="1" ht="16.5" customHeight="1">
      <c r="B277" s="36"/>
      <c r="C277" s="216" t="s">
        <v>775</v>
      </c>
      <c r="D277" s="216" t="s">
        <v>127</v>
      </c>
      <c r="E277" s="217" t="s">
        <v>776</v>
      </c>
      <c r="F277" s="218" t="s">
        <v>777</v>
      </c>
      <c r="G277" s="219" t="s">
        <v>130</v>
      </c>
      <c r="H277" s="220">
        <v>0.029999999999999999</v>
      </c>
      <c r="I277" s="221"/>
      <c r="J277" s="222">
        <f>ROUND(I277*H277,2)</f>
        <v>0</v>
      </c>
      <c r="K277" s="218" t="s">
        <v>1</v>
      </c>
      <c r="L277" s="223"/>
      <c r="M277" s="224" t="s">
        <v>1</v>
      </c>
      <c r="N277" s="225" t="s">
        <v>41</v>
      </c>
      <c r="O277" s="77"/>
      <c r="P277" s="213">
        <f>O277*H277</f>
        <v>0</v>
      </c>
      <c r="Q277" s="213">
        <v>1</v>
      </c>
      <c r="R277" s="213">
        <f>Q277*H277</f>
        <v>0.029999999999999999</v>
      </c>
      <c r="S277" s="213">
        <v>0</v>
      </c>
      <c r="T277" s="214">
        <f>S277*H277</f>
        <v>0</v>
      </c>
      <c r="AR277" s="15" t="s">
        <v>342</v>
      </c>
      <c r="AT277" s="15" t="s">
        <v>127</v>
      </c>
      <c r="AU277" s="15" t="s">
        <v>80</v>
      </c>
      <c r="AY277" s="15" t="s">
        <v>113</v>
      </c>
      <c r="BE277" s="215">
        <f>IF(N277="základní",J277,0)</f>
        <v>0</v>
      </c>
      <c r="BF277" s="215">
        <f>IF(N277="snížená",J277,0)</f>
        <v>0</v>
      </c>
      <c r="BG277" s="215">
        <f>IF(N277="zákl. přenesená",J277,0)</f>
        <v>0</v>
      </c>
      <c r="BH277" s="215">
        <f>IF(N277="sníž. přenesená",J277,0)</f>
        <v>0</v>
      </c>
      <c r="BI277" s="215">
        <f>IF(N277="nulová",J277,0)</f>
        <v>0</v>
      </c>
      <c r="BJ277" s="15" t="s">
        <v>78</v>
      </c>
      <c r="BK277" s="215">
        <f>ROUND(I277*H277,2)</f>
        <v>0</v>
      </c>
      <c r="BL277" s="15" t="s">
        <v>180</v>
      </c>
      <c r="BM277" s="15" t="s">
        <v>778</v>
      </c>
    </row>
    <row r="278" s="1" customFormat="1" ht="16.5" customHeight="1">
      <c r="B278" s="36"/>
      <c r="C278" s="204" t="s">
        <v>779</v>
      </c>
      <c r="D278" s="204" t="s">
        <v>116</v>
      </c>
      <c r="E278" s="205" t="s">
        <v>780</v>
      </c>
      <c r="F278" s="206" t="s">
        <v>781</v>
      </c>
      <c r="G278" s="207" t="s">
        <v>187</v>
      </c>
      <c r="H278" s="208">
        <v>59.200000000000003</v>
      </c>
      <c r="I278" s="209"/>
      <c r="J278" s="210">
        <f>ROUND(I278*H278,2)</f>
        <v>0</v>
      </c>
      <c r="K278" s="206" t="s">
        <v>1</v>
      </c>
      <c r="L278" s="41"/>
      <c r="M278" s="211" t="s">
        <v>1</v>
      </c>
      <c r="N278" s="212" t="s">
        <v>41</v>
      </c>
      <c r="O278" s="77"/>
      <c r="P278" s="213">
        <f>O278*H278</f>
        <v>0</v>
      </c>
      <c r="Q278" s="213">
        <v>3.0000000000000001E-05</v>
      </c>
      <c r="R278" s="213">
        <f>Q278*H278</f>
        <v>0.0017760000000000002</v>
      </c>
      <c r="S278" s="213">
        <v>0</v>
      </c>
      <c r="T278" s="214">
        <f>S278*H278</f>
        <v>0</v>
      </c>
      <c r="AR278" s="15" t="s">
        <v>180</v>
      </c>
      <c r="AT278" s="15" t="s">
        <v>116</v>
      </c>
      <c r="AU278" s="15" t="s">
        <v>80</v>
      </c>
      <c r="AY278" s="15" t="s">
        <v>113</v>
      </c>
      <c r="BE278" s="215">
        <f>IF(N278="základní",J278,0)</f>
        <v>0</v>
      </c>
      <c r="BF278" s="215">
        <f>IF(N278="snížená",J278,0)</f>
        <v>0</v>
      </c>
      <c r="BG278" s="215">
        <f>IF(N278="zákl. přenesená",J278,0)</f>
        <v>0</v>
      </c>
      <c r="BH278" s="215">
        <f>IF(N278="sníž. přenesená",J278,0)</f>
        <v>0</v>
      </c>
      <c r="BI278" s="215">
        <f>IF(N278="nulová",J278,0)</f>
        <v>0</v>
      </c>
      <c r="BJ278" s="15" t="s">
        <v>78</v>
      </c>
      <c r="BK278" s="215">
        <f>ROUND(I278*H278,2)</f>
        <v>0</v>
      </c>
      <c r="BL278" s="15" t="s">
        <v>180</v>
      </c>
      <c r="BM278" s="15" t="s">
        <v>782</v>
      </c>
    </row>
    <row r="279" s="1" customFormat="1" ht="16.5" customHeight="1">
      <c r="B279" s="36"/>
      <c r="C279" s="216" t="s">
        <v>783</v>
      </c>
      <c r="D279" s="216" t="s">
        <v>127</v>
      </c>
      <c r="E279" s="217" t="s">
        <v>784</v>
      </c>
      <c r="F279" s="218" t="s">
        <v>785</v>
      </c>
      <c r="G279" s="219" t="s">
        <v>130</v>
      </c>
      <c r="H279" s="220">
        <v>0.10100000000000001</v>
      </c>
      <c r="I279" s="221"/>
      <c r="J279" s="222">
        <f>ROUND(I279*H279,2)</f>
        <v>0</v>
      </c>
      <c r="K279" s="218" t="s">
        <v>1</v>
      </c>
      <c r="L279" s="223"/>
      <c r="M279" s="224" t="s">
        <v>1</v>
      </c>
      <c r="N279" s="225" t="s">
        <v>41</v>
      </c>
      <c r="O279" s="77"/>
      <c r="P279" s="213">
        <f>O279*H279</f>
        <v>0</v>
      </c>
      <c r="Q279" s="213">
        <v>1</v>
      </c>
      <c r="R279" s="213">
        <f>Q279*H279</f>
        <v>0.10100000000000001</v>
      </c>
      <c r="S279" s="213">
        <v>0</v>
      </c>
      <c r="T279" s="214">
        <f>S279*H279</f>
        <v>0</v>
      </c>
      <c r="AR279" s="15" t="s">
        <v>342</v>
      </c>
      <c r="AT279" s="15" t="s">
        <v>127</v>
      </c>
      <c r="AU279" s="15" t="s">
        <v>80</v>
      </c>
      <c r="AY279" s="15" t="s">
        <v>113</v>
      </c>
      <c r="BE279" s="215">
        <f>IF(N279="základní",J279,0)</f>
        <v>0</v>
      </c>
      <c r="BF279" s="215">
        <f>IF(N279="snížená",J279,0)</f>
        <v>0</v>
      </c>
      <c r="BG279" s="215">
        <f>IF(N279="zákl. přenesená",J279,0)</f>
        <v>0</v>
      </c>
      <c r="BH279" s="215">
        <f>IF(N279="sníž. přenesená",J279,0)</f>
        <v>0</v>
      </c>
      <c r="BI279" s="215">
        <f>IF(N279="nulová",J279,0)</f>
        <v>0</v>
      </c>
      <c r="BJ279" s="15" t="s">
        <v>78</v>
      </c>
      <c r="BK279" s="215">
        <f>ROUND(I279*H279,2)</f>
        <v>0</v>
      </c>
      <c r="BL279" s="15" t="s">
        <v>180</v>
      </c>
      <c r="BM279" s="15" t="s">
        <v>786</v>
      </c>
    </row>
    <row r="280" s="1" customFormat="1" ht="16.5" customHeight="1">
      <c r="B280" s="36"/>
      <c r="C280" s="204" t="s">
        <v>787</v>
      </c>
      <c r="D280" s="204" t="s">
        <v>116</v>
      </c>
      <c r="E280" s="205" t="s">
        <v>788</v>
      </c>
      <c r="F280" s="206" t="s">
        <v>789</v>
      </c>
      <c r="G280" s="207" t="s">
        <v>187</v>
      </c>
      <c r="H280" s="208">
        <v>64.890000000000001</v>
      </c>
      <c r="I280" s="209"/>
      <c r="J280" s="210">
        <f>ROUND(I280*H280,2)</f>
        <v>0</v>
      </c>
      <c r="K280" s="206" t="s">
        <v>1</v>
      </c>
      <c r="L280" s="41"/>
      <c r="M280" s="211" t="s">
        <v>1</v>
      </c>
      <c r="N280" s="212" t="s">
        <v>41</v>
      </c>
      <c r="O280" s="77"/>
      <c r="P280" s="213">
        <f>O280*H280</f>
        <v>0</v>
      </c>
      <c r="Q280" s="213">
        <v>0.00040000000000000002</v>
      </c>
      <c r="R280" s="213">
        <f>Q280*H280</f>
        <v>0.025956</v>
      </c>
      <c r="S280" s="213">
        <v>0</v>
      </c>
      <c r="T280" s="214">
        <f>S280*H280</f>
        <v>0</v>
      </c>
      <c r="AR280" s="15" t="s">
        <v>180</v>
      </c>
      <c r="AT280" s="15" t="s">
        <v>116</v>
      </c>
      <c r="AU280" s="15" t="s">
        <v>80</v>
      </c>
      <c r="AY280" s="15" t="s">
        <v>113</v>
      </c>
      <c r="BE280" s="215">
        <f>IF(N280="základní",J280,0)</f>
        <v>0</v>
      </c>
      <c r="BF280" s="215">
        <f>IF(N280="snížená",J280,0)</f>
        <v>0</v>
      </c>
      <c r="BG280" s="215">
        <f>IF(N280="zákl. přenesená",J280,0)</f>
        <v>0</v>
      </c>
      <c r="BH280" s="215">
        <f>IF(N280="sníž. přenesená",J280,0)</f>
        <v>0</v>
      </c>
      <c r="BI280" s="215">
        <f>IF(N280="nulová",J280,0)</f>
        <v>0</v>
      </c>
      <c r="BJ280" s="15" t="s">
        <v>78</v>
      </c>
      <c r="BK280" s="215">
        <f>ROUND(I280*H280,2)</f>
        <v>0</v>
      </c>
      <c r="BL280" s="15" t="s">
        <v>180</v>
      </c>
      <c r="BM280" s="15" t="s">
        <v>790</v>
      </c>
    </row>
    <row r="281" s="11" customFormat="1">
      <c r="B281" s="231"/>
      <c r="C281" s="232"/>
      <c r="D281" s="233" t="s">
        <v>315</v>
      </c>
      <c r="E281" s="234" t="s">
        <v>1</v>
      </c>
      <c r="F281" s="235" t="s">
        <v>791</v>
      </c>
      <c r="G281" s="232"/>
      <c r="H281" s="236">
        <v>64.890000000000001</v>
      </c>
      <c r="I281" s="237"/>
      <c r="J281" s="232"/>
      <c r="K281" s="232"/>
      <c r="L281" s="238"/>
      <c r="M281" s="239"/>
      <c r="N281" s="240"/>
      <c r="O281" s="240"/>
      <c r="P281" s="240"/>
      <c r="Q281" s="240"/>
      <c r="R281" s="240"/>
      <c r="S281" s="240"/>
      <c r="T281" s="241"/>
      <c r="AT281" s="242" t="s">
        <v>315</v>
      </c>
      <c r="AU281" s="242" t="s">
        <v>80</v>
      </c>
      <c r="AV281" s="11" t="s">
        <v>80</v>
      </c>
      <c r="AW281" s="11" t="s">
        <v>32</v>
      </c>
      <c r="AX281" s="11" t="s">
        <v>78</v>
      </c>
      <c r="AY281" s="242" t="s">
        <v>113</v>
      </c>
    </row>
    <row r="282" s="1" customFormat="1" ht="16.5" customHeight="1">
      <c r="B282" s="36"/>
      <c r="C282" s="216" t="s">
        <v>792</v>
      </c>
      <c r="D282" s="216" t="s">
        <v>127</v>
      </c>
      <c r="E282" s="217" t="s">
        <v>793</v>
      </c>
      <c r="F282" s="218" t="s">
        <v>794</v>
      </c>
      <c r="G282" s="219" t="s">
        <v>187</v>
      </c>
      <c r="H282" s="220">
        <v>74.623999999999995</v>
      </c>
      <c r="I282" s="221"/>
      <c r="J282" s="222">
        <f>ROUND(I282*H282,2)</f>
        <v>0</v>
      </c>
      <c r="K282" s="218" t="s">
        <v>1</v>
      </c>
      <c r="L282" s="223"/>
      <c r="M282" s="224" t="s">
        <v>1</v>
      </c>
      <c r="N282" s="225" t="s">
        <v>41</v>
      </c>
      <c r="O282" s="77"/>
      <c r="P282" s="213">
        <f>O282*H282</f>
        <v>0</v>
      </c>
      <c r="Q282" s="213">
        <v>0.0038800000000000002</v>
      </c>
      <c r="R282" s="213">
        <f>Q282*H282</f>
        <v>0.28954111999999999</v>
      </c>
      <c r="S282" s="213">
        <v>0</v>
      </c>
      <c r="T282" s="214">
        <f>S282*H282</f>
        <v>0</v>
      </c>
      <c r="AR282" s="15" t="s">
        <v>342</v>
      </c>
      <c r="AT282" s="15" t="s">
        <v>127</v>
      </c>
      <c r="AU282" s="15" t="s">
        <v>80</v>
      </c>
      <c r="AY282" s="15" t="s">
        <v>113</v>
      </c>
      <c r="BE282" s="215">
        <f>IF(N282="základní",J282,0)</f>
        <v>0</v>
      </c>
      <c r="BF282" s="215">
        <f>IF(N282="snížená",J282,0)</f>
        <v>0</v>
      </c>
      <c r="BG282" s="215">
        <f>IF(N282="zákl. přenesená",J282,0)</f>
        <v>0</v>
      </c>
      <c r="BH282" s="215">
        <f>IF(N282="sníž. přenesená",J282,0)</f>
        <v>0</v>
      </c>
      <c r="BI282" s="215">
        <f>IF(N282="nulová",J282,0)</f>
        <v>0</v>
      </c>
      <c r="BJ282" s="15" t="s">
        <v>78</v>
      </c>
      <c r="BK282" s="215">
        <f>ROUND(I282*H282,2)</f>
        <v>0</v>
      </c>
      <c r="BL282" s="15" t="s">
        <v>180</v>
      </c>
      <c r="BM282" s="15" t="s">
        <v>795</v>
      </c>
    </row>
    <row r="283" s="11" customFormat="1">
      <c r="B283" s="231"/>
      <c r="C283" s="232"/>
      <c r="D283" s="233" t="s">
        <v>315</v>
      </c>
      <c r="E283" s="234" t="s">
        <v>1</v>
      </c>
      <c r="F283" s="235" t="s">
        <v>796</v>
      </c>
      <c r="G283" s="232"/>
      <c r="H283" s="236">
        <v>74.623999999999995</v>
      </c>
      <c r="I283" s="237"/>
      <c r="J283" s="232"/>
      <c r="K283" s="232"/>
      <c r="L283" s="238"/>
      <c r="M283" s="239"/>
      <c r="N283" s="240"/>
      <c r="O283" s="240"/>
      <c r="P283" s="240"/>
      <c r="Q283" s="240"/>
      <c r="R283" s="240"/>
      <c r="S283" s="240"/>
      <c r="T283" s="241"/>
      <c r="AT283" s="242" t="s">
        <v>315</v>
      </c>
      <c r="AU283" s="242" t="s">
        <v>80</v>
      </c>
      <c r="AV283" s="11" t="s">
        <v>80</v>
      </c>
      <c r="AW283" s="11" t="s">
        <v>32</v>
      </c>
      <c r="AX283" s="11" t="s">
        <v>78</v>
      </c>
      <c r="AY283" s="242" t="s">
        <v>113</v>
      </c>
    </row>
    <row r="284" s="1" customFormat="1" ht="16.5" customHeight="1">
      <c r="B284" s="36"/>
      <c r="C284" s="204" t="s">
        <v>797</v>
      </c>
      <c r="D284" s="204" t="s">
        <v>116</v>
      </c>
      <c r="E284" s="205" t="s">
        <v>798</v>
      </c>
      <c r="F284" s="206" t="s">
        <v>799</v>
      </c>
      <c r="G284" s="207" t="s">
        <v>187</v>
      </c>
      <c r="H284" s="208">
        <v>131.08000000000001</v>
      </c>
      <c r="I284" s="209"/>
      <c r="J284" s="210">
        <f>ROUND(I284*H284,2)</f>
        <v>0</v>
      </c>
      <c r="K284" s="206" t="s">
        <v>1</v>
      </c>
      <c r="L284" s="41"/>
      <c r="M284" s="211" t="s">
        <v>1</v>
      </c>
      <c r="N284" s="212" t="s">
        <v>41</v>
      </c>
      <c r="O284" s="77"/>
      <c r="P284" s="213">
        <f>O284*H284</f>
        <v>0</v>
      </c>
      <c r="Q284" s="213">
        <v>0.00038000000000000002</v>
      </c>
      <c r="R284" s="213">
        <f>Q284*H284</f>
        <v>0.049810400000000005</v>
      </c>
      <c r="S284" s="213">
        <v>0</v>
      </c>
      <c r="T284" s="214">
        <f>S284*H284</f>
        <v>0</v>
      </c>
      <c r="AR284" s="15" t="s">
        <v>180</v>
      </c>
      <c r="AT284" s="15" t="s">
        <v>116</v>
      </c>
      <c r="AU284" s="15" t="s">
        <v>80</v>
      </c>
      <c r="AY284" s="15" t="s">
        <v>113</v>
      </c>
      <c r="BE284" s="215">
        <f>IF(N284="základní",J284,0)</f>
        <v>0</v>
      </c>
      <c r="BF284" s="215">
        <f>IF(N284="snížená",J284,0)</f>
        <v>0</v>
      </c>
      <c r="BG284" s="215">
        <f>IF(N284="zákl. přenesená",J284,0)</f>
        <v>0</v>
      </c>
      <c r="BH284" s="215">
        <f>IF(N284="sníž. přenesená",J284,0)</f>
        <v>0</v>
      </c>
      <c r="BI284" s="215">
        <f>IF(N284="nulová",J284,0)</f>
        <v>0</v>
      </c>
      <c r="BJ284" s="15" t="s">
        <v>78</v>
      </c>
      <c r="BK284" s="215">
        <f>ROUND(I284*H284,2)</f>
        <v>0</v>
      </c>
      <c r="BL284" s="15" t="s">
        <v>180</v>
      </c>
      <c r="BM284" s="15" t="s">
        <v>800</v>
      </c>
    </row>
    <row r="285" s="11" customFormat="1">
      <c r="B285" s="231"/>
      <c r="C285" s="232"/>
      <c r="D285" s="233" t="s">
        <v>315</v>
      </c>
      <c r="E285" s="234" t="s">
        <v>1</v>
      </c>
      <c r="F285" s="235" t="s">
        <v>801</v>
      </c>
      <c r="G285" s="232"/>
      <c r="H285" s="236">
        <v>131.08000000000001</v>
      </c>
      <c r="I285" s="237"/>
      <c r="J285" s="232"/>
      <c r="K285" s="232"/>
      <c r="L285" s="238"/>
      <c r="M285" s="239"/>
      <c r="N285" s="240"/>
      <c r="O285" s="240"/>
      <c r="P285" s="240"/>
      <c r="Q285" s="240"/>
      <c r="R285" s="240"/>
      <c r="S285" s="240"/>
      <c r="T285" s="241"/>
      <c r="AT285" s="242" t="s">
        <v>315</v>
      </c>
      <c r="AU285" s="242" t="s">
        <v>80</v>
      </c>
      <c r="AV285" s="11" t="s">
        <v>80</v>
      </c>
      <c r="AW285" s="11" t="s">
        <v>32</v>
      </c>
      <c r="AX285" s="11" t="s">
        <v>78</v>
      </c>
      <c r="AY285" s="242" t="s">
        <v>113</v>
      </c>
    </row>
    <row r="286" s="1" customFormat="1" ht="16.5" customHeight="1">
      <c r="B286" s="36"/>
      <c r="C286" s="216" t="s">
        <v>802</v>
      </c>
      <c r="D286" s="216" t="s">
        <v>127</v>
      </c>
      <c r="E286" s="217" t="s">
        <v>803</v>
      </c>
      <c r="F286" s="218" t="s">
        <v>804</v>
      </c>
      <c r="G286" s="219" t="s">
        <v>187</v>
      </c>
      <c r="H286" s="220">
        <v>150.74199999999999</v>
      </c>
      <c r="I286" s="221"/>
      <c r="J286" s="222">
        <f>ROUND(I286*H286,2)</f>
        <v>0</v>
      </c>
      <c r="K286" s="218" t="s">
        <v>1</v>
      </c>
      <c r="L286" s="223"/>
      <c r="M286" s="224" t="s">
        <v>1</v>
      </c>
      <c r="N286" s="225" t="s">
        <v>41</v>
      </c>
      <c r="O286" s="77"/>
      <c r="P286" s="213">
        <f>O286*H286</f>
        <v>0</v>
      </c>
      <c r="Q286" s="213">
        <v>0.0038800000000000002</v>
      </c>
      <c r="R286" s="213">
        <f>Q286*H286</f>
        <v>0.58487895999999995</v>
      </c>
      <c r="S286" s="213">
        <v>0</v>
      </c>
      <c r="T286" s="214">
        <f>S286*H286</f>
        <v>0</v>
      </c>
      <c r="AR286" s="15" t="s">
        <v>342</v>
      </c>
      <c r="AT286" s="15" t="s">
        <v>127</v>
      </c>
      <c r="AU286" s="15" t="s">
        <v>80</v>
      </c>
      <c r="AY286" s="15" t="s">
        <v>113</v>
      </c>
      <c r="BE286" s="215">
        <f>IF(N286="základní",J286,0)</f>
        <v>0</v>
      </c>
      <c r="BF286" s="215">
        <f>IF(N286="snížená",J286,0)</f>
        <v>0</v>
      </c>
      <c r="BG286" s="215">
        <f>IF(N286="zákl. přenesená",J286,0)</f>
        <v>0</v>
      </c>
      <c r="BH286" s="215">
        <f>IF(N286="sníž. přenesená",J286,0)</f>
        <v>0</v>
      </c>
      <c r="BI286" s="215">
        <f>IF(N286="nulová",J286,0)</f>
        <v>0</v>
      </c>
      <c r="BJ286" s="15" t="s">
        <v>78</v>
      </c>
      <c r="BK286" s="215">
        <f>ROUND(I286*H286,2)</f>
        <v>0</v>
      </c>
      <c r="BL286" s="15" t="s">
        <v>180</v>
      </c>
      <c r="BM286" s="15" t="s">
        <v>805</v>
      </c>
    </row>
    <row r="287" s="11" customFormat="1">
      <c r="B287" s="231"/>
      <c r="C287" s="232"/>
      <c r="D287" s="233" t="s">
        <v>315</v>
      </c>
      <c r="E287" s="234" t="s">
        <v>1</v>
      </c>
      <c r="F287" s="235" t="s">
        <v>806</v>
      </c>
      <c r="G287" s="232"/>
      <c r="H287" s="236">
        <v>150.74199999999999</v>
      </c>
      <c r="I287" s="237"/>
      <c r="J287" s="232"/>
      <c r="K287" s="232"/>
      <c r="L287" s="238"/>
      <c r="M287" s="239"/>
      <c r="N287" s="240"/>
      <c r="O287" s="240"/>
      <c r="P287" s="240"/>
      <c r="Q287" s="240"/>
      <c r="R287" s="240"/>
      <c r="S287" s="240"/>
      <c r="T287" s="241"/>
      <c r="AT287" s="242" t="s">
        <v>315</v>
      </c>
      <c r="AU287" s="242" t="s">
        <v>80</v>
      </c>
      <c r="AV287" s="11" t="s">
        <v>80</v>
      </c>
      <c r="AW287" s="11" t="s">
        <v>32</v>
      </c>
      <c r="AX287" s="11" t="s">
        <v>78</v>
      </c>
      <c r="AY287" s="242" t="s">
        <v>113</v>
      </c>
    </row>
    <row r="288" s="1" customFormat="1" ht="16.5" customHeight="1">
      <c r="B288" s="36"/>
      <c r="C288" s="204" t="s">
        <v>807</v>
      </c>
      <c r="D288" s="204" t="s">
        <v>116</v>
      </c>
      <c r="E288" s="205" t="s">
        <v>808</v>
      </c>
      <c r="F288" s="206" t="s">
        <v>809</v>
      </c>
      <c r="G288" s="207" t="s">
        <v>187</v>
      </c>
      <c r="H288" s="208">
        <v>65.540000000000006</v>
      </c>
      <c r="I288" s="209"/>
      <c r="J288" s="210">
        <f>ROUND(I288*H288,2)</f>
        <v>0</v>
      </c>
      <c r="K288" s="206" t="s">
        <v>1</v>
      </c>
      <c r="L288" s="41"/>
      <c r="M288" s="211" t="s">
        <v>1</v>
      </c>
      <c r="N288" s="212" t="s">
        <v>41</v>
      </c>
      <c r="O288" s="77"/>
      <c r="P288" s="213">
        <f>O288*H288</f>
        <v>0</v>
      </c>
      <c r="Q288" s="213">
        <v>0.00076999999999999996</v>
      </c>
      <c r="R288" s="213">
        <f>Q288*H288</f>
        <v>0.050465800000000005</v>
      </c>
      <c r="S288" s="213">
        <v>0</v>
      </c>
      <c r="T288" s="214">
        <f>S288*H288</f>
        <v>0</v>
      </c>
      <c r="AR288" s="15" t="s">
        <v>180</v>
      </c>
      <c r="AT288" s="15" t="s">
        <v>116</v>
      </c>
      <c r="AU288" s="15" t="s">
        <v>80</v>
      </c>
      <c r="AY288" s="15" t="s">
        <v>113</v>
      </c>
      <c r="BE288" s="215">
        <f>IF(N288="základní",J288,0)</f>
        <v>0</v>
      </c>
      <c r="BF288" s="215">
        <f>IF(N288="snížená",J288,0)</f>
        <v>0</v>
      </c>
      <c r="BG288" s="215">
        <f>IF(N288="zákl. přenesená",J288,0)</f>
        <v>0</v>
      </c>
      <c r="BH288" s="215">
        <f>IF(N288="sníž. přenesená",J288,0)</f>
        <v>0</v>
      </c>
      <c r="BI288" s="215">
        <f>IF(N288="nulová",J288,0)</f>
        <v>0</v>
      </c>
      <c r="BJ288" s="15" t="s">
        <v>78</v>
      </c>
      <c r="BK288" s="215">
        <f>ROUND(I288*H288,2)</f>
        <v>0</v>
      </c>
      <c r="BL288" s="15" t="s">
        <v>180</v>
      </c>
      <c r="BM288" s="15" t="s">
        <v>810</v>
      </c>
    </row>
    <row r="289" s="1" customFormat="1" ht="16.5" customHeight="1">
      <c r="B289" s="36"/>
      <c r="C289" s="216" t="s">
        <v>811</v>
      </c>
      <c r="D289" s="216" t="s">
        <v>127</v>
      </c>
      <c r="E289" s="217" t="s">
        <v>812</v>
      </c>
      <c r="F289" s="218" t="s">
        <v>813</v>
      </c>
      <c r="G289" s="219" t="s">
        <v>187</v>
      </c>
      <c r="H289" s="220">
        <v>65.540000000000006</v>
      </c>
      <c r="I289" s="221"/>
      <c r="J289" s="222">
        <f>ROUND(I289*H289,2)</f>
        <v>0</v>
      </c>
      <c r="K289" s="218" t="s">
        <v>1</v>
      </c>
      <c r="L289" s="223"/>
      <c r="M289" s="224" t="s">
        <v>1</v>
      </c>
      <c r="N289" s="225" t="s">
        <v>41</v>
      </c>
      <c r="O289" s="77"/>
      <c r="P289" s="213">
        <f>O289*H289</f>
        <v>0</v>
      </c>
      <c r="Q289" s="213">
        <v>0.0019</v>
      </c>
      <c r="R289" s="213">
        <f>Q289*H289</f>
        <v>0.12452600000000001</v>
      </c>
      <c r="S289" s="213">
        <v>0</v>
      </c>
      <c r="T289" s="214">
        <f>S289*H289</f>
        <v>0</v>
      </c>
      <c r="AR289" s="15" t="s">
        <v>342</v>
      </c>
      <c r="AT289" s="15" t="s">
        <v>127</v>
      </c>
      <c r="AU289" s="15" t="s">
        <v>80</v>
      </c>
      <c r="AY289" s="15" t="s">
        <v>113</v>
      </c>
      <c r="BE289" s="215">
        <f>IF(N289="základní",J289,0)</f>
        <v>0</v>
      </c>
      <c r="BF289" s="215">
        <f>IF(N289="snížená",J289,0)</f>
        <v>0</v>
      </c>
      <c r="BG289" s="215">
        <f>IF(N289="zákl. přenesená",J289,0)</f>
        <v>0</v>
      </c>
      <c r="BH289" s="215">
        <f>IF(N289="sníž. přenesená",J289,0)</f>
        <v>0</v>
      </c>
      <c r="BI289" s="215">
        <f>IF(N289="nulová",J289,0)</f>
        <v>0</v>
      </c>
      <c r="BJ289" s="15" t="s">
        <v>78</v>
      </c>
      <c r="BK289" s="215">
        <f>ROUND(I289*H289,2)</f>
        <v>0</v>
      </c>
      <c r="BL289" s="15" t="s">
        <v>180</v>
      </c>
      <c r="BM289" s="15" t="s">
        <v>814</v>
      </c>
    </row>
    <row r="290" s="1" customFormat="1" ht="16.5" customHeight="1">
      <c r="B290" s="36"/>
      <c r="C290" s="204" t="s">
        <v>815</v>
      </c>
      <c r="D290" s="204" t="s">
        <v>116</v>
      </c>
      <c r="E290" s="205" t="s">
        <v>816</v>
      </c>
      <c r="F290" s="206" t="s">
        <v>817</v>
      </c>
      <c r="G290" s="207" t="s">
        <v>178</v>
      </c>
      <c r="H290" s="208">
        <v>23.199999999999999</v>
      </c>
      <c r="I290" s="209"/>
      <c r="J290" s="210">
        <f>ROUND(I290*H290,2)</f>
        <v>0</v>
      </c>
      <c r="K290" s="206" t="s">
        <v>1</v>
      </c>
      <c r="L290" s="41"/>
      <c r="M290" s="211" t="s">
        <v>1</v>
      </c>
      <c r="N290" s="212" t="s">
        <v>41</v>
      </c>
      <c r="O290" s="77"/>
      <c r="P290" s="213">
        <f>O290*H290</f>
        <v>0</v>
      </c>
      <c r="Q290" s="213">
        <v>0.0050000000000000001</v>
      </c>
      <c r="R290" s="213">
        <f>Q290*H290</f>
        <v>0.11599999999999999</v>
      </c>
      <c r="S290" s="213">
        <v>0</v>
      </c>
      <c r="T290" s="214">
        <f>S290*H290</f>
        <v>0</v>
      </c>
      <c r="AR290" s="15" t="s">
        <v>180</v>
      </c>
      <c r="AT290" s="15" t="s">
        <v>116</v>
      </c>
      <c r="AU290" s="15" t="s">
        <v>80</v>
      </c>
      <c r="AY290" s="15" t="s">
        <v>113</v>
      </c>
      <c r="BE290" s="215">
        <f>IF(N290="základní",J290,0)</f>
        <v>0</v>
      </c>
      <c r="BF290" s="215">
        <f>IF(N290="snížená",J290,0)</f>
        <v>0</v>
      </c>
      <c r="BG290" s="215">
        <f>IF(N290="zákl. přenesená",J290,0)</f>
        <v>0</v>
      </c>
      <c r="BH290" s="215">
        <f>IF(N290="sníž. přenesená",J290,0)</f>
        <v>0</v>
      </c>
      <c r="BI290" s="215">
        <f>IF(N290="nulová",J290,0)</f>
        <v>0</v>
      </c>
      <c r="BJ290" s="15" t="s">
        <v>78</v>
      </c>
      <c r="BK290" s="215">
        <f>ROUND(I290*H290,2)</f>
        <v>0</v>
      </c>
      <c r="BL290" s="15" t="s">
        <v>180</v>
      </c>
      <c r="BM290" s="15" t="s">
        <v>818</v>
      </c>
    </row>
    <row r="291" s="1" customFormat="1" ht="16.5" customHeight="1">
      <c r="B291" s="36"/>
      <c r="C291" s="204" t="s">
        <v>819</v>
      </c>
      <c r="D291" s="204" t="s">
        <v>116</v>
      </c>
      <c r="E291" s="205" t="s">
        <v>820</v>
      </c>
      <c r="F291" s="206" t="s">
        <v>821</v>
      </c>
      <c r="G291" s="207" t="s">
        <v>130</v>
      </c>
      <c r="H291" s="208">
        <v>0.89900000000000002</v>
      </c>
      <c r="I291" s="209"/>
      <c r="J291" s="210">
        <f>ROUND(I291*H291,2)</f>
        <v>0</v>
      </c>
      <c r="K291" s="206" t="s">
        <v>1</v>
      </c>
      <c r="L291" s="41"/>
      <c r="M291" s="211" t="s">
        <v>1</v>
      </c>
      <c r="N291" s="212" t="s">
        <v>41</v>
      </c>
      <c r="O291" s="77"/>
      <c r="P291" s="213">
        <f>O291*H291</f>
        <v>0</v>
      </c>
      <c r="Q291" s="213">
        <v>0</v>
      </c>
      <c r="R291" s="213">
        <f>Q291*H291</f>
        <v>0</v>
      </c>
      <c r="S291" s="213">
        <v>0</v>
      </c>
      <c r="T291" s="214">
        <f>S291*H291</f>
        <v>0</v>
      </c>
      <c r="AR291" s="15" t="s">
        <v>180</v>
      </c>
      <c r="AT291" s="15" t="s">
        <v>116</v>
      </c>
      <c r="AU291" s="15" t="s">
        <v>80</v>
      </c>
      <c r="AY291" s="15" t="s">
        <v>113</v>
      </c>
      <c r="BE291" s="215">
        <f>IF(N291="základní",J291,0)</f>
        <v>0</v>
      </c>
      <c r="BF291" s="215">
        <f>IF(N291="snížená",J291,0)</f>
        <v>0</v>
      </c>
      <c r="BG291" s="215">
        <f>IF(N291="zákl. přenesená",J291,0)</f>
        <v>0</v>
      </c>
      <c r="BH291" s="215">
        <f>IF(N291="sníž. přenesená",J291,0)</f>
        <v>0</v>
      </c>
      <c r="BI291" s="215">
        <f>IF(N291="nulová",J291,0)</f>
        <v>0</v>
      </c>
      <c r="BJ291" s="15" t="s">
        <v>78</v>
      </c>
      <c r="BK291" s="215">
        <f>ROUND(I291*H291,2)</f>
        <v>0</v>
      </c>
      <c r="BL291" s="15" t="s">
        <v>180</v>
      </c>
      <c r="BM291" s="15" t="s">
        <v>822</v>
      </c>
    </row>
    <row r="292" s="10" customFormat="1" ht="22.8" customHeight="1">
      <c r="B292" s="188"/>
      <c r="C292" s="189"/>
      <c r="D292" s="190" t="s">
        <v>69</v>
      </c>
      <c r="E292" s="202" t="s">
        <v>823</v>
      </c>
      <c r="F292" s="202" t="s">
        <v>824</v>
      </c>
      <c r="G292" s="189"/>
      <c r="H292" s="189"/>
      <c r="I292" s="192"/>
      <c r="J292" s="203">
        <f>BK292</f>
        <v>0</v>
      </c>
      <c r="K292" s="189"/>
      <c r="L292" s="194"/>
      <c r="M292" s="195"/>
      <c r="N292" s="196"/>
      <c r="O292" s="196"/>
      <c r="P292" s="197">
        <f>P293</f>
        <v>0</v>
      </c>
      <c r="Q292" s="196"/>
      <c r="R292" s="197">
        <f>R293</f>
        <v>0</v>
      </c>
      <c r="S292" s="196"/>
      <c r="T292" s="198">
        <f>T293</f>
        <v>0.56625000000000003</v>
      </c>
      <c r="AR292" s="199" t="s">
        <v>80</v>
      </c>
      <c r="AT292" s="200" t="s">
        <v>69</v>
      </c>
      <c r="AU292" s="200" t="s">
        <v>78</v>
      </c>
      <c r="AY292" s="199" t="s">
        <v>113</v>
      </c>
      <c r="BK292" s="201">
        <f>BK293</f>
        <v>0</v>
      </c>
    </row>
    <row r="293" s="1" customFormat="1" ht="16.5" customHeight="1">
      <c r="B293" s="36"/>
      <c r="C293" s="204" t="s">
        <v>825</v>
      </c>
      <c r="D293" s="204" t="s">
        <v>116</v>
      </c>
      <c r="E293" s="205" t="s">
        <v>826</v>
      </c>
      <c r="F293" s="206" t="s">
        <v>827</v>
      </c>
      <c r="G293" s="207" t="s">
        <v>178</v>
      </c>
      <c r="H293" s="208">
        <v>22.649999999999999</v>
      </c>
      <c r="I293" s="209"/>
      <c r="J293" s="210">
        <f>ROUND(I293*H293,2)</f>
        <v>0</v>
      </c>
      <c r="K293" s="206" t="s">
        <v>1</v>
      </c>
      <c r="L293" s="41"/>
      <c r="M293" s="211" t="s">
        <v>1</v>
      </c>
      <c r="N293" s="212" t="s">
        <v>41</v>
      </c>
      <c r="O293" s="77"/>
      <c r="P293" s="213">
        <f>O293*H293</f>
        <v>0</v>
      </c>
      <c r="Q293" s="213">
        <v>0</v>
      </c>
      <c r="R293" s="213">
        <f>Q293*H293</f>
        <v>0</v>
      </c>
      <c r="S293" s="213">
        <v>0.025000000000000001</v>
      </c>
      <c r="T293" s="214">
        <f>S293*H293</f>
        <v>0.56625000000000003</v>
      </c>
      <c r="AR293" s="15" t="s">
        <v>180</v>
      </c>
      <c r="AT293" s="15" t="s">
        <v>116</v>
      </c>
      <c r="AU293" s="15" t="s">
        <v>80</v>
      </c>
      <c r="AY293" s="15" t="s">
        <v>113</v>
      </c>
      <c r="BE293" s="215">
        <f>IF(N293="základní",J293,0)</f>
        <v>0</v>
      </c>
      <c r="BF293" s="215">
        <f>IF(N293="snížená",J293,0)</f>
        <v>0</v>
      </c>
      <c r="BG293" s="215">
        <f>IF(N293="zákl. přenesená",J293,0)</f>
        <v>0</v>
      </c>
      <c r="BH293" s="215">
        <f>IF(N293="sníž. přenesená",J293,0)</f>
        <v>0</v>
      </c>
      <c r="BI293" s="215">
        <f>IF(N293="nulová",J293,0)</f>
        <v>0</v>
      </c>
      <c r="BJ293" s="15" t="s">
        <v>78</v>
      </c>
      <c r="BK293" s="215">
        <f>ROUND(I293*H293,2)</f>
        <v>0</v>
      </c>
      <c r="BL293" s="15" t="s">
        <v>180</v>
      </c>
      <c r="BM293" s="15" t="s">
        <v>828</v>
      </c>
    </row>
    <row r="294" s="10" customFormat="1" ht="22.8" customHeight="1">
      <c r="B294" s="188"/>
      <c r="C294" s="189"/>
      <c r="D294" s="190" t="s">
        <v>69</v>
      </c>
      <c r="E294" s="202" t="s">
        <v>829</v>
      </c>
      <c r="F294" s="202" t="s">
        <v>830</v>
      </c>
      <c r="G294" s="189"/>
      <c r="H294" s="189"/>
      <c r="I294" s="192"/>
      <c r="J294" s="203">
        <f>BK294</f>
        <v>0</v>
      </c>
      <c r="K294" s="189"/>
      <c r="L294" s="194"/>
      <c r="M294" s="195"/>
      <c r="N294" s="196"/>
      <c r="O294" s="196"/>
      <c r="P294" s="197">
        <f>P295</f>
        <v>0</v>
      </c>
      <c r="Q294" s="196"/>
      <c r="R294" s="197">
        <f>R295</f>
        <v>0.12</v>
      </c>
      <c r="S294" s="196"/>
      <c r="T294" s="198">
        <f>T295</f>
        <v>0</v>
      </c>
      <c r="AR294" s="199" t="s">
        <v>80</v>
      </c>
      <c r="AT294" s="200" t="s">
        <v>69</v>
      </c>
      <c r="AU294" s="200" t="s">
        <v>78</v>
      </c>
      <c r="AY294" s="199" t="s">
        <v>113</v>
      </c>
      <c r="BK294" s="201">
        <f>BK295</f>
        <v>0</v>
      </c>
    </row>
    <row r="295" s="1" customFormat="1" ht="16.5" customHeight="1">
      <c r="B295" s="36"/>
      <c r="C295" s="204" t="s">
        <v>831</v>
      </c>
      <c r="D295" s="204" t="s">
        <v>116</v>
      </c>
      <c r="E295" s="205" t="s">
        <v>832</v>
      </c>
      <c r="F295" s="206" t="s">
        <v>833</v>
      </c>
      <c r="G295" s="207" t="s">
        <v>187</v>
      </c>
      <c r="H295" s="208">
        <v>5</v>
      </c>
      <c r="I295" s="209"/>
      <c r="J295" s="210">
        <f>ROUND(I295*H295,2)</f>
        <v>0</v>
      </c>
      <c r="K295" s="206" t="s">
        <v>1</v>
      </c>
      <c r="L295" s="41"/>
      <c r="M295" s="211" t="s">
        <v>1</v>
      </c>
      <c r="N295" s="212" t="s">
        <v>41</v>
      </c>
      <c r="O295" s="77"/>
      <c r="P295" s="213">
        <f>O295*H295</f>
        <v>0</v>
      </c>
      <c r="Q295" s="213">
        <v>0.024</v>
      </c>
      <c r="R295" s="213">
        <f>Q295*H295</f>
        <v>0.12</v>
      </c>
      <c r="S295" s="213">
        <v>0</v>
      </c>
      <c r="T295" s="214">
        <f>S295*H295</f>
        <v>0</v>
      </c>
      <c r="AR295" s="15" t="s">
        <v>180</v>
      </c>
      <c r="AT295" s="15" t="s">
        <v>116</v>
      </c>
      <c r="AU295" s="15" t="s">
        <v>80</v>
      </c>
      <c r="AY295" s="15" t="s">
        <v>113</v>
      </c>
      <c r="BE295" s="215">
        <f>IF(N295="základní",J295,0)</f>
        <v>0</v>
      </c>
      <c r="BF295" s="215">
        <f>IF(N295="snížená",J295,0)</f>
        <v>0</v>
      </c>
      <c r="BG295" s="215">
        <f>IF(N295="zákl. přenesená",J295,0)</f>
        <v>0</v>
      </c>
      <c r="BH295" s="215">
        <f>IF(N295="sníž. přenesená",J295,0)</f>
        <v>0</v>
      </c>
      <c r="BI295" s="215">
        <f>IF(N295="nulová",J295,0)</f>
        <v>0</v>
      </c>
      <c r="BJ295" s="15" t="s">
        <v>78</v>
      </c>
      <c r="BK295" s="215">
        <f>ROUND(I295*H295,2)</f>
        <v>0</v>
      </c>
      <c r="BL295" s="15" t="s">
        <v>180</v>
      </c>
      <c r="BM295" s="15" t="s">
        <v>834</v>
      </c>
    </row>
    <row r="296" s="10" customFormat="1" ht="25.92" customHeight="1">
      <c r="B296" s="188"/>
      <c r="C296" s="189"/>
      <c r="D296" s="190" t="s">
        <v>69</v>
      </c>
      <c r="E296" s="191" t="s">
        <v>127</v>
      </c>
      <c r="F296" s="191" t="s">
        <v>835</v>
      </c>
      <c r="G296" s="189"/>
      <c r="H296" s="189"/>
      <c r="I296" s="192"/>
      <c r="J296" s="193">
        <f>BK296</f>
        <v>0</v>
      </c>
      <c r="K296" s="189"/>
      <c r="L296" s="194"/>
      <c r="M296" s="195"/>
      <c r="N296" s="196"/>
      <c r="O296" s="196"/>
      <c r="P296" s="197">
        <f>P297</f>
        <v>0</v>
      </c>
      <c r="Q296" s="196"/>
      <c r="R296" s="197">
        <f>R297</f>
        <v>0.9245199999999999</v>
      </c>
      <c r="S296" s="196"/>
      <c r="T296" s="198">
        <f>T297</f>
        <v>0</v>
      </c>
      <c r="AR296" s="199" t="s">
        <v>126</v>
      </c>
      <c r="AT296" s="200" t="s">
        <v>69</v>
      </c>
      <c r="AU296" s="200" t="s">
        <v>70</v>
      </c>
      <c r="AY296" s="199" t="s">
        <v>113</v>
      </c>
      <c r="BK296" s="201">
        <f>BK297</f>
        <v>0</v>
      </c>
    </row>
    <row r="297" s="10" customFormat="1" ht="22.8" customHeight="1">
      <c r="B297" s="188"/>
      <c r="C297" s="189"/>
      <c r="D297" s="190" t="s">
        <v>69</v>
      </c>
      <c r="E297" s="202" t="s">
        <v>836</v>
      </c>
      <c r="F297" s="202" t="s">
        <v>837</v>
      </c>
      <c r="G297" s="189"/>
      <c r="H297" s="189"/>
      <c r="I297" s="192"/>
      <c r="J297" s="203">
        <f>BK297</f>
        <v>0</v>
      </c>
      <c r="K297" s="189"/>
      <c r="L297" s="194"/>
      <c r="M297" s="195"/>
      <c r="N297" s="196"/>
      <c r="O297" s="196"/>
      <c r="P297" s="197">
        <f>P298</f>
        <v>0</v>
      </c>
      <c r="Q297" s="196"/>
      <c r="R297" s="197">
        <f>R298</f>
        <v>0.9245199999999999</v>
      </c>
      <c r="S297" s="196"/>
      <c r="T297" s="198">
        <f>T298</f>
        <v>0</v>
      </c>
      <c r="AR297" s="199" t="s">
        <v>126</v>
      </c>
      <c r="AT297" s="200" t="s">
        <v>69</v>
      </c>
      <c r="AU297" s="200" t="s">
        <v>78</v>
      </c>
      <c r="AY297" s="199" t="s">
        <v>113</v>
      </c>
      <c r="BK297" s="201">
        <f>BK298</f>
        <v>0</v>
      </c>
    </row>
    <row r="298" s="1" customFormat="1" ht="16.5" customHeight="1">
      <c r="B298" s="36"/>
      <c r="C298" s="204" t="s">
        <v>838</v>
      </c>
      <c r="D298" s="204" t="s">
        <v>116</v>
      </c>
      <c r="E298" s="205" t="s">
        <v>839</v>
      </c>
      <c r="F298" s="206" t="s">
        <v>840</v>
      </c>
      <c r="G298" s="207" t="s">
        <v>178</v>
      </c>
      <c r="H298" s="208">
        <v>11.6</v>
      </c>
      <c r="I298" s="209"/>
      <c r="J298" s="210">
        <f>ROUND(I298*H298,2)</f>
        <v>0</v>
      </c>
      <c r="K298" s="206" t="s">
        <v>1</v>
      </c>
      <c r="L298" s="41"/>
      <c r="M298" s="211" t="s">
        <v>1</v>
      </c>
      <c r="N298" s="212" t="s">
        <v>41</v>
      </c>
      <c r="O298" s="77"/>
      <c r="P298" s="213">
        <f>O298*H298</f>
        <v>0</v>
      </c>
      <c r="Q298" s="213">
        <v>0.079699999999999993</v>
      </c>
      <c r="R298" s="213">
        <f>Q298*H298</f>
        <v>0.9245199999999999</v>
      </c>
      <c r="S298" s="213">
        <v>0</v>
      </c>
      <c r="T298" s="214">
        <f>S298*H298</f>
        <v>0</v>
      </c>
      <c r="AR298" s="15" t="s">
        <v>481</v>
      </c>
      <c r="AT298" s="15" t="s">
        <v>116</v>
      </c>
      <c r="AU298" s="15" t="s">
        <v>80</v>
      </c>
      <c r="AY298" s="15" t="s">
        <v>113</v>
      </c>
      <c r="BE298" s="215">
        <f>IF(N298="základní",J298,0)</f>
        <v>0</v>
      </c>
      <c r="BF298" s="215">
        <f>IF(N298="snížená",J298,0)</f>
        <v>0</v>
      </c>
      <c r="BG298" s="215">
        <f>IF(N298="zákl. přenesená",J298,0)</f>
        <v>0</v>
      </c>
      <c r="BH298" s="215">
        <f>IF(N298="sníž. přenesená",J298,0)</f>
        <v>0</v>
      </c>
      <c r="BI298" s="215">
        <f>IF(N298="nulová",J298,0)</f>
        <v>0</v>
      </c>
      <c r="BJ298" s="15" t="s">
        <v>78</v>
      </c>
      <c r="BK298" s="215">
        <f>ROUND(I298*H298,2)</f>
        <v>0</v>
      </c>
      <c r="BL298" s="15" t="s">
        <v>481</v>
      </c>
      <c r="BM298" s="15" t="s">
        <v>841</v>
      </c>
    </row>
    <row r="299" s="10" customFormat="1" ht="25.92" customHeight="1">
      <c r="B299" s="188"/>
      <c r="C299" s="189"/>
      <c r="D299" s="190" t="s">
        <v>69</v>
      </c>
      <c r="E299" s="191" t="s">
        <v>842</v>
      </c>
      <c r="F299" s="191" t="s">
        <v>843</v>
      </c>
      <c r="G299" s="189"/>
      <c r="H299" s="189"/>
      <c r="I299" s="192"/>
      <c r="J299" s="193">
        <f>BK299</f>
        <v>0</v>
      </c>
      <c r="K299" s="189"/>
      <c r="L299" s="194"/>
      <c r="M299" s="195"/>
      <c r="N299" s="196"/>
      <c r="O299" s="196"/>
      <c r="P299" s="197">
        <f>P300</f>
        <v>0</v>
      </c>
      <c r="Q299" s="196"/>
      <c r="R299" s="197">
        <f>R300</f>
        <v>0</v>
      </c>
      <c r="S299" s="196"/>
      <c r="T299" s="198">
        <f>T300</f>
        <v>0</v>
      </c>
      <c r="AR299" s="199" t="s">
        <v>120</v>
      </c>
      <c r="AT299" s="200" t="s">
        <v>69</v>
      </c>
      <c r="AU299" s="200" t="s">
        <v>70</v>
      </c>
      <c r="AY299" s="199" t="s">
        <v>113</v>
      </c>
      <c r="BK299" s="201">
        <f>BK300</f>
        <v>0</v>
      </c>
    </row>
    <row r="300" s="10" customFormat="1" ht="22.8" customHeight="1">
      <c r="B300" s="188"/>
      <c r="C300" s="189"/>
      <c r="D300" s="190" t="s">
        <v>69</v>
      </c>
      <c r="E300" s="202" t="s">
        <v>844</v>
      </c>
      <c r="F300" s="202" t="s">
        <v>845</v>
      </c>
      <c r="G300" s="189"/>
      <c r="H300" s="189"/>
      <c r="I300" s="192"/>
      <c r="J300" s="203">
        <f>BK300</f>
        <v>0</v>
      </c>
      <c r="K300" s="189"/>
      <c r="L300" s="194"/>
      <c r="M300" s="195"/>
      <c r="N300" s="196"/>
      <c r="O300" s="196"/>
      <c r="P300" s="197">
        <f>P301</f>
        <v>0</v>
      </c>
      <c r="Q300" s="196"/>
      <c r="R300" s="197">
        <f>R301</f>
        <v>0</v>
      </c>
      <c r="S300" s="196"/>
      <c r="T300" s="198">
        <f>T301</f>
        <v>0</v>
      </c>
      <c r="AR300" s="199" t="s">
        <v>120</v>
      </c>
      <c r="AT300" s="200" t="s">
        <v>69</v>
      </c>
      <c r="AU300" s="200" t="s">
        <v>78</v>
      </c>
      <c r="AY300" s="199" t="s">
        <v>113</v>
      </c>
      <c r="BK300" s="201">
        <f>BK301</f>
        <v>0</v>
      </c>
    </row>
    <row r="301" s="1" customFormat="1" ht="16.5" customHeight="1">
      <c r="B301" s="36"/>
      <c r="C301" s="204" t="s">
        <v>846</v>
      </c>
      <c r="D301" s="204" t="s">
        <v>116</v>
      </c>
      <c r="E301" s="205" t="s">
        <v>847</v>
      </c>
      <c r="F301" s="206" t="s">
        <v>848</v>
      </c>
      <c r="G301" s="207" t="s">
        <v>149</v>
      </c>
      <c r="H301" s="208">
        <v>2</v>
      </c>
      <c r="I301" s="209"/>
      <c r="J301" s="210">
        <f>ROUND(I301*H301,2)</f>
        <v>0</v>
      </c>
      <c r="K301" s="206" t="s">
        <v>1</v>
      </c>
      <c r="L301" s="41"/>
      <c r="M301" s="211" t="s">
        <v>1</v>
      </c>
      <c r="N301" s="212" t="s">
        <v>41</v>
      </c>
      <c r="O301" s="77"/>
      <c r="P301" s="213">
        <f>O301*H301</f>
        <v>0</v>
      </c>
      <c r="Q301" s="213">
        <v>0</v>
      </c>
      <c r="R301" s="213">
        <f>Q301*H301</f>
        <v>0</v>
      </c>
      <c r="S301" s="213">
        <v>0</v>
      </c>
      <c r="T301" s="214">
        <f>S301*H301</f>
        <v>0</v>
      </c>
      <c r="AR301" s="15" t="s">
        <v>761</v>
      </c>
      <c r="AT301" s="15" t="s">
        <v>116</v>
      </c>
      <c r="AU301" s="15" t="s">
        <v>80</v>
      </c>
      <c r="AY301" s="15" t="s">
        <v>113</v>
      </c>
      <c r="BE301" s="215">
        <f>IF(N301="základní",J301,0)</f>
        <v>0</v>
      </c>
      <c r="BF301" s="215">
        <f>IF(N301="snížená",J301,0)</f>
        <v>0</v>
      </c>
      <c r="BG301" s="215">
        <f>IF(N301="zákl. přenesená",J301,0)</f>
        <v>0</v>
      </c>
      <c r="BH301" s="215">
        <f>IF(N301="sníž. přenesená",J301,0)</f>
        <v>0</v>
      </c>
      <c r="BI301" s="215">
        <f>IF(N301="nulová",J301,0)</f>
        <v>0</v>
      </c>
      <c r="BJ301" s="15" t="s">
        <v>78</v>
      </c>
      <c r="BK301" s="215">
        <f>ROUND(I301*H301,2)</f>
        <v>0</v>
      </c>
      <c r="BL301" s="15" t="s">
        <v>761</v>
      </c>
      <c r="BM301" s="15" t="s">
        <v>849</v>
      </c>
    </row>
    <row r="302" s="10" customFormat="1" ht="25.92" customHeight="1">
      <c r="B302" s="188"/>
      <c r="C302" s="189"/>
      <c r="D302" s="190" t="s">
        <v>69</v>
      </c>
      <c r="E302" s="191" t="s">
        <v>208</v>
      </c>
      <c r="F302" s="191" t="s">
        <v>850</v>
      </c>
      <c r="G302" s="189"/>
      <c r="H302" s="189"/>
      <c r="I302" s="192"/>
      <c r="J302" s="193">
        <f>BK302</f>
        <v>0</v>
      </c>
      <c r="K302" s="189"/>
      <c r="L302" s="194"/>
      <c r="M302" s="195"/>
      <c r="N302" s="196"/>
      <c r="O302" s="196"/>
      <c r="P302" s="197">
        <f>P303+P308+P312+P315</f>
        <v>0</v>
      </c>
      <c r="Q302" s="196"/>
      <c r="R302" s="197">
        <f>R303+R308+R312+R315</f>
        <v>0</v>
      </c>
      <c r="S302" s="196"/>
      <c r="T302" s="198">
        <f>T303+T308+T312+T315</f>
        <v>0</v>
      </c>
      <c r="AR302" s="199" t="s">
        <v>114</v>
      </c>
      <c r="AT302" s="200" t="s">
        <v>69</v>
      </c>
      <c r="AU302" s="200" t="s">
        <v>70</v>
      </c>
      <c r="AY302" s="199" t="s">
        <v>113</v>
      </c>
      <c r="BK302" s="201">
        <f>BK303+BK308+BK312+BK315</f>
        <v>0</v>
      </c>
    </row>
    <row r="303" s="10" customFormat="1" ht="22.8" customHeight="1">
      <c r="B303" s="188"/>
      <c r="C303" s="189"/>
      <c r="D303" s="190" t="s">
        <v>69</v>
      </c>
      <c r="E303" s="202" t="s">
        <v>851</v>
      </c>
      <c r="F303" s="202" t="s">
        <v>852</v>
      </c>
      <c r="G303" s="189"/>
      <c r="H303" s="189"/>
      <c r="I303" s="192"/>
      <c r="J303" s="203">
        <f>BK303</f>
        <v>0</v>
      </c>
      <c r="K303" s="189"/>
      <c r="L303" s="194"/>
      <c r="M303" s="195"/>
      <c r="N303" s="196"/>
      <c r="O303" s="196"/>
      <c r="P303" s="197">
        <f>SUM(P304:P307)</f>
        <v>0</v>
      </c>
      <c r="Q303" s="196"/>
      <c r="R303" s="197">
        <f>SUM(R304:R307)</f>
        <v>0</v>
      </c>
      <c r="S303" s="196"/>
      <c r="T303" s="198">
        <f>SUM(T304:T307)</f>
        <v>0</v>
      </c>
      <c r="AR303" s="199" t="s">
        <v>114</v>
      </c>
      <c r="AT303" s="200" t="s">
        <v>69</v>
      </c>
      <c r="AU303" s="200" t="s">
        <v>78</v>
      </c>
      <c r="AY303" s="199" t="s">
        <v>113</v>
      </c>
      <c r="BK303" s="201">
        <f>SUM(BK304:BK307)</f>
        <v>0</v>
      </c>
    </row>
    <row r="304" s="1" customFormat="1" ht="16.5" customHeight="1">
      <c r="B304" s="36"/>
      <c r="C304" s="204" t="s">
        <v>853</v>
      </c>
      <c r="D304" s="204" t="s">
        <v>116</v>
      </c>
      <c r="E304" s="205" t="s">
        <v>854</v>
      </c>
      <c r="F304" s="206" t="s">
        <v>855</v>
      </c>
      <c r="G304" s="207" t="s">
        <v>856</v>
      </c>
      <c r="H304" s="208">
        <v>1</v>
      </c>
      <c r="I304" s="209"/>
      <c r="J304" s="210">
        <f>ROUND(I304*H304,2)</f>
        <v>0</v>
      </c>
      <c r="K304" s="206" t="s">
        <v>1</v>
      </c>
      <c r="L304" s="41"/>
      <c r="M304" s="211" t="s">
        <v>1</v>
      </c>
      <c r="N304" s="212" t="s">
        <v>41</v>
      </c>
      <c r="O304" s="77"/>
      <c r="P304" s="213">
        <f>O304*H304</f>
        <v>0</v>
      </c>
      <c r="Q304" s="213">
        <v>0</v>
      </c>
      <c r="R304" s="213">
        <f>Q304*H304</f>
        <v>0</v>
      </c>
      <c r="S304" s="213">
        <v>0</v>
      </c>
      <c r="T304" s="214">
        <f>S304*H304</f>
        <v>0</v>
      </c>
      <c r="AR304" s="15" t="s">
        <v>857</v>
      </c>
      <c r="AT304" s="15" t="s">
        <v>116</v>
      </c>
      <c r="AU304" s="15" t="s">
        <v>80</v>
      </c>
      <c r="AY304" s="15" t="s">
        <v>113</v>
      </c>
      <c r="BE304" s="215">
        <f>IF(N304="základní",J304,0)</f>
        <v>0</v>
      </c>
      <c r="BF304" s="215">
        <f>IF(N304="snížená",J304,0)</f>
        <v>0</v>
      </c>
      <c r="BG304" s="215">
        <f>IF(N304="zákl. přenesená",J304,0)</f>
        <v>0</v>
      </c>
      <c r="BH304" s="215">
        <f>IF(N304="sníž. přenesená",J304,0)</f>
        <v>0</v>
      </c>
      <c r="BI304" s="215">
        <f>IF(N304="nulová",J304,0)</f>
        <v>0</v>
      </c>
      <c r="BJ304" s="15" t="s">
        <v>78</v>
      </c>
      <c r="BK304" s="215">
        <f>ROUND(I304*H304,2)</f>
        <v>0</v>
      </c>
      <c r="BL304" s="15" t="s">
        <v>857</v>
      </c>
      <c r="BM304" s="15" t="s">
        <v>858</v>
      </c>
    </row>
    <row r="305" s="1" customFormat="1" ht="16.5" customHeight="1">
      <c r="B305" s="36"/>
      <c r="C305" s="204" t="s">
        <v>859</v>
      </c>
      <c r="D305" s="204" t="s">
        <v>116</v>
      </c>
      <c r="E305" s="205" t="s">
        <v>860</v>
      </c>
      <c r="F305" s="206" t="s">
        <v>861</v>
      </c>
      <c r="G305" s="207" t="s">
        <v>856</v>
      </c>
      <c r="H305" s="208">
        <v>1</v>
      </c>
      <c r="I305" s="209"/>
      <c r="J305" s="210">
        <f>ROUND(I305*H305,2)</f>
        <v>0</v>
      </c>
      <c r="K305" s="206" t="s">
        <v>1</v>
      </c>
      <c r="L305" s="41"/>
      <c r="M305" s="211" t="s">
        <v>1</v>
      </c>
      <c r="N305" s="212" t="s">
        <v>41</v>
      </c>
      <c r="O305" s="77"/>
      <c r="P305" s="213">
        <f>O305*H305</f>
        <v>0</v>
      </c>
      <c r="Q305" s="213">
        <v>0</v>
      </c>
      <c r="R305" s="213">
        <f>Q305*H305</f>
        <v>0</v>
      </c>
      <c r="S305" s="213">
        <v>0</v>
      </c>
      <c r="T305" s="214">
        <f>S305*H305</f>
        <v>0</v>
      </c>
      <c r="AR305" s="15" t="s">
        <v>857</v>
      </c>
      <c r="AT305" s="15" t="s">
        <v>116</v>
      </c>
      <c r="AU305" s="15" t="s">
        <v>80</v>
      </c>
      <c r="AY305" s="15" t="s">
        <v>113</v>
      </c>
      <c r="BE305" s="215">
        <f>IF(N305="základní",J305,0)</f>
        <v>0</v>
      </c>
      <c r="BF305" s="215">
        <f>IF(N305="snížená",J305,0)</f>
        <v>0</v>
      </c>
      <c r="BG305" s="215">
        <f>IF(N305="zákl. přenesená",J305,0)</f>
        <v>0</v>
      </c>
      <c r="BH305" s="215">
        <f>IF(N305="sníž. přenesená",J305,0)</f>
        <v>0</v>
      </c>
      <c r="BI305" s="215">
        <f>IF(N305="nulová",J305,0)</f>
        <v>0</v>
      </c>
      <c r="BJ305" s="15" t="s">
        <v>78</v>
      </c>
      <c r="BK305" s="215">
        <f>ROUND(I305*H305,2)</f>
        <v>0</v>
      </c>
      <c r="BL305" s="15" t="s">
        <v>857</v>
      </c>
      <c r="BM305" s="15" t="s">
        <v>862</v>
      </c>
    </row>
    <row r="306" s="1" customFormat="1" ht="16.5" customHeight="1">
      <c r="B306" s="36"/>
      <c r="C306" s="204" t="s">
        <v>863</v>
      </c>
      <c r="D306" s="204" t="s">
        <v>116</v>
      </c>
      <c r="E306" s="205" t="s">
        <v>864</v>
      </c>
      <c r="F306" s="206" t="s">
        <v>865</v>
      </c>
      <c r="G306" s="207" t="s">
        <v>856</v>
      </c>
      <c r="H306" s="208">
        <v>1</v>
      </c>
      <c r="I306" s="209"/>
      <c r="J306" s="210">
        <f>ROUND(I306*H306,2)</f>
        <v>0</v>
      </c>
      <c r="K306" s="206" t="s">
        <v>1</v>
      </c>
      <c r="L306" s="41"/>
      <c r="M306" s="211" t="s">
        <v>1</v>
      </c>
      <c r="N306" s="212" t="s">
        <v>41</v>
      </c>
      <c r="O306" s="77"/>
      <c r="P306" s="213">
        <f>O306*H306</f>
        <v>0</v>
      </c>
      <c r="Q306" s="213">
        <v>0</v>
      </c>
      <c r="R306" s="213">
        <f>Q306*H306</f>
        <v>0</v>
      </c>
      <c r="S306" s="213">
        <v>0</v>
      </c>
      <c r="T306" s="214">
        <f>S306*H306</f>
        <v>0</v>
      </c>
      <c r="AR306" s="15" t="s">
        <v>857</v>
      </c>
      <c r="AT306" s="15" t="s">
        <v>116</v>
      </c>
      <c r="AU306" s="15" t="s">
        <v>80</v>
      </c>
      <c r="AY306" s="15" t="s">
        <v>113</v>
      </c>
      <c r="BE306" s="215">
        <f>IF(N306="základní",J306,0)</f>
        <v>0</v>
      </c>
      <c r="BF306" s="215">
        <f>IF(N306="snížená",J306,0)</f>
        <v>0</v>
      </c>
      <c r="BG306" s="215">
        <f>IF(N306="zákl. přenesená",J306,0)</f>
        <v>0</v>
      </c>
      <c r="BH306" s="215">
        <f>IF(N306="sníž. přenesená",J306,0)</f>
        <v>0</v>
      </c>
      <c r="BI306" s="215">
        <f>IF(N306="nulová",J306,0)</f>
        <v>0</v>
      </c>
      <c r="BJ306" s="15" t="s">
        <v>78</v>
      </c>
      <c r="BK306" s="215">
        <f>ROUND(I306*H306,2)</f>
        <v>0</v>
      </c>
      <c r="BL306" s="15" t="s">
        <v>857</v>
      </c>
      <c r="BM306" s="15" t="s">
        <v>866</v>
      </c>
    </row>
    <row r="307" s="1" customFormat="1" ht="16.5" customHeight="1">
      <c r="B307" s="36"/>
      <c r="C307" s="204" t="s">
        <v>867</v>
      </c>
      <c r="D307" s="204" t="s">
        <v>116</v>
      </c>
      <c r="E307" s="205" t="s">
        <v>868</v>
      </c>
      <c r="F307" s="206" t="s">
        <v>869</v>
      </c>
      <c r="G307" s="207" t="s">
        <v>856</v>
      </c>
      <c r="H307" s="208">
        <v>1</v>
      </c>
      <c r="I307" s="209"/>
      <c r="J307" s="210">
        <f>ROUND(I307*H307,2)</f>
        <v>0</v>
      </c>
      <c r="K307" s="206" t="s">
        <v>1</v>
      </c>
      <c r="L307" s="41"/>
      <c r="M307" s="211" t="s">
        <v>1</v>
      </c>
      <c r="N307" s="212" t="s">
        <v>41</v>
      </c>
      <c r="O307" s="77"/>
      <c r="P307" s="213">
        <f>O307*H307</f>
        <v>0</v>
      </c>
      <c r="Q307" s="213">
        <v>0</v>
      </c>
      <c r="R307" s="213">
        <f>Q307*H307</f>
        <v>0</v>
      </c>
      <c r="S307" s="213">
        <v>0</v>
      </c>
      <c r="T307" s="214">
        <f>S307*H307</f>
        <v>0</v>
      </c>
      <c r="AR307" s="15" t="s">
        <v>857</v>
      </c>
      <c r="AT307" s="15" t="s">
        <v>116</v>
      </c>
      <c r="AU307" s="15" t="s">
        <v>80</v>
      </c>
      <c r="AY307" s="15" t="s">
        <v>113</v>
      </c>
      <c r="BE307" s="215">
        <f>IF(N307="základní",J307,0)</f>
        <v>0</v>
      </c>
      <c r="BF307" s="215">
        <f>IF(N307="snížená",J307,0)</f>
        <v>0</v>
      </c>
      <c r="BG307" s="215">
        <f>IF(N307="zákl. přenesená",J307,0)</f>
        <v>0</v>
      </c>
      <c r="BH307" s="215">
        <f>IF(N307="sníž. přenesená",J307,0)</f>
        <v>0</v>
      </c>
      <c r="BI307" s="215">
        <f>IF(N307="nulová",J307,0)</f>
        <v>0</v>
      </c>
      <c r="BJ307" s="15" t="s">
        <v>78</v>
      </c>
      <c r="BK307" s="215">
        <f>ROUND(I307*H307,2)</f>
        <v>0</v>
      </c>
      <c r="BL307" s="15" t="s">
        <v>857</v>
      </c>
      <c r="BM307" s="15" t="s">
        <v>870</v>
      </c>
    </row>
    <row r="308" s="10" customFormat="1" ht="22.8" customHeight="1">
      <c r="B308" s="188"/>
      <c r="C308" s="189"/>
      <c r="D308" s="190" t="s">
        <v>69</v>
      </c>
      <c r="E308" s="202" t="s">
        <v>871</v>
      </c>
      <c r="F308" s="202" t="s">
        <v>872</v>
      </c>
      <c r="G308" s="189"/>
      <c r="H308" s="189"/>
      <c r="I308" s="192"/>
      <c r="J308" s="203">
        <f>BK308</f>
        <v>0</v>
      </c>
      <c r="K308" s="189"/>
      <c r="L308" s="194"/>
      <c r="M308" s="195"/>
      <c r="N308" s="196"/>
      <c r="O308" s="196"/>
      <c r="P308" s="197">
        <f>SUM(P309:P311)</f>
        <v>0</v>
      </c>
      <c r="Q308" s="196"/>
      <c r="R308" s="197">
        <f>SUM(R309:R311)</f>
        <v>0</v>
      </c>
      <c r="S308" s="196"/>
      <c r="T308" s="198">
        <f>SUM(T309:T311)</f>
        <v>0</v>
      </c>
      <c r="AR308" s="199" t="s">
        <v>114</v>
      </c>
      <c r="AT308" s="200" t="s">
        <v>69</v>
      </c>
      <c r="AU308" s="200" t="s">
        <v>78</v>
      </c>
      <c r="AY308" s="199" t="s">
        <v>113</v>
      </c>
      <c r="BK308" s="201">
        <f>SUM(BK309:BK311)</f>
        <v>0</v>
      </c>
    </row>
    <row r="309" s="1" customFormat="1" ht="16.5" customHeight="1">
      <c r="B309" s="36"/>
      <c r="C309" s="204" t="s">
        <v>873</v>
      </c>
      <c r="D309" s="204" t="s">
        <v>116</v>
      </c>
      <c r="E309" s="205" t="s">
        <v>874</v>
      </c>
      <c r="F309" s="206" t="s">
        <v>872</v>
      </c>
      <c r="G309" s="207" t="s">
        <v>875</v>
      </c>
      <c r="H309" s="208">
        <v>1</v>
      </c>
      <c r="I309" s="209"/>
      <c r="J309" s="210">
        <f>ROUND(I309*H309,2)</f>
        <v>0</v>
      </c>
      <c r="K309" s="206" t="s">
        <v>876</v>
      </c>
      <c r="L309" s="41"/>
      <c r="M309" s="211" t="s">
        <v>1</v>
      </c>
      <c r="N309" s="212" t="s">
        <v>41</v>
      </c>
      <c r="O309" s="77"/>
      <c r="P309" s="213">
        <f>O309*H309</f>
        <v>0</v>
      </c>
      <c r="Q309" s="213">
        <v>0</v>
      </c>
      <c r="R309" s="213">
        <f>Q309*H309</f>
        <v>0</v>
      </c>
      <c r="S309" s="213">
        <v>0</v>
      </c>
      <c r="T309" s="214">
        <f>S309*H309</f>
        <v>0</v>
      </c>
      <c r="AR309" s="15" t="s">
        <v>857</v>
      </c>
      <c r="AT309" s="15" t="s">
        <v>116</v>
      </c>
      <c r="AU309" s="15" t="s">
        <v>80</v>
      </c>
      <c r="AY309" s="15" t="s">
        <v>113</v>
      </c>
      <c r="BE309" s="215">
        <f>IF(N309="základní",J309,0)</f>
        <v>0</v>
      </c>
      <c r="BF309" s="215">
        <f>IF(N309="snížená",J309,0)</f>
        <v>0</v>
      </c>
      <c r="BG309" s="215">
        <f>IF(N309="zákl. přenesená",J309,0)</f>
        <v>0</v>
      </c>
      <c r="BH309" s="215">
        <f>IF(N309="sníž. přenesená",J309,0)</f>
        <v>0</v>
      </c>
      <c r="BI309" s="215">
        <f>IF(N309="nulová",J309,0)</f>
        <v>0</v>
      </c>
      <c r="BJ309" s="15" t="s">
        <v>78</v>
      </c>
      <c r="BK309" s="215">
        <f>ROUND(I309*H309,2)</f>
        <v>0</v>
      </c>
      <c r="BL309" s="15" t="s">
        <v>857</v>
      </c>
      <c r="BM309" s="15" t="s">
        <v>877</v>
      </c>
    </row>
    <row r="310" s="1" customFormat="1">
      <c r="B310" s="36"/>
      <c r="C310" s="37"/>
      <c r="D310" s="233" t="s">
        <v>388</v>
      </c>
      <c r="E310" s="37"/>
      <c r="F310" s="243" t="s">
        <v>878</v>
      </c>
      <c r="G310" s="37"/>
      <c r="H310" s="37"/>
      <c r="I310" s="129"/>
      <c r="J310" s="37"/>
      <c r="K310" s="37"/>
      <c r="L310" s="41"/>
      <c r="M310" s="244"/>
      <c r="N310" s="77"/>
      <c r="O310" s="77"/>
      <c r="P310" s="77"/>
      <c r="Q310" s="77"/>
      <c r="R310" s="77"/>
      <c r="S310" s="77"/>
      <c r="T310" s="78"/>
      <c r="AT310" s="15" t="s">
        <v>388</v>
      </c>
      <c r="AU310" s="15" t="s">
        <v>80</v>
      </c>
    </row>
    <row r="311" s="11" customFormat="1">
      <c r="B311" s="231"/>
      <c r="C311" s="232"/>
      <c r="D311" s="233" t="s">
        <v>315</v>
      </c>
      <c r="E311" s="234" t="s">
        <v>1</v>
      </c>
      <c r="F311" s="235" t="s">
        <v>879</v>
      </c>
      <c r="G311" s="232"/>
      <c r="H311" s="236">
        <v>1</v>
      </c>
      <c r="I311" s="237"/>
      <c r="J311" s="232"/>
      <c r="K311" s="232"/>
      <c r="L311" s="238"/>
      <c r="M311" s="239"/>
      <c r="N311" s="240"/>
      <c r="O311" s="240"/>
      <c r="P311" s="240"/>
      <c r="Q311" s="240"/>
      <c r="R311" s="240"/>
      <c r="S311" s="240"/>
      <c r="T311" s="241"/>
      <c r="AT311" s="242" t="s">
        <v>315</v>
      </c>
      <c r="AU311" s="242" t="s">
        <v>80</v>
      </c>
      <c r="AV311" s="11" t="s">
        <v>80</v>
      </c>
      <c r="AW311" s="11" t="s">
        <v>32</v>
      </c>
      <c r="AX311" s="11" t="s">
        <v>78</v>
      </c>
      <c r="AY311" s="242" t="s">
        <v>113</v>
      </c>
    </row>
    <row r="312" s="10" customFormat="1" ht="22.8" customHeight="1">
      <c r="B312" s="188"/>
      <c r="C312" s="189"/>
      <c r="D312" s="190" t="s">
        <v>69</v>
      </c>
      <c r="E312" s="202" t="s">
        <v>880</v>
      </c>
      <c r="F312" s="202" t="s">
        <v>881</v>
      </c>
      <c r="G312" s="189"/>
      <c r="H312" s="189"/>
      <c r="I312" s="192"/>
      <c r="J312" s="203">
        <f>BK312</f>
        <v>0</v>
      </c>
      <c r="K312" s="189"/>
      <c r="L312" s="194"/>
      <c r="M312" s="195"/>
      <c r="N312" s="196"/>
      <c r="O312" s="196"/>
      <c r="P312" s="197">
        <f>SUM(P313:P314)</f>
        <v>0</v>
      </c>
      <c r="Q312" s="196"/>
      <c r="R312" s="197">
        <f>SUM(R313:R314)</f>
        <v>0</v>
      </c>
      <c r="S312" s="196"/>
      <c r="T312" s="198">
        <f>SUM(T313:T314)</f>
        <v>0</v>
      </c>
      <c r="AR312" s="199" t="s">
        <v>114</v>
      </c>
      <c r="AT312" s="200" t="s">
        <v>69</v>
      </c>
      <c r="AU312" s="200" t="s">
        <v>78</v>
      </c>
      <c r="AY312" s="199" t="s">
        <v>113</v>
      </c>
      <c r="BK312" s="201">
        <f>SUM(BK313:BK314)</f>
        <v>0</v>
      </c>
    </row>
    <row r="313" s="1" customFormat="1" ht="16.5" customHeight="1">
      <c r="B313" s="36"/>
      <c r="C313" s="204" t="s">
        <v>882</v>
      </c>
      <c r="D313" s="204" t="s">
        <v>116</v>
      </c>
      <c r="E313" s="205" t="s">
        <v>847</v>
      </c>
      <c r="F313" s="206" t="s">
        <v>848</v>
      </c>
      <c r="G313" s="207" t="s">
        <v>149</v>
      </c>
      <c r="H313" s="208">
        <v>2</v>
      </c>
      <c r="I313" s="209"/>
      <c r="J313" s="210">
        <f>ROUND(I313*H313,2)</f>
        <v>0</v>
      </c>
      <c r="K313" s="206" t="s">
        <v>1</v>
      </c>
      <c r="L313" s="41"/>
      <c r="M313" s="211" t="s">
        <v>1</v>
      </c>
      <c r="N313" s="212" t="s">
        <v>41</v>
      </c>
      <c r="O313" s="77"/>
      <c r="P313" s="213">
        <f>O313*H313</f>
        <v>0</v>
      </c>
      <c r="Q313" s="213">
        <v>0</v>
      </c>
      <c r="R313" s="213">
        <f>Q313*H313</f>
        <v>0</v>
      </c>
      <c r="S313" s="213">
        <v>0</v>
      </c>
      <c r="T313" s="214">
        <f>S313*H313</f>
        <v>0</v>
      </c>
      <c r="AR313" s="15" t="s">
        <v>857</v>
      </c>
      <c r="AT313" s="15" t="s">
        <v>116</v>
      </c>
      <c r="AU313" s="15" t="s">
        <v>80</v>
      </c>
      <c r="AY313" s="15" t="s">
        <v>113</v>
      </c>
      <c r="BE313" s="215">
        <f>IF(N313="základní",J313,0)</f>
        <v>0</v>
      </c>
      <c r="BF313" s="215">
        <f>IF(N313="snížená",J313,0)</f>
        <v>0</v>
      </c>
      <c r="BG313" s="215">
        <f>IF(N313="zákl. přenesená",J313,0)</f>
        <v>0</v>
      </c>
      <c r="BH313" s="215">
        <f>IF(N313="sníž. přenesená",J313,0)</f>
        <v>0</v>
      </c>
      <c r="BI313" s="215">
        <f>IF(N313="nulová",J313,0)</f>
        <v>0</v>
      </c>
      <c r="BJ313" s="15" t="s">
        <v>78</v>
      </c>
      <c r="BK313" s="215">
        <f>ROUND(I313*H313,2)</f>
        <v>0</v>
      </c>
      <c r="BL313" s="15" t="s">
        <v>857</v>
      </c>
      <c r="BM313" s="15" t="s">
        <v>883</v>
      </c>
    </row>
    <row r="314" s="1" customFormat="1" ht="16.5" customHeight="1">
      <c r="B314" s="36"/>
      <c r="C314" s="204" t="s">
        <v>884</v>
      </c>
      <c r="D314" s="204" t="s">
        <v>116</v>
      </c>
      <c r="E314" s="205" t="s">
        <v>885</v>
      </c>
      <c r="F314" s="206" t="s">
        <v>886</v>
      </c>
      <c r="G314" s="207" t="s">
        <v>856</v>
      </c>
      <c r="H314" s="208">
        <v>1</v>
      </c>
      <c r="I314" s="209"/>
      <c r="J314" s="210">
        <f>ROUND(I314*H314,2)</f>
        <v>0</v>
      </c>
      <c r="K314" s="206" t="s">
        <v>1</v>
      </c>
      <c r="L314" s="41"/>
      <c r="M314" s="211" t="s">
        <v>1</v>
      </c>
      <c r="N314" s="212" t="s">
        <v>41</v>
      </c>
      <c r="O314" s="77"/>
      <c r="P314" s="213">
        <f>O314*H314</f>
        <v>0</v>
      </c>
      <c r="Q314" s="213">
        <v>0</v>
      </c>
      <c r="R314" s="213">
        <f>Q314*H314</f>
        <v>0</v>
      </c>
      <c r="S314" s="213">
        <v>0</v>
      </c>
      <c r="T314" s="214">
        <f>S314*H314</f>
        <v>0</v>
      </c>
      <c r="AR314" s="15" t="s">
        <v>857</v>
      </c>
      <c r="AT314" s="15" t="s">
        <v>116</v>
      </c>
      <c r="AU314" s="15" t="s">
        <v>80</v>
      </c>
      <c r="AY314" s="15" t="s">
        <v>113</v>
      </c>
      <c r="BE314" s="215">
        <f>IF(N314="základní",J314,0)</f>
        <v>0</v>
      </c>
      <c r="BF314" s="215">
        <f>IF(N314="snížená",J314,0)</f>
        <v>0</v>
      </c>
      <c r="BG314" s="215">
        <f>IF(N314="zákl. přenesená",J314,0)</f>
        <v>0</v>
      </c>
      <c r="BH314" s="215">
        <f>IF(N314="sníž. přenesená",J314,0)</f>
        <v>0</v>
      </c>
      <c r="BI314" s="215">
        <f>IF(N314="nulová",J314,0)</f>
        <v>0</v>
      </c>
      <c r="BJ314" s="15" t="s">
        <v>78</v>
      </c>
      <c r="BK314" s="215">
        <f>ROUND(I314*H314,2)</f>
        <v>0</v>
      </c>
      <c r="BL314" s="15" t="s">
        <v>857</v>
      </c>
      <c r="BM314" s="15" t="s">
        <v>887</v>
      </c>
    </row>
    <row r="315" s="10" customFormat="1" ht="22.8" customHeight="1">
      <c r="B315" s="188"/>
      <c r="C315" s="189"/>
      <c r="D315" s="190" t="s">
        <v>69</v>
      </c>
      <c r="E315" s="202" t="s">
        <v>888</v>
      </c>
      <c r="F315" s="202" t="s">
        <v>850</v>
      </c>
      <c r="G315" s="189"/>
      <c r="H315" s="189"/>
      <c r="I315" s="192"/>
      <c r="J315" s="203">
        <f>BK315</f>
        <v>0</v>
      </c>
      <c r="K315" s="189"/>
      <c r="L315" s="194"/>
      <c r="M315" s="195"/>
      <c r="N315" s="196"/>
      <c r="O315" s="196"/>
      <c r="P315" s="197">
        <f>P316</f>
        <v>0</v>
      </c>
      <c r="Q315" s="196"/>
      <c r="R315" s="197">
        <f>R316</f>
        <v>0</v>
      </c>
      <c r="S315" s="196"/>
      <c r="T315" s="198">
        <f>T316</f>
        <v>0</v>
      </c>
      <c r="AR315" s="199" t="s">
        <v>114</v>
      </c>
      <c r="AT315" s="200" t="s">
        <v>69</v>
      </c>
      <c r="AU315" s="200" t="s">
        <v>78</v>
      </c>
      <c r="AY315" s="199" t="s">
        <v>113</v>
      </c>
      <c r="BK315" s="201">
        <f>BK316</f>
        <v>0</v>
      </c>
    </row>
    <row r="316" s="1" customFormat="1" ht="16.5" customHeight="1">
      <c r="B316" s="36"/>
      <c r="C316" s="204" t="s">
        <v>889</v>
      </c>
      <c r="D316" s="204" t="s">
        <v>116</v>
      </c>
      <c r="E316" s="205" t="s">
        <v>890</v>
      </c>
      <c r="F316" s="206" t="s">
        <v>891</v>
      </c>
      <c r="G316" s="207" t="s">
        <v>892</v>
      </c>
      <c r="H316" s="208">
        <v>1</v>
      </c>
      <c r="I316" s="209"/>
      <c r="J316" s="210">
        <f>ROUND(I316*H316,2)</f>
        <v>0</v>
      </c>
      <c r="K316" s="206" t="s">
        <v>1</v>
      </c>
      <c r="L316" s="41"/>
      <c r="M316" s="226" t="s">
        <v>1</v>
      </c>
      <c r="N316" s="227" t="s">
        <v>41</v>
      </c>
      <c r="O316" s="228"/>
      <c r="P316" s="229">
        <f>O316*H316</f>
        <v>0</v>
      </c>
      <c r="Q316" s="229">
        <v>0</v>
      </c>
      <c r="R316" s="229">
        <f>Q316*H316</f>
        <v>0</v>
      </c>
      <c r="S316" s="229">
        <v>0</v>
      </c>
      <c r="T316" s="230">
        <f>S316*H316</f>
        <v>0</v>
      </c>
      <c r="AR316" s="15" t="s">
        <v>857</v>
      </c>
      <c r="AT316" s="15" t="s">
        <v>116</v>
      </c>
      <c r="AU316" s="15" t="s">
        <v>80</v>
      </c>
      <c r="AY316" s="15" t="s">
        <v>113</v>
      </c>
      <c r="BE316" s="215">
        <f>IF(N316="základní",J316,0)</f>
        <v>0</v>
      </c>
      <c r="BF316" s="215">
        <f>IF(N316="snížená",J316,0)</f>
        <v>0</v>
      </c>
      <c r="BG316" s="215">
        <f>IF(N316="zákl. přenesená",J316,0)</f>
        <v>0</v>
      </c>
      <c r="BH316" s="215">
        <f>IF(N316="sníž. přenesená",J316,0)</f>
        <v>0</v>
      </c>
      <c r="BI316" s="215">
        <f>IF(N316="nulová",J316,0)</f>
        <v>0</v>
      </c>
      <c r="BJ316" s="15" t="s">
        <v>78</v>
      </c>
      <c r="BK316" s="215">
        <f>ROUND(I316*H316,2)</f>
        <v>0</v>
      </c>
      <c r="BL316" s="15" t="s">
        <v>857</v>
      </c>
      <c r="BM316" s="15" t="s">
        <v>893</v>
      </c>
    </row>
    <row r="317" s="1" customFormat="1" ht="6.96" customHeight="1">
      <c r="B317" s="55"/>
      <c r="C317" s="56"/>
      <c r="D317" s="56"/>
      <c r="E317" s="56"/>
      <c r="F317" s="56"/>
      <c r="G317" s="56"/>
      <c r="H317" s="56"/>
      <c r="I317" s="153"/>
      <c r="J317" s="56"/>
      <c r="K317" s="56"/>
      <c r="L317" s="41"/>
    </row>
  </sheetData>
  <sheetProtection sheet="1" autoFilter="0" formatColumns="0" formatRows="0" objects="1" scenarios="1" spinCount="100000" saltValue="O+L4iBXw3QjFpez5Iw0BJFU+wWnZG86W49gbIM7tQxY8jf7IIXMFOo6xBVyGkS1jkbUsEwHWRxtOT3/ej8k8/w==" hashValue="+cwsm4SYGPWgr2DzAK+udfgSy698E39ef/5cfN4UKjfeKw+KMpa/WCcUKjctkgcWV/gCxho9pfg9GFqfA4xSZw==" algorithmName="SHA-512" password="CC35"/>
  <autoFilter ref="C100:K316"/>
  <mergeCells count="9">
    <mergeCell ref="E7:H7"/>
    <mergeCell ref="E9:H9"/>
    <mergeCell ref="E18:H18"/>
    <mergeCell ref="E27:H27"/>
    <mergeCell ref="E48:H48"/>
    <mergeCell ref="E50:H50"/>
    <mergeCell ref="E91:H91"/>
    <mergeCell ref="E93:H93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Kubelka Jan, Ing.</dc:creator>
  <cp:lastModifiedBy>Kubelka Jan, Ing.</cp:lastModifiedBy>
  <dcterms:created xsi:type="dcterms:W3CDTF">2019-01-14T06:33:37Z</dcterms:created>
  <dcterms:modified xsi:type="dcterms:W3CDTF">2019-01-14T06:33:40Z</dcterms:modified>
</cp:coreProperties>
</file>