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5\65425042_Cyklická obnova trati v úseku Včelná - Horní Dvořiště ... PA 654230047\991_......_SO 15-01 pol_49 asfalt\"/>
    </mc:Choice>
  </mc:AlternateContent>
  <xr:revisionPtr revIDLastSave="0" documentId="13_ncr:1_{6CF111BE-98D2-4B39-8673-65EA560CB0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1-01 - Železniční svršek" sheetId="2" r:id="rId2"/>
    <sheet name="SO 01-02 - Materiál a prá..." sheetId="3" r:id="rId3"/>
    <sheet name="SO 02-01 - Železniční svršek" sheetId="4" r:id="rId4"/>
    <sheet name="SO 02-02 - Materiál a prá..." sheetId="5" r:id="rId5"/>
    <sheet name="SO 03-01 - Železniční svršek" sheetId="6" r:id="rId6"/>
    <sheet name="SO 03-02 - Materiál a prá..." sheetId="7" r:id="rId7"/>
    <sheet name="SO 04-01 - Železniční svršek" sheetId="8" r:id="rId8"/>
    <sheet name="SO 04-02 - Materiál a prá..." sheetId="9" r:id="rId9"/>
    <sheet name="SO 05-01 - Železniční svršek" sheetId="10" r:id="rId10"/>
    <sheet name="SO 06-01 - Železniční svršek" sheetId="11" r:id="rId11"/>
    <sheet name="SO 06-02 - Materiál a prá..." sheetId="12" r:id="rId12"/>
    <sheet name="SO 07-01 - Železniční svršek" sheetId="13" r:id="rId13"/>
    <sheet name="SO 07-02 - Materiál a prá..." sheetId="14" r:id="rId14"/>
    <sheet name="SO 08-01 - Železniční svršek" sheetId="15" r:id="rId15"/>
    <sheet name="SO 08-02 - Materiál a prá..." sheetId="16" r:id="rId16"/>
    <sheet name="SO 09-01 - Železniční svršek" sheetId="17" r:id="rId17"/>
    <sheet name="SO 10-01 - Železniční svršek" sheetId="18" r:id="rId18"/>
    <sheet name="SO 11-01 - Železniční svršek" sheetId="19" r:id="rId19"/>
    <sheet name="SO 12-01 - Železniční svršek" sheetId="20" r:id="rId20"/>
    <sheet name="SO 13-01 - Železniční svršek" sheetId="21" r:id="rId21"/>
    <sheet name="SO 14-01 - Železniční svršek" sheetId="22" r:id="rId22"/>
    <sheet name="SO 15-01 - Železniční svršek" sheetId="23" r:id="rId23"/>
    <sheet name="SO 15-02 - Materiál a prá..." sheetId="24" r:id="rId24"/>
    <sheet name="SO 16-01 - Železniční svršek" sheetId="25" r:id="rId25"/>
    <sheet name="SO 17-01 - Železniční svršek" sheetId="26" r:id="rId26"/>
    <sheet name="17-02-01 - Zřízení odvodn..." sheetId="27" r:id="rId27"/>
    <sheet name="SO 18-01 - Železniční svršek" sheetId="28" r:id="rId28"/>
    <sheet name="SO 19-01 - Železniční svršek" sheetId="29" r:id="rId29"/>
    <sheet name="SO 19-02 - Materiál a prá..." sheetId="30" r:id="rId30"/>
    <sheet name="SO 20-01 - Železniční svršek" sheetId="31" r:id="rId31"/>
    <sheet name="SO 20-02 - Materiál a prá..." sheetId="32" r:id="rId32"/>
    <sheet name="SO 21-01 - Železniční svršek" sheetId="33" r:id="rId33"/>
    <sheet name="SO 22-01 - Železniční svršek" sheetId="34" r:id="rId34"/>
    <sheet name="SO 22-02 - Materiál a prá..." sheetId="35" r:id="rId35"/>
    <sheet name="SO 23-01 - Železniční svršek" sheetId="36" r:id="rId36"/>
    <sheet name="SO 23-02 - Materiál a prá..." sheetId="37" r:id="rId37"/>
    <sheet name="SO 24-01 - Železniční svršek" sheetId="38" r:id="rId38"/>
    <sheet name="SO 24-02 - Materiál a prá..." sheetId="39" r:id="rId39"/>
    <sheet name="SO 25-01 - Železniční svršek" sheetId="40" r:id="rId40"/>
    <sheet name="SO 26 - Následné propraco..." sheetId="41" r:id="rId41"/>
    <sheet name="VON - Vedlejší a ostatní ..." sheetId="42" r:id="rId42"/>
    <sheet name="SO 1 - Most 93,352" sheetId="43" r:id="rId43"/>
    <sheet name="SO 2 - VON" sheetId="44" r:id="rId44"/>
  </sheets>
  <definedNames>
    <definedName name="_xlnm._FilterDatabase" localSheetId="26" hidden="1">'17-02-01 - Zřízení odvodn...'!$C$90:$K$191</definedName>
    <definedName name="_xlnm._FilterDatabase" localSheetId="1" hidden="1">'SO 01-01 - Železniční svršek'!$C$84:$K$339</definedName>
    <definedName name="_xlnm._FilterDatabase" localSheetId="2" hidden="1">'SO 01-02 - Materiál a prá...'!$C$84:$K$96</definedName>
    <definedName name="_xlnm._FilterDatabase" localSheetId="3" hidden="1">'SO 02-01 - Železniční svršek'!$C$84:$K$179</definedName>
    <definedName name="_xlnm._FilterDatabase" localSheetId="4" hidden="1">'SO 02-02 - Materiál a prá...'!$C$84:$K$95</definedName>
    <definedName name="_xlnm._FilterDatabase" localSheetId="5" hidden="1">'SO 03-01 - Železniční svršek'!$C$84:$K$197</definedName>
    <definedName name="_xlnm._FilterDatabase" localSheetId="6" hidden="1">'SO 03-02 - Materiál a prá...'!$C$84:$K$95</definedName>
    <definedName name="_xlnm._FilterDatabase" localSheetId="7" hidden="1">'SO 04-01 - Železniční svršek'!$C$84:$K$186</definedName>
    <definedName name="_xlnm._FilterDatabase" localSheetId="8" hidden="1">'SO 04-02 - Materiál a prá...'!$C$84:$K$91</definedName>
    <definedName name="_xlnm._FilterDatabase" localSheetId="9" hidden="1">'SO 05-01 - Železniční svršek'!$C$84:$K$193</definedName>
    <definedName name="_xlnm._FilterDatabase" localSheetId="10" hidden="1">'SO 06-01 - Železniční svršek'!$C$84:$K$237</definedName>
    <definedName name="_xlnm._FilterDatabase" localSheetId="11" hidden="1">'SO 06-02 - Materiál a prá...'!$C$84:$K$92</definedName>
    <definedName name="_xlnm._FilterDatabase" localSheetId="12" hidden="1">'SO 07-01 - Železniční svršek'!$C$84:$K$352</definedName>
    <definedName name="_xlnm._FilterDatabase" localSheetId="13" hidden="1">'SO 07-02 - Materiál a prá...'!$C$84:$K$96</definedName>
    <definedName name="_xlnm._FilterDatabase" localSheetId="14" hidden="1">'SO 08-01 - Železniční svršek'!$C$84:$K$241</definedName>
    <definedName name="_xlnm._FilterDatabase" localSheetId="15" hidden="1">'SO 08-02 - Materiál a prá...'!$C$84:$K$92</definedName>
    <definedName name="_xlnm._FilterDatabase" localSheetId="16" hidden="1">'SO 09-01 - Železniční svršek'!$C$84:$K$160</definedName>
    <definedName name="_xlnm._FilterDatabase" localSheetId="42" hidden="1">'SO 1 - Most 93,352'!$C$95:$K$345</definedName>
    <definedName name="_xlnm._FilterDatabase" localSheetId="17" hidden="1">'SO 10-01 - Železniční svršek'!$C$84:$K$157</definedName>
    <definedName name="_xlnm._FilterDatabase" localSheetId="18" hidden="1">'SO 11-01 - Železniční svršek'!$C$84:$K$196</definedName>
    <definedName name="_xlnm._FilterDatabase" localSheetId="19" hidden="1">'SO 12-01 - Železniční svršek'!$C$84:$K$180</definedName>
    <definedName name="_xlnm._FilterDatabase" localSheetId="20" hidden="1">'SO 13-01 - Železniční svršek'!$C$84:$K$194</definedName>
    <definedName name="_xlnm._FilterDatabase" localSheetId="21" hidden="1">'SO 14-01 - Železniční svršek'!$C$84:$K$216</definedName>
    <definedName name="_xlnm._FilterDatabase" localSheetId="22" hidden="1">'SO 15-01 - Železniční svršek'!$C$84:$K$277</definedName>
    <definedName name="_xlnm._FilterDatabase" localSheetId="23" hidden="1">'SO 15-02 - Materiál a prá...'!$C$84:$K$92</definedName>
    <definedName name="_xlnm._FilterDatabase" localSheetId="24" hidden="1">'SO 16-01 - Železniční svršek'!$C$84:$K$108</definedName>
    <definedName name="_xlnm._FilterDatabase" localSheetId="25" hidden="1">'SO 17-01 - Železniční svršek'!$C$84:$K$120</definedName>
    <definedName name="_xlnm._FilterDatabase" localSheetId="27" hidden="1">'SO 18-01 - Železniční svršek'!$C$84:$K$106</definedName>
    <definedName name="_xlnm._FilterDatabase" localSheetId="28" hidden="1">'SO 19-01 - Železniční svršek'!$C$84:$K$230</definedName>
    <definedName name="_xlnm._FilterDatabase" localSheetId="29" hidden="1">'SO 19-02 - Materiál a prá...'!$C$84:$K$88</definedName>
    <definedName name="_xlnm._FilterDatabase" localSheetId="43" hidden="1">'SO 2 - VON'!$C$90:$K$109</definedName>
    <definedName name="_xlnm._FilterDatabase" localSheetId="30" hidden="1">'SO 20-01 - Železniční svršek'!$C$84:$K$184</definedName>
    <definedName name="_xlnm._FilterDatabase" localSheetId="31" hidden="1">'SO 20-02 - Materiál a prá...'!$C$84:$K$91</definedName>
    <definedName name="_xlnm._FilterDatabase" localSheetId="32" hidden="1">'SO 21-01 - Železniční svršek'!$C$84:$K$171</definedName>
    <definedName name="_xlnm._FilterDatabase" localSheetId="33" hidden="1">'SO 22-01 - Železniční svršek'!$C$84:$K$157</definedName>
    <definedName name="_xlnm._FilterDatabase" localSheetId="34" hidden="1">'SO 22-02 - Materiál a prá...'!$C$84:$K$91</definedName>
    <definedName name="_xlnm._FilterDatabase" localSheetId="35" hidden="1">'SO 23-01 - Železniční svršek'!$C$84:$K$240</definedName>
    <definedName name="_xlnm._FilterDatabase" localSheetId="36" hidden="1">'SO 23-02 - Materiál a prá...'!$C$84:$K$91</definedName>
    <definedName name="_xlnm._FilterDatabase" localSheetId="37" hidden="1">'SO 24-01 - Železniční svršek'!$C$84:$K$169</definedName>
    <definedName name="_xlnm._FilterDatabase" localSheetId="38" hidden="1">'SO 24-02 - Materiál a prá...'!$C$84:$K$91</definedName>
    <definedName name="_xlnm._FilterDatabase" localSheetId="39" hidden="1">'SO 25-01 - Železniční svršek'!$C$84:$K$178</definedName>
    <definedName name="_xlnm._FilterDatabase" localSheetId="40" hidden="1">'SO 26 - Následné propraco...'!$C$78:$K$185</definedName>
    <definedName name="_xlnm._FilterDatabase" localSheetId="41" hidden="1">'VON - Vedlejší a ostatní ...'!$C$78:$K$111</definedName>
    <definedName name="_xlnm.Print_Titles" localSheetId="26">'17-02-01 - Zřízení odvodn...'!$90:$90</definedName>
    <definedName name="_xlnm.Print_Titles" localSheetId="0">'Rekapitulace stavby'!$52:$52</definedName>
    <definedName name="_xlnm.Print_Titles" localSheetId="1">'SO 01-01 - Železniční svršek'!$84:$84</definedName>
    <definedName name="_xlnm.Print_Titles" localSheetId="2">'SO 01-02 - Materiál a prá...'!$84:$84</definedName>
    <definedName name="_xlnm.Print_Titles" localSheetId="3">'SO 02-01 - Železniční svršek'!$84:$84</definedName>
    <definedName name="_xlnm.Print_Titles" localSheetId="4">'SO 02-02 - Materiál a prá...'!$84:$84</definedName>
    <definedName name="_xlnm.Print_Titles" localSheetId="5">'SO 03-01 - Železniční svršek'!$84:$84</definedName>
    <definedName name="_xlnm.Print_Titles" localSheetId="6">'SO 03-02 - Materiál a prá...'!$84:$84</definedName>
    <definedName name="_xlnm.Print_Titles" localSheetId="7">'SO 04-01 - Železniční svršek'!$84:$84</definedName>
    <definedName name="_xlnm.Print_Titles" localSheetId="8">'SO 04-02 - Materiál a prá...'!$84:$84</definedName>
    <definedName name="_xlnm.Print_Titles" localSheetId="9">'SO 05-01 - Železniční svršek'!$84:$84</definedName>
    <definedName name="_xlnm.Print_Titles" localSheetId="10">'SO 06-01 - Železniční svršek'!$84:$84</definedName>
    <definedName name="_xlnm.Print_Titles" localSheetId="11">'SO 06-02 - Materiál a prá...'!$84:$84</definedName>
    <definedName name="_xlnm.Print_Titles" localSheetId="12">'SO 07-01 - Železniční svršek'!$84:$84</definedName>
    <definedName name="_xlnm.Print_Titles" localSheetId="13">'SO 07-02 - Materiál a prá...'!$84:$84</definedName>
    <definedName name="_xlnm.Print_Titles" localSheetId="14">'SO 08-01 - Železniční svršek'!$84:$84</definedName>
    <definedName name="_xlnm.Print_Titles" localSheetId="15">'SO 08-02 - Materiál a prá...'!$84:$84</definedName>
    <definedName name="_xlnm.Print_Titles" localSheetId="16">'SO 09-01 - Železniční svršek'!$84:$84</definedName>
    <definedName name="_xlnm.Print_Titles" localSheetId="42">'SO 1 - Most 93,352'!$95:$95</definedName>
    <definedName name="_xlnm.Print_Titles" localSheetId="17">'SO 10-01 - Železniční svršek'!$84:$84</definedName>
    <definedName name="_xlnm.Print_Titles" localSheetId="18">'SO 11-01 - Železniční svršek'!$84:$84</definedName>
    <definedName name="_xlnm.Print_Titles" localSheetId="19">'SO 12-01 - Železniční svršek'!$84:$84</definedName>
    <definedName name="_xlnm.Print_Titles" localSheetId="20">'SO 13-01 - Železniční svršek'!$84:$84</definedName>
    <definedName name="_xlnm.Print_Titles" localSheetId="21">'SO 14-01 - Železniční svršek'!$84:$84</definedName>
    <definedName name="_xlnm.Print_Titles" localSheetId="22">'SO 15-01 - Železniční svršek'!$84:$84</definedName>
    <definedName name="_xlnm.Print_Titles" localSheetId="23">'SO 15-02 - Materiál a prá...'!$84:$84</definedName>
    <definedName name="_xlnm.Print_Titles" localSheetId="24">'SO 16-01 - Železniční svršek'!$84:$84</definedName>
    <definedName name="_xlnm.Print_Titles" localSheetId="25">'SO 17-01 - Železniční svršek'!$84:$84</definedName>
    <definedName name="_xlnm.Print_Titles" localSheetId="27">'SO 18-01 - Železniční svršek'!$84:$84</definedName>
    <definedName name="_xlnm.Print_Titles" localSheetId="28">'SO 19-01 - Železniční svršek'!$84:$84</definedName>
    <definedName name="_xlnm.Print_Titles" localSheetId="29">'SO 19-02 - Materiál a prá...'!$84:$84</definedName>
    <definedName name="_xlnm.Print_Titles" localSheetId="43">'SO 2 - VON'!$90:$90</definedName>
    <definedName name="_xlnm.Print_Titles" localSheetId="30">'SO 20-01 - Železniční svršek'!$84:$84</definedName>
    <definedName name="_xlnm.Print_Titles" localSheetId="31">'SO 20-02 - Materiál a prá...'!$84:$84</definedName>
    <definedName name="_xlnm.Print_Titles" localSheetId="32">'SO 21-01 - Železniční svršek'!$84:$84</definedName>
    <definedName name="_xlnm.Print_Titles" localSheetId="33">'SO 22-01 - Železniční svršek'!$84:$84</definedName>
    <definedName name="_xlnm.Print_Titles" localSheetId="34">'SO 22-02 - Materiál a prá...'!$84:$84</definedName>
    <definedName name="_xlnm.Print_Titles" localSheetId="35">'SO 23-01 - Železniční svršek'!$84:$84</definedName>
    <definedName name="_xlnm.Print_Titles" localSheetId="36">'SO 23-02 - Materiál a prá...'!$84:$84</definedName>
    <definedName name="_xlnm.Print_Titles" localSheetId="37">'SO 24-01 - Železniční svršek'!$84:$84</definedName>
    <definedName name="_xlnm.Print_Titles" localSheetId="38">'SO 24-02 - Materiál a prá...'!$84:$84</definedName>
    <definedName name="_xlnm.Print_Titles" localSheetId="39">'SO 25-01 - Železniční svršek'!$84:$84</definedName>
    <definedName name="_xlnm.Print_Titles" localSheetId="40">'SO 26 - Následné propraco...'!$78:$78</definedName>
    <definedName name="_xlnm.Print_Titles" localSheetId="41">'VON - Vedlejší a ostatní ...'!$78:$78</definedName>
    <definedName name="_xlnm.Print_Area" localSheetId="26">'17-02-01 - Zřízení odvodn...'!$C$4:$J$43,'17-02-01 - Zřízení odvodn...'!$C$74:$J$191</definedName>
    <definedName name="_xlnm.Print_Area" localSheetId="0">'Rekapitulace stavby'!$D$4:$AO$36,'Rekapitulace stavby'!$C$42:$AQ$125</definedName>
    <definedName name="_xlnm.Print_Area" localSheetId="1">'SO 01-01 - Železniční svršek'!$C$4:$J$41,'SO 01-01 - Železniční svršek'!$C$70:$J$339</definedName>
    <definedName name="_xlnm.Print_Area" localSheetId="2">'SO 01-02 - Materiál a prá...'!$C$4:$J$41,'SO 01-02 - Materiál a prá...'!$C$70:$J$96</definedName>
    <definedName name="_xlnm.Print_Area" localSheetId="3">'SO 02-01 - Železniční svršek'!$C$4:$J$41,'SO 02-01 - Železniční svršek'!$C$70:$J$179</definedName>
    <definedName name="_xlnm.Print_Area" localSheetId="4">'SO 02-02 - Materiál a prá...'!$C$4:$J$41,'SO 02-02 - Materiál a prá...'!$C$70:$J$95</definedName>
    <definedName name="_xlnm.Print_Area" localSheetId="5">'SO 03-01 - Železniční svršek'!$C$4:$J$41,'SO 03-01 - Železniční svršek'!$C$70:$J$197</definedName>
    <definedName name="_xlnm.Print_Area" localSheetId="6">'SO 03-02 - Materiál a prá...'!$C$4:$J$41,'SO 03-02 - Materiál a prá...'!$C$70:$J$95</definedName>
    <definedName name="_xlnm.Print_Area" localSheetId="7">'SO 04-01 - Železniční svršek'!$C$4:$J$41,'SO 04-01 - Železniční svršek'!$C$70:$J$186</definedName>
    <definedName name="_xlnm.Print_Area" localSheetId="8">'SO 04-02 - Materiál a prá...'!$C$4:$J$41,'SO 04-02 - Materiál a prá...'!$C$70:$J$91</definedName>
    <definedName name="_xlnm.Print_Area" localSheetId="9">'SO 05-01 - Železniční svršek'!$C$4:$J$41,'SO 05-01 - Železniční svršek'!$C$70:$J$193</definedName>
    <definedName name="_xlnm.Print_Area" localSheetId="10">'SO 06-01 - Železniční svršek'!$C$4:$J$41,'SO 06-01 - Železniční svršek'!$C$70:$J$237</definedName>
    <definedName name="_xlnm.Print_Area" localSheetId="11">'SO 06-02 - Materiál a prá...'!$C$4:$J$41,'SO 06-02 - Materiál a prá...'!$C$70:$J$92</definedName>
    <definedName name="_xlnm.Print_Area" localSheetId="12">'SO 07-01 - Železniční svršek'!$C$4:$J$41,'SO 07-01 - Železniční svršek'!$C$70:$J$352</definedName>
    <definedName name="_xlnm.Print_Area" localSheetId="13">'SO 07-02 - Materiál a prá...'!$C$4:$J$41,'SO 07-02 - Materiál a prá...'!$C$70:$J$96</definedName>
    <definedName name="_xlnm.Print_Area" localSheetId="14">'SO 08-01 - Železniční svršek'!$C$4:$J$41,'SO 08-01 - Železniční svršek'!$C$70:$J$241</definedName>
    <definedName name="_xlnm.Print_Area" localSheetId="15">'SO 08-02 - Materiál a prá...'!$C$4:$J$41,'SO 08-02 - Materiál a prá...'!$C$70:$J$92</definedName>
    <definedName name="_xlnm.Print_Area" localSheetId="16">'SO 09-01 - Železniční svršek'!$C$4:$J$41,'SO 09-01 - Železniční svršek'!$C$70:$J$160</definedName>
    <definedName name="_xlnm.Print_Area" localSheetId="42">'SO 1 - Most 93,352'!$C$4:$J$41,'SO 1 - Most 93,352'!$C$81:$J$345</definedName>
    <definedName name="_xlnm.Print_Area" localSheetId="17">'SO 10-01 - Železniční svršek'!$C$4:$J$41,'SO 10-01 - Železniční svršek'!$C$70:$J$157</definedName>
    <definedName name="_xlnm.Print_Area" localSheetId="18">'SO 11-01 - Železniční svršek'!$C$4:$J$41,'SO 11-01 - Železniční svršek'!$C$70:$J$196</definedName>
    <definedName name="_xlnm.Print_Area" localSheetId="19">'SO 12-01 - Železniční svršek'!$C$4:$J$41,'SO 12-01 - Železniční svršek'!$C$70:$J$180</definedName>
    <definedName name="_xlnm.Print_Area" localSheetId="20">'SO 13-01 - Železniční svršek'!$C$4:$J$41,'SO 13-01 - Železniční svršek'!$C$70:$J$194</definedName>
    <definedName name="_xlnm.Print_Area" localSheetId="21">'SO 14-01 - Železniční svršek'!$C$4:$J$41,'SO 14-01 - Železniční svršek'!$C$70:$J$216</definedName>
    <definedName name="_xlnm.Print_Area" localSheetId="22">'SO 15-01 - Železniční svršek'!$C$4:$J$41,'SO 15-01 - Železniční svršek'!$C$70:$J$277</definedName>
    <definedName name="_xlnm.Print_Area" localSheetId="23">'SO 15-02 - Materiál a prá...'!$C$4:$J$41,'SO 15-02 - Materiál a prá...'!$C$70:$J$92</definedName>
    <definedName name="_xlnm.Print_Area" localSheetId="24">'SO 16-01 - Železniční svršek'!$C$4:$J$41,'SO 16-01 - Železniční svršek'!$C$70:$J$108</definedName>
    <definedName name="_xlnm.Print_Area" localSheetId="25">'SO 17-01 - Železniční svršek'!$C$4:$J$41,'SO 17-01 - Železniční svršek'!$C$70:$J$120</definedName>
    <definedName name="_xlnm.Print_Area" localSheetId="27">'SO 18-01 - Železniční svršek'!$C$4:$J$41,'SO 18-01 - Železniční svršek'!$C$70:$J$106</definedName>
    <definedName name="_xlnm.Print_Area" localSheetId="28">'SO 19-01 - Železniční svršek'!$C$4:$J$41,'SO 19-01 - Železniční svršek'!$C$70:$J$230</definedName>
    <definedName name="_xlnm.Print_Area" localSheetId="29">'SO 19-02 - Materiál a prá...'!$C$4:$J$41,'SO 19-02 - Materiál a prá...'!$C$70:$J$88</definedName>
    <definedName name="_xlnm.Print_Area" localSheetId="43">'SO 2 - VON'!$C$4:$J$41,'SO 2 - VON'!$C$76:$J$109</definedName>
    <definedName name="_xlnm.Print_Area" localSheetId="30">'SO 20-01 - Železniční svršek'!$C$4:$J$41,'SO 20-01 - Železniční svršek'!$C$70:$J$184</definedName>
    <definedName name="_xlnm.Print_Area" localSheetId="31">'SO 20-02 - Materiál a prá...'!$C$4:$J$41,'SO 20-02 - Materiál a prá...'!$C$70:$J$91</definedName>
    <definedName name="_xlnm.Print_Area" localSheetId="32">'SO 21-01 - Železniční svršek'!$C$4:$J$41,'SO 21-01 - Železniční svršek'!$C$70:$J$171</definedName>
    <definedName name="_xlnm.Print_Area" localSheetId="33">'SO 22-01 - Železniční svršek'!$C$4:$J$41,'SO 22-01 - Železniční svršek'!$C$70:$J$157</definedName>
    <definedName name="_xlnm.Print_Area" localSheetId="34">'SO 22-02 - Materiál a prá...'!$C$4:$J$41,'SO 22-02 - Materiál a prá...'!$C$70:$J$91</definedName>
    <definedName name="_xlnm.Print_Area" localSheetId="35">'SO 23-01 - Železniční svršek'!$C$4:$J$41,'SO 23-01 - Železniční svršek'!$C$70:$J$240</definedName>
    <definedName name="_xlnm.Print_Area" localSheetId="36">'SO 23-02 - Materiál a prá...'!$C$4:$J$41,'SO 23-02 - Materiál a prá...'!$C$70:$J$91</definedName>
    <definedName name="_xlnm.Print_Area" localSheetId="37">'SO 24-01 - Železniční svršek'!$C$4:$J$41,'SO 24-01 - Železniční svršek'!$C$70:$J$169</definedName>
    <definedName name="_xlnm.Print_Area" localSheetId="38">'SO 24-02 - Materiál a prá...'!$C$4:$J$41,'SO 24-02 - Materiál a prá...'!$C$70:$J$91</definedName>
    <definedName name="_xlnm.Print_Area" localSheetId="39">'SO 25-01 - Železniční svršek'!$C$4:$J$41,'SO 25-01 - Železniční svršek'!$C$70:$J$178</definedName>
    <definedName name="_xlnm.Print_Area" localSheetId="40">'SO 26 - Následné propraco...'!$C$4:$J$39,'SO 26 - Následné propraco...'!$C$66:$J$185</definedName>
    <definedName name="_xlnm.Print_Area" localSheetId="41">'VON - Vedlejší a ostatní ...'!$C$4:$J$39,'VON - Vedlejší a ostatní ...'!$C$66:$J$111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44" l="1"/>
  <c r="J38" i="44"/>
  <c r="AY124" i="1" s="1"/>
  <c r="J37" i="44"/>
  <c r="AX124" i="1" s="1"/>
  <c r="BI108" i="44"/>
  <c r="BH108" i="44"/>
  <c r="BG108" i="44"/>
  <c r="BF108" i="44"/>
  <c r="T108" i="44"/>
  <c r="T107" i="44"/>
  <c r="R108" i="44"/>
  <c r="R107" i="44"/>
  <c r="P108" i="44"/>
  <c r="P107" i="44" s="1"/>
  <c r="BI105" i="44"/>
  <c r="BH105" i="44"/>
  <c r="BG105" i="44"/>
  <c r="BF105" i="44"/>
  <c r="T105" i="44"/>
  <c r="T104" i="44"/>
  <c r="R105" i="44"/>
  <c r="R104" i="44" s="1"/>
  <c r="P105" i="44"/>
  <c r="P104" i="44"/>
  <c r="BI102" i="44"/>
  <c r="BH102" i="44"/>
  <c r="BG102" i="44"/>
  <c r="BF102" i="44"/>
  <c r="T102" i="44"/>
  <c r="T101" i="44" s="1"/>
  <c r="R102" i="44"/>
  <c r="R101" i="44"/>
  <c r="P102" i="44"/>
  <c r="P101" i="44"/>
  <c r="BI99" i="44"/>
  <c r="BH99" i="44"/>
  <c r="BG99" i="44"/>
  <c r="BF99" i="44"/>
  <c r="T99" i="44"/>
  <c r="T98" i="44"/>
  <c r="R99" i="44"/>
  <c r="R98" i="44"/>
  <c r="P99" i="44"/>
  <c r="P98" i="44"/>
  <c r="BI96" i="44"/>
  <c r="BH96" i="44"/>
  <c r="BG96" i="44"/>
  <c r="BF96" i="44"/>
  <c r="T96" i="44"/>
  <c r="R96" i="44"/>
  <c r="P96" i="44"/>
  <c r="BI94" i="44"/>
  <c r="BH94" i="44"/>
  <c r="BG94" i="44"/>
  <c r="BF94" i="44"/>
  <c r="T94" i="44"/>
  <c r="R94" i="44"/>
  <c r="P94" i="44"/>
  <c r="J88" i="44"/>
  <c r="J87" i="44"/>
  <c r="F87" i="44"/>
  <c r="F85" i="44"/>
  <c r="E83" i="44"/>
  <c r="J59" i="44"/>
  <c r="J58" i="44"/>
  <c r="F58" i="44"/>
  <c r="F56" i="44"/>
  <c r="E54" i="44"/>
  <c r="J20" i="44"/>
  <c r="E20" i="44"/>
  <c r="F88" i="44"/>
  <c r="J19" i="44"/>
  <c r="J14" i="44"/>
  <c r="J85" i="44"/>
  <c r="E7" i="44"/>
  <c r="E79" i="44"/>
  <c r="J39" i="43"/>
  <c r="J38" i="43"/>
  <c r="AY123" i="1"/>
  <c r="J37" i="43"/>
  <c r="AX123" i="1" s="1"/>
  <c r="BI343" i="43"/>
  <c r="BH343" i="43"/>
  <c r="BG343" i="43"/>
  <c r="BF343" i="43"/>
  <c r="T343" i="43"/>
  <c r="R343" i="43"/>
  <c r="P343" i="43"/>
  <c r="BI339" i="43"/>
  <c r="BH339" i="43"/>
  <c r="BG339" i="43"/>
  <c r="BF339" i="43"/>
  <c r="T339" i="43"/>
  <c r="R339" i="43"/>
  <c r="P339" i="43"/>
  <c r="BI337" i="43"/>
  <c r="BH337" i="43"/>
  <c r="BG337" i="43"/>
  <c r="BF337" i="43"/>
  <c r="T337" i="43"/>
  <c r="R337" i="43"/>
  <c r="P337" i="43"/>
  <c r="BI332" i="43"/>
  <c r="BH332" i="43"/>
  <c r="BG332" i="43"/>
  <c r="BF332" i="43"/>
  <c r="T332" i="43"/>
  <c r="R332" i="43"/>
  <c r="P332" i="43"/>
  <c r="BI328" i="43"/>
  <c r="BH328" i="43"/>
  <c r="BG328" i="43"/>
  <c r="BF328" i="43"/>
  <c r="T328" i="43"/>
  <c r="R328" i="43"/>
  <c r="P328" i="43"/>
  <c r="BI323" i="43"/>
  <c r="BH323" i="43"/>
  <c r="BG323" i="43"/>
  <c r="BF323" i="43"/>
  <c r="T323" i="43"/>
  <c r="R323" i="43"/>
  <c r="P323" i="43"/>
  <c r="BI318" i="43"/>
  <c r="BH318" i="43"/>
  <c r="BG318" i="43"/>
  <c r="BF318" i="43"/>
  <c r="T318" i="43"/>
  <c r="R318" i="43"/>
  <c r="P318" i="43"/>
  <c r="BI314" i="43"/>
  <c r="BH314" i="43"/>
  <c r="BG314" i="43"/>
  <c r="BF314" i="43"/>
  <c r="T314" i="43"/>
  <c r="R314" i="43"/>
  <c r="P314" i="43"/>
  <c r="BI309" i="43"/>
  <c r="BH309" i="43"/>
  <c r="BG309" i="43"/>
  <c r="BF309" i="43"/>
  <c r="T309" i="43"/>
  <c r="R309" i="43"/>
  <c r="P309" i="43"/>
  <c r="BI304" i="43"/>
  <c r="BH304" i="43"/>
  <c r="BG304" i="43"/>
  <c r="BF304" i="43"/>
  <c r="T304" i="43"/>
  <c r="R304" i="43"/>
  <c r="P304" i="43"/>
  <c r="BI299" i="43"/>
  <c r="BH299" i="43"/>
  <c r="BG299" i="43"/>
  <c r="BF299" i="43"/>
  <c r="T299" i="43"/>
  <c r="R299" i="43"/>
  <c r="P299" i="43"/>
  <c r="BI296" i="43"/>
  <c r="BH296" i="43"/>
  <c r="BG296" i="43"/>
  <c r="BF296" i="43"/>
  <c r="T296" i="43"/>
  <c r="R296" i="43"/>
  <c r="P296" i="43"/>
  <c r="BI293" i="43"/>
  <c r="BH293" i="43"/>
  <c r="BG293" i="43"/>
  <c r="BF293" i="43"/>
  <c r="T293" i="43"/>
  <c r="R293" i="43"/>
  <c r="P293" i="43"/>
  <c r="BI290" i="43"/>
  <c r="BH290" i="43"/>
  <c r="BG290" i="43"/>
  <c r="BF290" i="43"/>
  <c r="T290" i="43"/>
  <c r="R290" i="43"/>
  <c r="P290" i="43"/>
  <c r="BI287" i="43"/>
  <c r="BH287" i="43"/>
  <c r="BG287" i="43"/>
  <c r="BF287" i="43"/>
  <c r="T287" i="43"/>
  <c r="R287" i="43"/>
  <c r="P287" i="43"/>
  <c r="BI281" i="43"/>
  <c r="BH281" i="43"/>
  <c r="BG281" i="43"/>
  <c r="BF281" i="43"/>
  <c r="T281" i="43"/>
  <c r="R281" i="43"/>
  <c r="P281" i="43"/>
  <c r="BI274" i="43"/>
  <c r="BH274" i="43"/>
  <c r="BG274" i="43"/>
  <c r="BF274" i="43"/>
  <c r="T274" i="43"/>
  <c r="R274" i="43"/>
  <c r="P274" i="43"/>
  <c r="BI271" i="43"/>
  <c r="BH271" i="43"/>
  <c r="BG271" i="43"/>
  <c r="BF271" i="43"/>
  <c r="T271" i="43"/>
  <c r="R271" i="43"/>
  <c r="P271" i="43"/>
  <c r="BI267" i="43"/>
  <c r="BH267" i="43"/>
  <c r="BG267" i="43"/>
  <c r="BF267" i="43"/>
  <c r="T267" i="43"/>
  <c r="R267" i="43"/>
  <c r="P267" i="43"/>
  <c r="BI264" i="43"/>
  <c r="BH264" i="43"/>
  <c r="BG264" i="43"/>
  <c r="BF264" i="43"/>
  <c r="T264" i="43"/>
  <c r="R264" i="43"/>
  <c r="P264" i="43"/>
  <c r="BI259" i="43"/>
  <c r="BH259" i="43"/>
  <c r="BG259" i="43"/>
  <c r="BF259" i="43"/>
  <c r="T259" i="43"/>
  <c r="R259" i="43"/>
  <c r="P259" i="43"/>
  <c r="BI250" i="43"/>
  <c r="BH250" i="43"/>
  <c r="BG250" i="43"/>
  <c r="BF250" i="43"/>
  <c r="T250" i="43"/>
  <c r="R250" i="43"/>
  <c r="P250" i="43"/>
  <c r="BI245" i="43"/>
  <c r="BH245" i="43"/>
  <c r="BG245" i="43"/>
  <c r="BF245" i="43"/>
  <c r="T245" i="43"/>
  <c r="R245" i="43"/>
  <c r="P245" i="43"/>
  <c r="BI240" i="43"/>
  <c r="BH240" i="43"/>
  <c r="BG240" i="43"/>
  <c r="BF240" i="43"/>
  <c r="T240" i="43"/>
  <c r="R240" i="43"/>
  <c r="P240" i="43"/>
  <c r="BI237" i="43"/>
  <c r="BH237" i="43"/>
  <c r="BG237" i="43"/>
  <c r="BF237" i="43"/>
  <c r="T237" i="43"/>
  <c r="R237" i="43"/>
  <c r="P237" i="43"/>
  <c r="BI232" i="43"/>
  <c r="BH232" i="43"/>
  <c r="BG232" i="43"/>
  <c r="BF232" i="43"/>
  <c r="T232" i="43"/>
  <c r="R232" i="43"/>
  <c r="P232" i="43"/>
  <c r="BI227" i="43"/>
  <c r="BH227" i="43"/>
  <c r="BG227" i="43"/>
  <c r="BF227" i="43"/>
  <c r="T227" i="43"/>
  <c r="R227" i="43"/>
  <c r="P227" i="43"/>
  <c r="BI224" i="43"/>
  <c r="BH224" i="43"/>
  <c r="BG224" i="43"/>
  <c r="BF224" i="43"/>
  <c r="T224" i="43"/>
  <c r="R224" i="43"/>
  <c r="P224" i="43"/>
  <c r="BI219" i="43"/>
  <c r="BH219" i="43"/>
  <c r="BG219" i="43"/>
  <c r="BF219" i="43"/>
  <c r="T219" i="43"/>
  <c r="R219" i="43"/>
  <c r="P219" i="43"/>
  <c r="BI213" i="43"/>
  <c r="BH213" i="43"/>
  <c r="BG213" i="43"/>
  <c r="BF213" i="43"/>
  <c r="T213" i="43"/>
  <c r="R213" i="43"/>
  <c r="P213" i="43"/>
  <c r="BI210" i="43"/>
  <c r="BH210" i="43"/>
  <c r="BG210" i="43"/>
  <c r="BF210" i="43"/>
  <c r="T210" i="43"/>
  <c r="R210" i="43"/>
  <c r="P210" i="43"/>
  <c r="BI205" i="43"/>
  <c r="BH205" i="43"/>
  <c r="BG205" i="43"/>
  <c r="BF205" i="43"/>
  <c r="T205" i="43"/>
  <c r="R205" i="43"/>
  <c r="P205" i="43"/>
  <c r="BI199" i="43"/>
  <c r="BH199" i="43"/>
  <c r="BG199" i="43"/>
  <c r="BF199" i="43"/>
  <c r="T199" i="43"/>
  <c r="R199" i="43"/>
  <c r="P199" i="43"/>
  <c r="BI194" i="43"/>
  <c r="BH194" i="43"/>
  <c r="BG194" i="43"/>
  <c r="BF194" i="43"/>
  <c r="T194" i="43"/>
  <c r="R194" i="43"/>
  <c r="P194" i="43"/>
  <c r="BI189" i="43"/>
  <c r="BH189" i="43"/>
  <c r="BG189" i="43"/>
  <c r="BF189" i="43"/>
  <c r="T189" i="43"/>
  <c r="R189" i="43"/>
  <c r="P189" i="43"/>
  <c r="BI184" i="43"/>
  <c r="BH184" i="43"/>
  <c r="BG184" i="43"/>
  <c r="BF184" i="43"/>
  <c r="T184" i="43"/>
  <c r="T183" i="43"/>
  <c r="R184" i="43"/>
  <c r="R183" i="43" s="1"/>
  <c r="P184" i="43"/>
  <c r="P183" i="43"/>
  <c r="BI177" i="43"/>
  <c r="BH177" i="43"/>
  <c r="BG177" i="43"/>
  <c r="BF177" i="43"/>
  <c r="T177" i="43"/>
  <c r="R177" i="43"/>
  <c r="P177" i="43"/>
  <c r="BI172" i="43"/>
  <c r="BH172" i="43"/>
  <c r="BG172" i="43"/>
  <c r="BF172" i="43"/>
  <c r="T172" i="43"/>
  <c r="R172" i="43"/>
  <c r="P172" i="43"/>
  <c r="BI169" i="43"/>
  <c r="BH169" i="43"/>
  <c r="BG169" i="43"/>
  <c r="BF169" i="43"/>
  <c r="T169" i="43"/>
  <c r="R169" i="43"/>
  <c r="P169" i="43"/>
  <c r="BI166" i="43"/>
  <c r="BH166" i="43"/>
  <c r="BG166" i="43"/>
  <c r="BF166" i="43"/>
  <c r="T166" i="43"/>
  <c r="R166" i="43"/>
  <c r="P166" i="43"/>
  <c r="BI158" i="43"/>
  <c r="BH158" i="43"/>
  <c r="BG158" i="43"/>
  <c r="BF158" i="43"/>
  <c r="T158" i="43"/>
  <c r="R158" i="43"/>
  <c r="P158" i="43"/>
  <c r="BI150" i="43"/>
  <c r="BH150" i="43"/>
  <c r="BG150" i="43"/>
  <c r="BF150" i="43"/>
  <c r="T150" i="43"/>
  <c r="T149" i="43" s="1"/>
  <c r="R150" i="43"/>
  <c r="P150" i="43"/>
  <c r="P149" i="43" s="1"/>
  <c r="BI144" i="43"/>
  <c r="BH144" i="43"/>
  <c r="BG144" i="43"/>
  <c r="BF144" i="43"/>
  <c r="T144" i="43"/>
  <c r="R144" i="43"/>
  <c r="P144" i="43"/>
  <c r="BI139" i="43"/>
  <c r="BH139" i="43"/>
  <c r="BG139" i="43"/>
  <c r="BF139" i="43"/>
  <c r="T139" i="43"/>
  <c r="R139" i="43"/>
  <c r="P139" i="43"/>
  <c r="BI134" i="43"/>
  <c r="BH134" i="43"/>
  <c r="BG134" i="43"/>
  <c r="BF134" i="43"/>
  <c r="T134" i="43"/>
  <c r="R134" i="43"/>
  <c r="P134" i="43"/>
  <c r="BI129" i="43"/>
  <c r="BH129" i="43"/>
  <c r="BG129" i="43"/>
  <c r="BF129" i="43"/>
  <c r="T129" i="43"/>
  <c r="R129" i="43"/>
  <c r="P129" i="43"/>
  <c r="BI123" i="43"/>
  <c r="BH123" i="43"/>
  <c r="BG123" i="43"/>
  <c r="BF123" i="43"/>
  <c r="T123" i="43"/>
  <c r="R123" i="43"/>
  <c r="P123" i="43"/>
  <c r="BI120" i="43"/>
  <c r="BH120" i="43"/>
  <c r="BG120" i="43"/>
  <c r="BF120" i="43"/>
  <c r="T120" i="43"/>
  <c r="R120" i="43"/>
  <c r="P120" i="43"/>
  <c r="BI115" i="43"/>
  <c r="BH115" i="43"/>
  <c r="BG115" i="43"/>
  <c r="BF115" i="43"/>
  <c r="T115" i="43"/>
  <c r="R115" i="43"/>
  <c r="P115" i="43"/>
  <c r="BI112" i="43"/>
  <c r="BH112" i="43"/>
  <c r="BG112" i="43"/>
  <c r="BF112" i="43"/>
  <c r="T112" i="43"/>
  <c r="R112" i="43"/>
  <c r="P112" i="43"/>
  <c r="BI109" i="43"/>
  <c r="BH109" i="43"/>
  <c r="BG109" i="43"/>
  <c r="BF109" i="43"/>
  <c r="T109" i="43"/>
  <c r="R109" i="43"/>
  <c r="P109" i="43"/>
  <c r="BI106" i="43"/>
  <c r="BH106" i="43"/>
  <c r="BG106" i="43"/>
  <c r="BF106" i="43"/>
  <c r="T106" i="43"/>
  <c r="R106" i="43"/>
  <c r="P106" i="43"/>
  <c r="BI99" i="43"/>
  <c r="BH99" i="43"/>
  <c r="BG99" i="43"/>
  <c r="BF99" i="43"/>
  <c r="T99" i="43"/>
  <c r="R99" i="43"/>
  <c r="P99" i="43"/>
  <c r="J93" i="43"/>
  <c r="J92" i="43"/>
  <c r="F92" i="43"/>
  <c r="F90" i="43"/>
  <c r="E88" i="43"/>
  <c r="J59" i="43"/>
  <c r="J58" i="43"/>
  <c r="F58" i="43"/>
  <c r="F56" i="43"/>
  <c r="E54" i="43"/>
  <c r="J20" i="43"/>
  <c r="E20" i="43"/>
  <c r="F59" i="43" s="1"/>
  <c r="J19" i="43"/>
  <c r="J14" i="43"/>
  <c r="J56" i="43"/>
  <c r="E7" i="43"/>
  <c r="E84" i="43"/>
  <c r="J37" i="42"/>
  <c r="J36" i="42"/>
  <c r="AY121" i="1"/>
  <c r="J35" i="42"/>
  <c r="AX121" i="1" s="1"/>
  <c r="BI109" i="42"/>
  <c r="BH109" i="42"/>
  <c r="BG109" i="42"/>
  <c r="BF109" i="42"/>
  <c r="T109" i="42"/>
  <c r="R109" i="42"/>
  <c r="P109" i="42"/>
  <c r="BI106" i="42"/>
  <c r="BH106" i="42"/>
  <c r="BG106" i="42"/>
  <c r="BF106" i="42"/>
  <c r="T106" i="42"/>
  <c r="R106" i="42"/>
  <c r="P106" i="42"/>
  <c r="BI103" i="42"/>
  <c r="BH103" i="42"/>
  <c r="BG103" i="42"/>
  <c r="BF103" i="42"/>
  <c r="T103" i="42"/>
  <c r="R103" i="42"/>
  <c r="P103" i="42"/>
  <c r="BI100" i="42"/>
  <c r="BH100" i="42"/>
  <c r="BG100" i="42"/>
  <c r="BF100" i="42"/>
  <c r="T100" i="42"/>
  <c r="R100" i="42"/>
  <c r="P100" i="42"/>
  <c r="BI97" i="42"/>
  <c r="BH97" i="42"/>
  <c r="BG97" i="42"/>
  <c r="BF97" i="42"/>
  <c r="T97" i="42"/>
  <c r="R97" i="42"/>
  <c r="P97" i="42"/>
  <c r="BI94" i="42"/>
  <c r="BH94" i="42"/>
  <c r="BG94" i="42"/>
  <c r="BF94" i="42"/>
  <c r="T94" i="42"/>
  <c r="R94" i="42"/>
  <c r="P94" i="42"/>
  <c r="BI91" i="42"/>
  <c r="BH91" i="42"/>
  <c r="BG91" i="42"/>
  <c r="BF91" i="42"/>
  <c r="T91" i="42"/>
  <c r="R91" i="42"/>
  <c r="P91" i="42"/>
  <c r="BI89" i="42"/>
  <c r="BH89" i="42"/>
  <c r="BG89" i="42"/>
  <c r="BF89" i="42"/>
  <c r="T89" i="42"/>
  <c r="R89" i="42"/>
  <c r="P89" i="42"/>
  <c r="BI86" i="42"/>
  <c r="BH86" i="42"/>
  <c r="BG86" i="42"/>
  <c r="BF86" i="42"/>
  <c r="T86" i="42"/>
  <c r="R86" i="42"/>
  <c r="P86" i="42"/>
  <c r="BI83" i="42"/>
  <c r="BH83" i="42"/>
  <c r="BG83" i="42"/>
  <c r="BF83" i="42"/>
  <c r="T83" i="42"/>
  <c r="R83" i="42"/>
  <c r="P83" i="42"/>
  <c r="BI80" i="42"/>
  <c r="BH80" i="42"/>
  <c r="BG80" i="42"/>
  <c r="BF80" i="42"/>
  <c r="T80" i="42"/>
  <c r="R80" i="42"/>
  <c r="P80" i="42"/>
  <c r="J76" i="42"/>
  <c r="F75" i="42"/>
  <c r="F73" i="42"/>
  <c r="E71" i="42"/>
  <c r="J55" i="42"/>
  <c r="F54" i="42"/>
  <c r="F52" i="42"/>
  <c r="E50" i="42"/>
  <c r="J21" i="42"/>
  <c r="E21" i="42"/>
  <c r="J75" i="42" s="1"/>
  <c r="J20" i="42"/>
  <c r="J18" i="42"/>
  <c r="E18" i="42"/>
  <c r="F55" i="42" s="1"/>
  <c r="J17" i="42"/>
  <c r="J12" i="42"/>
  <c r="J73" i="42"/>
  <c r="E7" i="42"/>
  <c r="E48" i="42"/>
  <c r="J37" i="41"/>
  <c r="J36" i="41"/>
  <c r="AY120" i="1" s="1"/>
  <c r="J35" i="41"/>
  <c r="AX120" i="1" s="1"/>
  <c r="BI183" i="41"/>
  <c r="BH183" i="41"/>
  <c r="BG183" i="41"/>
  <c r="BF183" i="41"/>
  <c r="T183" i="41"/>
  <c r="R183" i="41"/>
  <c r="P183" i="41"/>
  <c r="BI180" i="41"/>
  <c r="BH180" i="41"/>
  <c r="BG180" i="41"/>
  <c r="BF180" i="41"/>
  <c r="T180" i="41"/>
  <c r="R180" i="41"/>
  <c r="P180" i="41"/>
  <c r="BI174" i="41"/>
  <c r="BH174" i="41"/>
  <c r="BG174" i="41"/>
  <c r="BF174" i="41"/>
  <c r="T174" i="41"/>
  <c r="R174" i="41"/>
  <c r="P174" i="41"/>
  <c r="BI168" i="41"/>
  <c r="BH168" i="41"/>
  <c r="BG168" i="41"/>
  <c r="BF168" i="41"/>
  <c r="T168" i="41"/>
  <c r="R168" i="41"/>
  <c r="P168" i="41"/>
  <c r="BI155" i="41"/>
  <c r="BH155" i="41"/>
  <c r="BG155" i="41"/>
  <c r="BF155" i="41"/>
  <c r="T155" i="41"/>
  <c r="R155" i="41"/>
  <c r="P155" i="41"/>
  <c r="BI142" i="41"/>
  <c r="BH142" i="41"/>
  <c r="BG142" i="41"/>
  <c r="BF142" i="41"/>
  <c r="T142" i="41"/>
  <c r="R142" i="41"/>
  <c r="P142" i="41"/>
  <c r="BI139" i="41"/>
  <c r="BH139" i="41"/>
  <c r="BG139" i="41"/>
  <c r="BF139" i="41"/>
  <c r="T139" i="41"/>
  <c r="R139" i="41"/>
  <c r="P139" i="41"/>
  <c r="BI136" i="41"/>
  <c r="BH136" i="41"/>
  <c r="BG136" i="41"/>
  <c r="BF136" i="41"/>
  <c r="T136" i="41"/>
  <c r="R136" i="41"/>
  <c r="P136" i="41"/>
  <c r="BI133" i="41"/>
  <c r="BH133" i="41"/>
  <c r="BG133" i="41"/>
  <c r="BF133" i="41"/>
  <c r="T133" i="41"/>
  <c r="R133" i="41"/>
  <c r="P133" i="41"/>
  <c r="BI130" i="41"/>
  <c r="BH130" i="41"/>
  <c r="BG130" i="41"/>
  <c r="BF130" i="41"/>
  <c r="T130" i="41"/>
  <c r="R130" i="41"/>
  <c r="P130" i="41"/>
  <c r="BI127" i="41"/>
  <c r="BH127" i="41"/>
  <c r="BG127" i="41"/>
  <c r="BF127" i="41"/>
  <c r="T127" i="41"/>
  <c r="R127" i="41"/>
  <c r="P127" i="41"/>
  <c r="BI124" i="41"/>
  <c r="BH124" i="41"/>
  <c r="BG124" i="41"/>
  <c r="BF124" i="41"/>
  <c r="T124" i="41"/>
  <c r="R124" i="41"/>
  <c r="P124" i="41"/>
  <c r="BI121" i="41"/>
  <c r="BH121" i="41"/>
  <c r="BG121" i="41"/>
  <c r="BF121" i="41"/>
  <c r="T121" i="41"/>
  <c r="R121" i="41"/>
  <c r="P121" i="41"/>
  <c r="BI118" i="41"/>
  <c r="BH118" i="41"/>
  <c r="BG118" i="41"/>
  <c r="BF118" i="41"/>
  <c r="T118" i="41"/>
  <c r="R118" i="41"/>
  <c r="P118" i="41"/>
  <c r="BI115" i="41"/>
  <c r="BH115" i="41"/>
  <c r="BG115" i="41"/>
  <c r="BF115" i="41"/>
  <c r="T115" i="41"/>
  <c r="R115" i="41"/>
  <c r="P115" i="41"/>
  <c r="BI112" i="41"/>
  <c r="BH112" i="41"/>
  <c r="BG112" i="41"/>
  <c r="BF112" i="41"/>
  <c r="T112" i="41"/>
  <c r="R112" i="41"/>
  <c r="P112" i="41"/>
  <c r="BI109" i="41"/>
  <c r="BH109" i="41"/>
  <c r="BG109" i="41"/>
  <c r="BF109" i="41"/>
  <c r="T109" i="41"/>
  <c r="R109" i="41"/>
  <c r="P109" i="41"/>
  <c r="BI106" i="41"/>
  <c r="BH106" i="41"/>
  <c r="BG106" i="41"/>
  <c r="BF106" i="41"/>
  <c r="T106" i="41"/>
  <c r="R106" i="41"/>
  <c r="P106" i="41"/>
  <c r="BI103" i="41"/>
  <c r="BH103" i="41"/>
  <c r="BG103" i="41"/>
  <c r="BF103" i="41"/>
  <c r="T103" i="41"/>
  <c r="R103" i="41"/>
  <c r="P103" i="41"/>
  <c r="BI100" i="41"/>
  <c r="BH100" i="41"/>
  <c r="BG100" i="41"/>
  <c r="BF100" i="41"/>
  <c r="T100" i="41"/>
  <c r="R100" i="41"/>
  <c r="P100" i="41"/>
  <c r="BI97" i="41"/>
  <c r="BH97" i="41"/>
  <c r="BG97" i="41"/>
  <c r="BF97" i="41"/>
  <c r="T97" i="41"/>
  <c r="R97" i="41"/>
  <c r="P97" i="41"/>
  <c r="BI90" i="41"/>
  <c r="BH90" i="41"/>
  <c r="BG90" i="41"/>
  <c r="BF90" i="41"/>
  <c r="T90" i="41"/>
  <c r="R90" i="41"/>
  <c r="P90" i="41"/>
  <c r="BI83" i="41"/>
  <c r="BH83" i="41"/>
  <c r="BG83" i="41"/>
  <c r="BF83" i="41"/>
  <c r="T83" i="41"/>
  <c r="R83" i="41"/>
  <c r="P83" i="41"/>
  <c r="BI80" i="41"/>
  <c r="BH80" i="41"/>
  <c r="BG80" i="41"/>
  <c r="BF80" i="41"/>
  <c r="T80" i="41"/>
  <c r="R80" i="41"/>
  <c r="P80" i="41"/>
  <c r="J76" i="41"/>
  <c r="F75" i="41"/>
  <c r="F73" i="41"/>
  <c r="E71" i="41"/>
  <c r="J55" i="41"/>
  <c r="F54" i="41"/>
  <c r="F52" i="41"/>
  <c r="E50" i="41"/>
  <c r="J21" i="41"/>
  <c r="E21" i="41"/>
  <c r="J75" i="41"/>
  <c r="J20" i="41"/>
  <c r="J18" i="41"/>
  <c r="E18" i="41"/>
  <c r="F55" i="41" s="1"/>
  <c r="J17" i="41"/>
  <c r="J12" i="41"/>
  <c r="J52" i="41" s="1"/>
  <c r="E7" i="41"/>
  <c r="E69" i="41" s="1"/>
  <c r="J39" i="40"/>
  <c r="J38" i="40"/>
  <c r="AY119" i="1" s="1"/>
  <c r="J37" i="40"/>
  <c r="AX119" i="1"/>
  <c r="BI176" i="40"/>
  <c r="BH176" i="40"/>
  <c r="BG176" i="40"/>
  <c r="BF176" i="40"/>
  <c r="T176" i="40"/>
  <c r="R176" i="40"/>
  <c r="P176" i="40"/>
  <c r="BI173" i="40"/>
  <c r="BH173" i="40"/>
  <c r="BG173" i="40"/>
  <c r="BF173" i="40"/>
  <c r="T173" i="40"/>
  <c r="R173" i="40"/>
  <c r="P173" i="40"/>
  <c r="BI170" i="40"/>
  <c r="BH170" i="40"/>
  <c r="BG170" i="40"/>
  <c r="BF170" i="40"/>
  <c r="T170" i="40"/>
  <c r="R170" i="40"/>
  <c r="P170" i="40"/>
  <c r="BI165" i="40"/>
  <c r="BH165" i="40"/>
  <c r="BG165" i="40"/>
  <c r="BF165" i="40"/>
  <c r="T165" i="40"/>
  <c r="R165" i="40"/>
  <c r="P165" i="40"/>
  <c r="BI160" i="40"/>
  <c r="BH160" i="40"/>
  <c r="BG160" i="40"/>
  <c r="BF160" i="40"/>
  <c r="T160" i="40"/>
  <c r="R160" i="40"/>
  <c r="P160" i="40"/>
  <c r="BI157" i="40"/>
  <c r="BH157" i="40"/>
  <c r="BG157" i="40"/>
  <c r="BF157" i="40"/>
  <c r="T157" i="40"/>
  <c r="R157" i="40"/>
  <c r="P157" i="40"/>
  <c r="BI154" i="40"/>
  <c r="BH154" i="40"/>
  <c r="BG154" i="40"/>
  <c r="BF154" i="40"/>
  <c r="T154" i="40"/>
  <c r="R154" i="40"/>
  <c r="P154" i="40"/>
  <c r="BI151" i="40"/>
  <c r="BH151" i="40"/>
  <c r="BG151" i="40"/>
  <c r="BF151" i="40"/>
  <c r="T151" i="40"/>
  <c r="R151" i="40"/>
  <c r="P151" i="40"/>
  <c r="BI148" i="40"/>
  <c r="BH148" i="40"/>
  <c r="BG148" i="40"/>
  <c r="BF148" i="40"/>
  <c r="T148" i="40"/>
  <c r="R148" i="40"/>
  <c r="P148" i="40"/>
  <c r="BI143" i="40"/>
  <c r="BH143" i="40"/>
  <c r="BG143" i="40"/>
  <c r="BF143" i="40"/>
  <c r="T143" i="40"/>
  <c r="R143" i="40"/>
  <c r="P143" i="40"/>
  <c r="BI138" i="40"/>
  <c r="BH138" i="40"/>
  <c r="BG138" i="40"/>
  <c r="BF138" i="40"/>
  <c r="T138" i="40"/>
  <c r="R138" i="40"/>
  <c r="P138" i="40"/>
  <c r="BI133" i="40"/>
  <c r="BH133" i="40"/>
  <c r="BG133" i="40"/>
  <c r="BF133" i="40"/>
  <c r="T133" i="40"/>
  <c r="R133" i="40"/>
  <c r="P133" i="40"/>
  <c r="BI128" i="40"/>
  <c r="BH128" i="40"/>
  <c r="BG128" i="40"/>
  <c r="BF128" i="40"/>
  <c r="T128" i="40"/>
  <c r="R128" i="40"/>
  <c r="P128" i="40"/>
  <c r="BI125" i="40"/>
  <c r="BH125" i="40"/>
  <c r="BG125" i="40"/>
  <c r="BF125" i="40"/>
  <c r="T125" i="40"/>
  <c r="R125" i="40"/>
  <c r="P125" i="40"/>
  <c r="BI120" i="40"/>
  <c r="BH120" i="40"/>
  <c r="BG120" i="40"/>
  <c r="BF120" i="40"/>
  <c r="T120" i="40"/>
  <c r="R120" i="40"/>
  <c r="P120" i="40"/>
  <c r="BI115" i="40"/>
  <c r="BH115" i="40"/>
  <c r="BG115" i="40"/>
  <c r="BF115" i="40"/>
  <c r="T115" i="40"/>
  <c r="R115" i="40"/>
  <c r="P115" i="40"/>
  <c r="BI110" i="40"/>
  <c r="BH110" i="40"/>
  <c r="BG110" i="40"/>
  <c r="BF110" i="40"/>
  <c r="T110" i="40"/>
  <c r="R110" i="40"/>
  <c r="P110" i="40"/>
  <c r="BI105" i="40"/>
  <c r="BH105" i="40"/>
  <c r="BG105" i="40"/>
  <c r="BF105" i="40"/>
  <c r="T105" i="40"/>
  <c r="R105" i="40"/>
  <c r="P105" i="40"/>
  <c r="BI102" i="40"/>
  <c r="BH102" i="40"/>
  <c r="BG102" i="40"/>
  <c r="BF102" i="40"/>
  <c r="T102" i="40"/>
  <c r="R102" i="40"/>
  <c r="P102" i="40"/>
  <c r="BI99" i="40"/>
  <c r="BH99" i="40"/>
  <c r="BG99" i="40"/>
  <c r="BF99" i="40"/>
  <c r="T99" i="40"/>
  <c r="R99" i="40"/>
  <c r="P99" i="40"/>
  <c r="BI96" i="40"/>
  <c r="BH96" i="40"/>
  <c r="BG96" i="40"/>
  <c r="BF96" i="40"/>
  <c r="T96" i="40"/>
  <c r="R96" i="40"/>
  <c r="P96" i="40"/>
  <c r="BI93" i="40"/>
  <c r="BH93" i="40"/>
  <c r="BG93" i="40"/>
  <c r="BF93" i="40"/>
  <c r="T93" i="40"/>
  <c r="R93" i="40"/>
  <c r="P93" i="40"/>
  <c r="BI89" i="40"/>
  <c r="BH89" i="40"/>
  <c r="BG89" i="40"/>
  <c r="BF89" i="40"/>
  <c r="T89" i="40"/>
  <c r="R89" i="40"/>
  <c r="P89" i="40"/>
  <c r="BI86" i="40"/>
  <c r="BH86" i="40"/>
  <c r="BG86" i="40"/>
  <c r="BF86" i="40"/>
  <c r="T86" i="40"/>
  <c r="R86" i="40"/>
  <c r="P86" i="40"/>
  <c r="J82" i="40"/>
  <c r="F81" i="40"/>
  <c r="F79" i="40"/>
  <c r="E77" i="40"/>
  <c r="J59" i="40"/>
  <c r="F58" i="40"/>
  <c r="F56" i="40"/>
  <c r="E54" i="40"/>
  <c r="J23" i="40"/>
  <c r="E23" i="40"/>
  <c r="J81" i="40" s="1"/>
  <c r="J22" i="40"/>
  <c r="J20" i="40"/>
  <c r="E20" i="40"/>
  <c r="F82" i="40"/>
  <c r="J19" i="40"/>
  <c r="J14" i="40"/>
  <c r="J79" i="40"/>
  <c r="E7" i="40"/>
  <c r="E73" i="40"/>
  <c r="J39" i="39"/>
  <c r="J38" i="39"/>
  <c r="AY117" i="1"/>
  <c r="J37" i="39"/>
  <c r="AX117" i="1" s="1"/>
  <c r="BI89" i="39"/>
  <c r="BH89" i="39"/>
  <c r="BG89" i="39"/>
  <c r="BF89" i="39"/>
  <c r="T89" i="39"/>
  <c r="R89" i="39"/>
  <c r="P89" i="39"/>
  <c r="BI86" i="39"/>
  <c r="BH86" i="39"/>
  <c r="BG86" i="39"/>
  <c r="BF86" i="39"/>
  <c r="T86" i="39"/>
  <c r="R86" i="39"/>
  <c r="P86" i="39"/>
  <c r="J82" i="39"/>
  <c r="F81" i="39"/>
  <c r="F79" i="39"/>
  <c r="E77" i="39"/>
  <c r="J59" i="39"/>
  <c r="F58" i="39"/>
  <c r="F56" i="39"/>
  <c r="E54" i="39"/>
  <c r="J23" i="39"/>
  <c r="E23" i="39"/>
  <c r="J58" i="39"/>
  <c r="J22" i="39"/>
  <c r="J20" i="39"/>
  <c r="E20" i="39"/>
  <c r="F82" i="39" s="1"/>
  <c r="J19" i="39"/>
  <c r="J14" i="39"/>
  <c r="J79" i="39" s="1"/>
  <c r="E7" i="39"/>
  <c r="E50" i="39" s="1"/>
  <c r="J39" i="38"/>
  <c r="J38" i="38"/>
  <c r="AY116" i="1" s="1"/>
  <c r="J37" i="38"/>
  <c r="AX116" i="1"/>
  <c r="BI167" i="38"/>
  <c r="BH167" i="38"/>
  <c r="BG167" i="38"/>
  <c r="BF167" i="38"/>
  <c r="T167" i="38"/>
  <c r="R167" i="38"/>
  <c r="P167" i="38"/>
  <c r="BI162" i="38"/>
  <c r="BH162" i="38"/>
  <c r="BG162" i="38"/>
  <c r="BF162" i="38"/>
  <c r="T162" i="38"/>
  <c r="R162" i="38"/>
  <c r="P162" i="38"/>
  <c r="BI157" i="38"/>
  <c r="BH157" i="38"/>
  <c r="BG157" i="38"/>
  <c r="BF157" i="38"/>
  <c r="T157" i="38"/>
  <c r="R157" i="38"/>
  <c r="P157" i="38"/>
  <c r="BI154" i="38"/>
  <c r="BH154" i="38"/>
  <c r="BG154" i="38"/>
  <c r="BF154" i="38"/>
  <c r="T154" i="38"/>
  <c r="R154" i="38"/>
  <c r="P154" i="38"/>
  <c r="BI151" i="38"/>
  <c r="BH151" i="38"/>
  <c r="BG151" i="38"/>
  <c r="BF151" i="38"/>
  <c r="T151" i="38"/>
  <c r="R151" i="38"/>
  <c r="P151" i="38"/>
  <c r="BI148" i="38"/>
  <c r="BH148" i="38"/>
  <c r="BG148" i="38"/>
  <c r="BF148" i="38"/>
  <c r="T148" i="38"/>
  <c r="R148" i="38"/>
  <c r="P148" i="38"/>
  <c r="BI145" i="38"/>
  <c r="BH145" i="38"/>
  <c r="BG145" i="38"/>
  <c r="BF145" i="38"/>
  <c r="T145" i="38"/>
  <c r="R145" i="38"/>
  <c r="P145" i="38"/>
  <c r="BI142" i="38"/>
  <c r="BH142" i="38"/>
  <c r="BG142" i="38"/>
  <c r="BF142" i="38"/>
  <c r="T142" i="38"/>
  <c r="R142" i="38"/>
  <c r="P142" i="38"/>
  <c r="BI139" i="38"/>
  <c r="BH139" i="38"/>
  <c r="BG139" i="38"/>
  <c r="BF139" i="38"/>
  <c r="T139" i="38"/>
  <c r="R139" i="38"/>
  <c r="P139" i="38"/>
  <c r="BI136" i="38"/>
  <c r="BH136" i="38"/>
  <c r="BG136" i="38"/>
  <c r="BF136" i="38"/>
  <c r="T136" i="38"/>
  <c r="R136" i="38"/>
  <c r="P136" i="38"/>
  <c r="BI133" i="38"/>
  <c r="BH133" i="38"/>
  <c r="BG133" i="38"/>
  <c r="BF133" i="38"/>
  <c r="T133" i="38"/>
  <c r="R133" i="38"/>
  <c r="P133" i="38"/>
  <c r="BI130" i="38"/>
  <c r="BH130" i="38"/>
  <c r="BG130" i="38"/>
  <c r="BF130" i="38"/>
  <c r="T130" i="38"/>
  <c r="R130" i="38"/>
  <c r="P130" i="38"/>
  <c r="BI127" i="38"/>
  <c r="BH127" i="38"/>
  <c r="BG127" i="38"/>
  <c r="BF127" i="38"/>
  <c r="T127" i="38"/>
  <c r="R127" i="38"/>
  <c r="P127" i="38"/>
  <c r="BI124" i="38"/>
  <c r="BH124" i="38"/>
  <c r="BG124" i="38"/>
  <c r="BF124" i="38"/>
  <c r="T124" i="38"/>
  <c r="R124" i="38"/>
  <c r="P124" i="38"/>
  <c r="BI121" i="38"/>
  <c r="BH121" i="38"/>
  <c r="BG121" i="38"/>
  <c r="BF121" i="38"/>
  <c r="T121" i="38"/>
  <c r="R121" i="38"/>
  <c r="P121" i="38"/>
  <c r="BI118" i="38"/>
  <c r="BH118" i="38"/>
  <c r="BG118" i="38"/>
  <c r="BF118" i="38"/>
  <c r="T118" i="38"/>
  <c r="R118" i="38"/>
  <c r="P118" i="38"/>
  <c r="BI115" i="38"/>
  <c r="BH115" i="38"/>
  <c r="BG115" i="38"/>
  <c r="BF115" i="38"/>
  <c r="T115" i="38"/>
  <c r="R115" i="38"/>
  <c r="P115" i="38"/>
  <c r="BI112" i="38"/>
  <c r="BH112" i="38"/>
  <c r="BG112" i="38"/>
  <c r="BF112" i="38"/>
  <c r="T112" i="38"/>
  <c r="R112" i="38"/>
  <c r="P112" i="38"/>
  <c r="BI109" i="38"/>
  <c r="BH109" i="38"/>
  <c r="BG109" i="38"/>
  <c r="BF109" i="38"/>
  <c r="T109" i="38"/>
  <c r="R109" i="38"/>
  <c r="P109" i="38"/>
  <c r="BI107" i="38"/>
  <c r="BH107" i="38"/>
  <c r="BG107" i="38"/>
  <c r="BF107" i="38"/>
  <c r="T107" i="38"/>
  <c r="R107" i="38"/>
  <c r="P107" i="38"/>
  <c r="BI104" i="38"/>
  <c r="BH104" i="38"/>
  <c r="BG104" i="38"/>
  <c r="BF104" i="38"/>
  <c r="T104" i="38"/>
  <c r="R104" i="38"/>
  <c r="P104" i="38"/>
  <c r="BI101" i="38"/>
  <c r="BH101" i="38"/>
  <c r="BG101" i="38"/>
  <c r="BF101" i="38"/>
  <c r="T101" i="38"/>
  <c r="R101" i="38"/>
  <c r="P101" i="38"/>
  <c r="BI98" i="38"/>
  <c r="BH98" i="38"/>
  <c r="BG98" i="38"/>
  <c r="BF98" i="38"/>
  <c r="T98" i="38"/>
  <c r="R98" i="38"/>
  <c r="P98" i="38"/>
  <c r="BI95" i="38"/>
  <c r="BH95" i="38"/>
  <c r="BG95" i="38"/>
  <c r="BF95" i="38"/>
  <c r="T95" i="38"/>
  <c r="R95" i="38"/>
  <c r="P95" i="38"/>
  <c r="BI92" i="38"/>
  <c r="BH92" i="38"/>
  <c r="BG92" i="38"/>
  <c r="BF92" i="38"/>
  <c r="T92" i="38"/>
  <c r="R92" i="38"/>
  <c r="P92" i="38"/>
  <c r="BI89" i="38"/>
  <c r="BH89" i="38"/>
  <c r="BG89" i="38"/>
  <c r="BF89" i="38"/>
  <c r="T89" i="38"/>
  <c r="R89" i="38"/>
  <c r="P89" i="38"/>
  <c r="BI86" i="38"/>
  <c r="BH86" i="38"/>
  <c r="BG86" i="38"/>
  <c r="BF86" i="38"/>
  <c r="T86" i="38"/>
  <c r="R86" i="38"/>
  <c r="P86" i="38"/>
  <c r="J82" i="38"/>
  <c r="F81" i="38"/>
  <c r="F79" i="38"/>
  <c r="E77" i="38"/>
  <c r="J59" i="38"/>
  <c r="F58" i="38"/>
  <c r="F56" i="38"/>
  <c r="E54" i="38"/>
  <c r="J23" i="38"/>
  <c r="E23" i="38"/>
  <c r="J58" i="38"/>
  <c r="J22" i="38"/>
  <c r="J20" i="38"/>
  <c r="E20" i="38"/>
  <c r="F82" i="38"/>
  <c r="J19" i="38"/>
  <c r="J14" i="38"/>
  <c r="J56" i="38"/>
  <c r="E7" i="38"/>
  <c r="E50" i="38" s="1"/>
  <c r="J39" i="37"/>
  <c r="J38" i="37"/>
  <c r="AY114" i="1"/>
  <c r="J37" i="37"/>
  <c r="AX114" i="1" s="1"/>
  <c r="BI89" i="37"/>
  <c r="BH89" i="37"/>
  <c r="BG89" i="37"/>
  <c r="BF89" i="37"/>
  <c r="T89" i="37"/>
  <c r="R89" i="37"/>
  <c r="P89" i="37"/>
  <c r="BI86" i="37"/>
  <c r="BH86" i="37"/>
  <c r="BG86" i="37"/>
  <c r="BF86" i="37"/>
  <c r="T86" i="37"/>
  <c r="R86" i="37"/>
  <c r="P86" i="37"/>
  <c r="J82" i="37"/>
  <c r="F81" i="37"/>
  <c r="F79" i="37"/>
  <c r="E77" i="37"/>
  <c r="J59" i="37"/>
  <c r="F58" i="37"/>
  <c r="F56" i="37"/>
  <c r="E54" i="37"/>
  <c r="J23" i="37"/>
  <c r="E23" i="37"/>
  <c r="J81" i="37" s="1"/>
  <c r="J22" i="37"/>
  <c r="J20" i="37"/>
  <c r="E20" i="37"/>
  <c r="F82" i="37" s="1"/>
  <c r="J19" i="37"/>
  <c r="J14" i="37"/>
  <c r="J79" i="37" s="1"/>
  <c r="E7" i="37"/>
  <c r="E50" i="37"/>
  <c r="J39" i="36"/>
  <c r="J38" i="36"/>
  <c r="AY113" i="1" s="1"/>
  <c r="J37" i="36"/>
  <c r="AX113" i="1"/>
  <c r="BI238" i="36"/>
  <c r="BH238" i="36"/>
  <c r="BG238" i="36"/>
  <c r="BF238" i="36"/>
  <c r="T238" i="36"/>
  <c r="R238" i="36"/>
  <c r="P238" i="36"/>
  <c r="BI235" i="36"/>
  <c r="BH235" i="36"/>
  <c r="BG235" i="36"/>
  <c r="BF235" i="36"/>
  <c r="T235" i="36"/>
  <c r="R235" i="36"/>
  <c r="P235" i="36"/>
  <c r="BI232" i="36"/>
  <c r="BH232" i="36"/>
  <c r="BG232" i="36"/>
  <c r="BF232" i="36"/>
  <c r="T232" i="36"/>
  <c r="R232" i="36"/>
  <c r="P232" i="36"/>
  <c r="BI226" i="36"/>
  <c r="BH226" i="36"/>
  <c r="BG226" i="36"/>
  <c r="BF226" i="36"/>
  <c r="T226" i="36"/>
  <c r="R226" i="36"/>
  <c r="P226" i="36"/>
  <c r="BI219" i="36"/>
  <c r="BH219" i="36"/>
  <c r="BG219" i="36"/>
  <c r="BF219" i="36"/>
  <c r="T219" i="36"/>
  <c r="R219" i="36"/>
  <c r="P219" i="36"/>
  <c r="BI214" i="36"/>
  <c r="BH214" i="36"/>
  <c r="BG214" i="36"/>
  <c r="BF214" i="36"/>
  <c r="T214" i="36"/>
  <c r="R214" i="36"/>
  <c r="P214" i="36"/>
  <c r="BI209" i="36"/>
  <c r="BH209" i="36"/>
  <c r="BG209" i="36"/>
  <c r="BF209" i="36"/>
  <c r="T209" i="36"/>
  <c r="R209" i="36"/>
  <c r="P209" i="36"/>
  <c r="BI202" i="36"/>
  <c r="BH202" i="36"/>
  <c r="BG202" i="36"/>
  <c r="BF202" i="36"/>
  <c r="T202" i="36"/>
  <c r="R202" i="36"/>
  <c r="P202" i="36"/>
  <c r="BI200" i="36"/>
  <c r="BH200" i="36"/>
  <c r="BG200" i="36"/>
  <c r="BF200" i="36"/>
  <c r="T200" i="36"/>
  <c r="R200" i="36"/>
  <c r="P200" i="36"/>
  <c r="BI198" i="36"/>
  <c r="BH198" i="36"/>
  <c r="BG198" i="36"/>
  <c r="BF198" i="36"/>
  <c r="T198" i="36"/>
  <c r="R198" i="36"/>
  <c r="P198" i="36"/>
  <c r="BI195" i="36"/>
  <c r="BH195" i="36"/>
  <c r="BG195" i="36"/>
  <c r="BF195" i="36"/>
  <c r="T195" i="36"/>
  <c r="R195" i="36"/>
  <c r="P195" i="36"/>
  <c r="BI192" i="36"/>
  <c r="BH192" i="36"/>
  <c r="BG192" i="36"/>
  <c r="BF192" i="36"/>
  <c r="T192" i="36"/>
  <c r="R192" i="36"/>
  <c r="P192" i="36"/>
  <c r="BI189" i="36"/>
  <c r="BH189" i="36"/>
  <c r="BG189" i="36"/>
  <c r="BF189" i="36"/>
  <c r="T189" i="36"/>
  <c r="R189" i="36"/>
  <c r="P189" i="36"/>
  <c r="BI186" i="36"/>
  <c r="BH186" i="36"/>
  <c r="BG186" i="36"/>
  <c r="BF186" i="36"/>
  <c r="T186" i="36"/>
  <c r="R186" i="36"/>
  <c r="P186" i="36"/>
  <c r="BI183" i="36"/>
  <c r="BH183" i="36"/>
  <c r="BG183" i="36"/>
  <c r="BF183" i="36"/>
  <c r="T183" i="36"/>
  <c r="R183" i="36"/>
  <c r="P183" i="36"/>
  <c r="BI180" i="36"/>
  <c r="BH180" i="36"/>
  <c r="BG180" i="36"/>
  <c r="BF180" i="36"/>
  <c r="T180" i="36"/>
  <c r="R180" i="36"/>
  <c r="P180" i="36"/>
  <c r="BI176" i="36"/>
  <c r="BH176" i="36"/>
  <c r="BG176" i="36"/>
  <c r="BF176" i="36"/>
  <c r="T176" i="36"/>
  <c r="R176" i="36"/>
  <c r="P176" i="36"/>
  <c r="BI173" i="36"/>
  <c r="BH173" i="36"/>
  <c r="BG173" i="36"/>
  <c r="BF173" i="36"/>
  <c r="T173" i="36"/>
  <c r="R173" i="36"/>
  <c r="P173" i="36"/>
  <c r="BI170" i="36"/>
  <c r="BH170" i="36"/>
  <c r="BG170" i="36"/>
  <c r="BF170" i="36"/>
  <c r="T170" i="36"/>
  <c r="R170" i="36"/>
  <c r="P170" i="36"/>
  <c r="BI167" i="36"/>
  <c r="BH167" i="36"/>
  <c r="BG167" i="36"/>
  <c r="BF167" i="36"/>
  <c r="T167" i="36"/>
  <c r="R167" i="36"/>
  <c r="P167" i="36"/>
  <c r="BI164" i="36"/>
  <c r="BH164" i="36"/>
  <c r="BG164" i="36"/>
  <c r="BF164" i="36"/>
  <c r="T164" i="36"/>
  <c r="R164" i="36"/>
  <c r="P164" i="36"/>
  <c r="BI161" i="36"/>
  <c r="BH161" i="36"/>
  <c r="BG161" i="36"/>
  <c r="BF161" i="36"/>
  <c r="T161" i="36"/>
  <c r="R161" i="36"/>
  <c r="P161" i="36"/>
  <c r="BI158" i="36"/>
  <c r="BH158" i="36"/>
  <c r="BG158" i="36"/>
  <c r="BF158" i="36"/>
  <c r="T158" i="36"/>
  <c r="R158" i="36"/>
  <c r="P158" i="36"/>
  <c r="BI155" i="36"/>
  <c r="BH155" i="36"/>
  <c r="BG155" i="36"/>
  <c r="BF155" i="36"/>
  <c r="T155" i="36"/>
  <c r="R155" i="36"/>
  <c r="P155" i="36"/>
  <c r="BI152" i="36"/>
  <c r="BH152" i="36"/>
  <c r="BG152" i="36"/>
  <c r="BF152" i="36"/>
  <c r="T152" i="36"/>
  <c r="R152" i="36"/>
  <c r="P152" i="36"/>
  <c r="BI149" i="36"/>
  <c r="BH149" i="36"/>
  <c r="BG149" i="36"/>
  <c r="BF149" i="36"/>
  <c r="T149" i="36"/>
  <c r="R149" i="36"/>
  <c r="P149" i="36"/>
  <c r="BI146" i="36"/>
  <c r="BH146" i="36"/>
  <c r="BG146" i="36"/>
  <c r="BF146" i="36"/>
  <c r="T146" i="36"/>
  <c r="R146" i="36"/>
  <c r="P146" i="36"/>
  <c r="BI143" i="36"/>
  <c r="BH143" i="36"/>
  <c r="BG143" i="36"/>
  <c r="BF143" i="36"/>
  <c r="T143" i="36"/>
  <c r="R143" i="36"/>
  <c r="P143" i="36"/>
  <c r="BI140" i="36"/>
  <c r="BH140" i="36"/>
  <c r="BG140" i="36"/>
  <c r="BF140" i="36"/>
  <c r="T140" i="36"/>
  <c r="R140" i="36"/>
  <c r="P140" i="36"/>
  <c r="BI137" i="36"/>
  <c r="BH137" i="36"/>
  <c r="BG137" i="36"/>
  <c r="BF137" i="36"/>
  <c r="T137" i="36"/>
  <c r="R137" i="36"/>
  <c r="P137" i="36"/>
  <c r="BI134" i="36"/>
  <c r="BH134" i="36"/>
  <c r="BG134" i="36"/>
  <c r="BF134" i="36"/>
  <c r="T134" i="36"/>
  <c r="R134" i="36"/>
  <c r="P134" i="36"/>
  <c r="BI131" i="36"/>
  <c r="BH131" i="36"/>
  <c r="BG131" i="36"/>
  <c r="BF131" i="36"/>
  <c r="T131" i="36"/>
  <c r="R131" i="36"/>
  <c r="P131" i="36"/>
  <c r="BI128" i="36"/>
  <c r="BH128" i="36"/>
  <c r="BG128" i="36"/>
  <c r="BF128" i="36"/>
  <c r="T128" i="36"/>
  <c r="R128" i="36"/>
  <c r="P128" i="36"/>
  <c r="BI125" i="36"/>
  <c r="BH125" i="36"/>
  <c r="BG125" i="36"/>
  <c r="BF125" i="36"/>
  <c r="T125" i="36"/>
  <c r="R125" i="36"/>
  <c r="P125" i="36"/>
  <c r="BI123" i="36"/>
  <c r="BH123" i="36"/>
  <c r="BG123" i="36"/>
  <c r="BF123" i="36"/>
  <c r="T123" i="36"/>
  <c r="R123" i="36"/>
  <c r="P123" i="36"/>
  <c r="BI118" i="36"/>
  <c r="BH118" i="36"/>
  <c r="BG118" i="36"/>
  <c r="BF118" i="36"/>
  <c r="T118" i="36"/>
  <c r="R118" i="36"/>
  <c r="P118" i="36"/>
  <c r="BI115" i="36"/>
  <c r="BH115" i="36"/>
  <c r="BG115" i="36"/>
  <c r="BF115" i="36"/>
  <c r="T115" i="36"/>
  <c r="R115" i="36"/>
  <c r="P115" i="36"/>
  <c r="BI112" i="36"/>
  <c r="BH112" i="36"/>
  <c r="BG112" i="36"/>
  <c r="BF112" i="36"/>
  <c r="T112" i="36"/>
  <c r="R112" i="36"/>
  <c r="P112" i="36"/>
  <c r="BI109" i="36"/>
  <c r="BH109" i="36"/>
  <c r="BG109" i="36"/>
  <c r="BF109" i="36"/>
  <c r="T109" i="36"/>
  <c r="R109" i="36"/>
  <c r="P109" i="36"/>
  <c r="BI106" i="36"/>
  <c r="BH106" i="36"/>
  <c r="BG106" i="36"/>
  <c r="BF106" i="36"/>
  <c r="T106" i="36"/>
  <c r="R106" i="36"/>
  <c r="P106" i="36"/>
  <c r="BI103" i="36"/>
  <c r="BH103" i="36"/>
  <c r="BG103" i="36"/>
  <c r="BF103" i="36"/>
  <c r="T103" i="36"/>
  <c r="R103" i="36"/>
  <c r="P103" i="36"/>
  <c r="BI100" i="36"/>
  <c r="BH100" i="36"/>
  <c r="BG100" i="36"/>
  <c r="BF100" i="36"/>
  <c r="T100" i="36"/>
  <c r="R100" i="36"/>
  <c r="P100" i="36"/>
  <c r="BI97" i="36"/>
  <c r="BH97" i="36"/>
  <c r="BG97" i="36"/>
  <c r="BF97" i="36"/>
  <c r="T97" i="36"/>
  <c r="R97" i="36"/>
  <c r="P97" i="36"/>
  <c r="BI94" i="36"/>
  <c r="BH94" i="36"/>
  <c r="BG94" i="36"/>
  <c r="BF94" i="36"/>
  <c r="T94" i="36"/>
  <c r="R94" i="36"/>
  <c r="P94" i="36"/>
  <c r="BI91" i="36"/>
  <c r="BH91" i="36"/>
  <c r="BG91" i="36"/>
  <c r="BF91" i="36"/>
  <c r="T91" i="36"/>
  <c r="R91" i="36"/>
  <c r="P91" i="36"/>
  <c r="BI86" i="36"/>
  <c r="BH86" i="36"/>
  <c r="BG86" i="36"/>
  <c r="BF86" i="36"/>
  <c r="T86" i="36"/>
  <c r="R86" i="36"/>
  <c r="P86" i="36"/>
  <c r="J82" i="36"/>
  <c r="F81" i="36"/>
  <c r="F79" i="36"/>
  <c r="E77" i="36"/>
  <c r="J59" i="36"/>
  <c r="F58" i="36"/>
  <c r="F56" i="36"/>
  <c r="E54" i="36"/>
  <c r="J23" i="36"/>
  <c r="E23" i="36"/>
  <c r="J81" i="36"/>
  <c r="J22" i="36"/>
  <c r="J20" i="36"/>
  <c r="E20" i="36"/>
  <c r="F82" i="36" s="1"/>
  <c r="J19" i="36"/>
  <c r="J14" i="36"/>
  <c r="J56" i="36" s="1"/>
  <c r="E7" i="36"/>
  <c r="E50" i="36" s="1"/>
  <c r="J39" i="35"/>
  <c r="J38" i="35"/>
  <c r="AY111" i="1" s="1"/>
  <c r="J37" i="35"/>
  <c r="AX111" i="1"/>
  <c r="BI89" i="35"/>
  <c r="BH89" i="35"/>
  <c r="BG89" i="35"/>
  <c r="BF89" i="35"/>
  <c r="T89" i="35"/>
  <c r="R89" i="35"/>
  <c r="P89" i="35"/>
  <c r="BI86" i="35"/>
  <c r="BH86" i="35"/>
  <c r="BG86" i="35"/>
  <c r="BF86" i="35"/>
  <c r="T86" i="35"/>
  <c r="R86" i="35"/>
  <c r="R85" i="35" s="1"/>
  <c r="P86" i="35"/>
  <c r="J82" i="35"/>
  <c r="F81" i="35"/>
  <c r="F79" i="35"/>
  <c r="E77" i="35"/>
  <c r="J59" i="35"/>
  <c r="F58" i="35"/>
  <c r="F56" i="35"/>
  <c r="E54" i="35"/>
  <c r="J23" i="35"/>
  <c r="E23" i="35"/>
  <c r="J81" i="35"/>
  <c r="J22" i="35"/>
  <c r="J20" i="35"/>
  <c r="E20" i="35"/>
  <c r="F59" i="35" s="1"/>
  <c r="J19" i="35"/>
  <c r="J14" i="35"/>
  <c r="J79" i="35" s="1"/>
  <c r="E7" i="35"/>
  <c r="E73" i="35" s="1"/>
  <c r="J39" i="34"/>
  <c r="J38" i="34"/>
  <c r="AY110" i="1" s="1"/>
  <c r="J37" i="34"/>
  <c r="AX110" i="1"/>
  <c r="BI155" i="34"/>
  <c r="BH155" i="34"/>
  <c r="BG155" i="34"/>
  <c r="BF155" i="34"/>
  <c r="T155" i="34"/>
  <c r="R155" i="34"/>
  <c r="P155" i="34"/>
  <c r="BI150" i="34"/>
  <c r="BH150" i="34"/>
  <c r="BG150" i="34"/>
  <c r="BF150" i="34"/>
  <c r="T150" i="34"/>
  <c r="R150" i="34"/>
  <c r="P150" i="34"/>
  <c r="BI145" i="34"/>
  <c r="BH145" i="34"/>
  <c r="BG145" i="34"/>
  <c r="BF145" i="34"/>
  <c r="T145" i="34"/>
  <c r="R145" i="34"/>
  <c r="P145" i="34"/>
  <c r="BI142" i="34"/>
  <c r="BH142" i="34"/>
  <c r="BG142" i="34"/>
  <c r="BF142" i="34"/>
  <c r="T142" i="34"/>
  <c r="R142" i="34"/>
  <c r="P142" i="34"/>
  <c r="BI139" i="34"/>
  <c r="BH139" i="34"/>
  <c r="BG139" i="34"/>
  <c r="BF139" i="34"/>
  <c r="T139" i="34"/>
  <c r="R139" i="34"/>
  <c r="P139" i="34"/>
  <c r="BI136" i="34"/>
  <c r="BH136" i="34"/>
  <c r="BG136" i="34"/>
  <c r="BF136" i="34"/>
  <c r="T136" i="34"/>
  <c r="R136" i="34"/>
  <c r="P136" i="34"/>
  <c r="BI133" i="34"/>
  <c r="BH133" i="34"/>
  <c r="BG133" i="34"/>
  <c r="BF133" i="34"/>
  <c r="T133" i="34"/>
  <c r="R133" i="34"/>
  <c r="P133" i="34"/>
  <c r="BI130" i="34"/>
  <c r="BH130" i="34"/>
  <c r="BG130" i="34"/>
  <c r="BF130" i="34"/>
  <c r="T130" i="34"/>
  <c r="R130" i="34"/>
  <c r="P130" i="34"/>
  <c r="BI127" i="34"/>
  <c r="BH127" i="34"/>
  <c r="BG127" i="34"/>
  <c r="BF127" i="34"/>
  <c r="T127" i="34"/>
  <c r="R127" i="34"/>
  <c r="P127" i="34"/>
  <c r="BI124" i="34"/>
  <c r="BH124" i="34"/>
  <c r="BG124" i="34"/>
  <c r="BF124" i="34"/>
  <c r="T124" i="34"/>
  <c r="R124" i="34"/>
  <c r="P124" i="34"/>
  <c r="BI121" i="34"/>
  <c r="BH121" i="34"/>
  <c r="BG121" i="34"/>
  <c r="BF121" i="34"/>
  <c r="T121" i="34"/>
  <c r="R121" i="34"/>
  <c r="P121" i="34"/>
  <c r="BI118" i="34"/>
  <c r="BH118" i="34"/>
  <c r="BG118" i="34"/>
  <c r="BF118" i="34"/>
  <c r="T118" i="34"/>
  <c r="R118" i="34"/>
  <c r="P118" i="34"/>
  <c r="BI115" i="34"/>
  <c r="BH115" i="34"/>
  <c r="BG115" i="34"/>
  <c r="BF115" i="34"/>
  <c r="T115" i="34"/>
  <c r="R115" i="34"/>
  <c r="P115" i="34"/>
  <c r="BI112" i="34"/>
  <c r="BH112" i="34"/>
  <c r="BG112" i="34"/>
  <c r="BF112" i="34"/>
  <c r="T112" i="34"/>
  <c r="R112" i="34"/>
  <c r="P112" i="34"/>
  <c r="BI109" i="34"/>
  <c r="BH109" i="34"/>
  <c r="BG109" i="34"/>
  <c r="BF109" i="34"/>
  <c r="T109" i="34"/>
  <c r="R109" i="34"/>
  <c r="P109" i="34"/>
  <c r="BI107" i="34"/>
  <c r="BH107" i="34"/>
  <c r="BG107" i="34"/>
  <c r="BF107" i="34"/>
  <c r="T107" i="34"/>
  <c r="R107" i="34"/>
  <c r="P107" i="34"/>
  <c r="BI104" i="34"/>
  <c r="BH104" i="34"/>
  <c r="BG104" i="34"/>
  <c r="BF104" i="34"/>
  <c r="T104" i="34"/>
  <c r="R104" i="34"/>
  <c r="P104" i="34"/>
  <c r="BI101" i="34"/>
  <c r="BH101" i="34"/>
  <c r="BG101" i="34"/>
  <c r="BF101" i="34"/>
  <c r="T101" i="34"/>
  <c r="R101" i="34"/>
  <c r="P101" i="34"/>
  <c r="BI98" i="34"/>
  <c r="BH98" i="34"/>
  <c r="BG98" i="34"/>
  <c r="BF98" i="34"/>
  <c r="T98" i="34"/>
  <c r="R98" i="34"/>
  <c r="P98" i="34"/>
  <c r="BI95" i="34"/>
  <c r="BH95" i="34"/>
  <c r="BG95" i="34"/>
  <c r="BF95" i="34"/>
  <c r="T95" i="34"/>
  <c r="R95" i="34"/>
  <c r="P95" i="34"/>
  <c r="BI92" i="34"/>
  <c r="BH92" i="34"/>
  <c r="BG92" i="34"/>
  <c r="BF92" i="34"/>
  <c r="T92" i="34"/>
  <c r="R92" i="34"/>
  <c r="P92" i="34"/>
  <c r="BI89" i="34"/>
  <c r="BH89" i="34"/>
  <c r="BG89" i="34"/>
  <c r="BF89" i="34"/>
  <c r="T89" i="34"/>
  <c r="R89" i="34"/>
  <c r="P89" i="34"/>
  <c r="BI86" i="34"/>
  <c r="BH86" i="34"/>
  <c r="BG86" i="34"/>
  <c r="BF86" i="34"/>
  <c r="T86" i="34"/>
  <c r="R86" i="34"/>
  <c r="P86" i="34"/>
  <c r="J82" i="34"/>
  <c r="F81" i="34"/>
  <c r="F79" i="34"/>
  <c r="E77" i="34"/>
  <c r="J59" i="34"/>
  <c r="F58" i="34"/>
  <c r="F56" i="34"/>
  <c r="E54" i="34"/>
  <c r="J23" i="34"/>
  <c r="E23" i="34"/>
  <c r="J81" i="34"/>
  <c r="J22" i="34"/>
  <c r="J20" i="34"/>
  <c r="E20" i="34"/>
  <c r="F82" i="34"/>
  <c r="J19" i="34"/>
  <c r="J14" i="34"/>
  <c r="J56" i="34" s="1"/>
  <c r="E7" i="34"/>
  <c r="E50" i="34"/>
  <c r="J39" i="33"/>
  <c r="J38" i="33"/>
  <c r="AY108" i="1"/>
  <c r="J37" i="33"/>
  <c r="AX108" i="1"/>
  <c r="BI169" i="33"/>
  <c r="BH169" i="33"/>
  <c r="BG169" i="33"/>
  <c r="BF169" i="33"/>
  <c r="T169" i="33"/>
  <c r="R169" i="33"/>
  <c r="P169" i="33"/>
  <c r="BI162" i="33"/>
  <c r="BH162" i="33"/>
  <c r="BG162" i="33"/>
  <c r="BF162" i="33"/>
  <c r="T162" i="33"/>
  <c r="R162" i="33"/>
  <c r="P162" i="33"/>
  <c r="BI154" i="33"/>
  <c r="BH154" i="33"/>
  <c r="BG154" i="33"/>
  <c r="BF154" i="33"/>
  <c r="T154" i="33"/>
  <c r="R154" i="33"/>
  <c r="P154" i="33"/>
  <c r="BI151" i="33"/>
  <c r="BH151" i="33"/>
  <c r="BG151" i="33"/>
  <c r="BF151" i="33"/>
  <c r="T151" i="33"/>
  <c r="R151" i="33"/>
  <c r="P151" i="33"/>
  <c r="BI148" i="33"/>
  <c r="BH148" i="33"/>
  <c r="BG148" i="33"/>
  <c r="BF148" i="33"/>
  <c r="T148" i="33"/>
  <c r="R148" i="33"/>
  <c r="P148" i="33"/>
  <c r="BI145" i="33"/>
  <c r="BH145" i="33"/>
  <c r="BG145" i="33"/>
  <c r="BF145" i="33"/>
  <c r="T145" i="33"/>
  <c r="R145" i="33"/>
  <c r="P145" i="33"/>
  <c r="BI142" i="33"/>
  <c r="BH142" i="33"/>
  <c r="BG142" i="33"/>
  <c r="BF142" i="33"/>
  <c r="T142" i="33"/>
  <c r="R142" i="33"/>
  <c r="P142" i="33"/>
  <c r="BI139" i="33"/>
  <c r="BH139" i="33"/>
  <c r="BG139" i="33"/>
  <c r="BF139" i="33"/>
  <c r="T139" i="33"/>
  <c r="R139" i="33"/>
  <c r="P139" i="33"/>
  <c r="BI136" i="33"/>
  <c r="BH136" i="33"/>
  <c r="BG136" i="33"/>
  <c r="BF136" i="33"/>
  <c r="T136" i="33"/>
  <c r="R136" i="33"/>
  <c r="P136" i="33"/>
  <c r="BI133" i="33"/>
  <c r="BH133" i="33"/>
  <c r="BG133" i="33"/>
  <c r="BF133" i="33"/>
  <c r="T133" i="33"/>
  <c r="R133" i="33"/>
  <c r="P133" i="33"/>
  <c r="BI130" i="33"/>
  <c r="BH130" i="33"/>
  <c r="BG130" i="33"/>
  <c r="BF130" i="33"/>
  <c r="T130" i="33"/>
  <c r="R130" i="33"/>
  <c r="P130" i="33"/>
  <c r="BI127" i="33"/>
  <c r="BH127" i="33"/>
  <c r="BG127" i="33"/>
  <c r="BF127" i="33"/>
  <c r="T127" i="33"/>
  <c r="R127" i="33"/>
  <c r="P127" i="33"/>
  <c r="BI124" i="33"/>
  <c r="BH124" i="33"/>
  <c r="BG124" i="33"/>
  <c r="BF124" i="33"/>
  <c r="T124" i="33"/>
  <c r="R124" i="33"/>
  <c r="P124" i="33"/>
  <c r="BI121" i="33"/>
  <c r="BH121" i="33"/>
  <c r="BG121" i="33"/>
  <c r="BF121" i="33"/>
  <c r="T121" i="33"/>
  <c r="R121" i="33"/>
  <c r="P121" i="33"/>
  <c r="BI119" i="33"/>
  <c r="BH119" i="33"/>
  <c r="BG119" i="33"/>
  <c r="BF119" i="33"/>
  <c r="T119" i="33"/>
  <c r="R119" i="33"/>
  <c r="P119" i="33"/>
  <c r="BI116" i="33"/>
  <c r="BH116" i="33"/>
  <c r="BG116" i="33"/>
  <c r="BF116" i="33"/>
  <c r="T116" i="33"/>
  <c r="R116" i="33"/>
  <c r="P116" i="33"/>
  <c r="BI113" i="33"/>
  <c r="BH113" i="33"/>
  <c r="BG113" i="33"/>
  <c r="BF113" i="33"/>
  <c r="T113" i="33"/>
  <c r="R113" i="33"/>
  <c r="P113" i="33"/>
  <c r="BI110" i="33"/>
  <c r="BH110" i="33"/>
  <c r="BG110" i="33"/>
  <c r="BF110" i="33"/>
  <c r="T110" i="33"/>
  <c r="R110" i="33"/>
  <c r="P110" i="33"/>
  <c r="BI107" i="33"/>
  <c r="BH107" i="33"/>
  <c r="BG107" i="33"/>
  <c r="BF107" i="33"/>
  <c r="T107" i="33"/>
  <c r="R107" i="33"/>
  <c r="P107" i="33"/>
  <c r="BI104" i="33"/>
  <c r="BH104" i="33"/>
  <c r="BG104" i="33"/>
  <c r="BF104" i="33"/>
  <c r="T104" i="33"/>
  <c r="R104" i="33"/>
  <c r="P104" i="33"/>
  <c r="BI101" i="33"/>
  <c r="BH101" i="33"/>
  <c r="BG101" i="33"/>
  <c r="BF101" i="33"/>
  <c r="T101" i="33"/>
  <c r="R101" i="33"/>
  <c r="P101" i="33"/>
  <c r="BI98" i="33"/>
  <c r="BH98" i="33"/>
  <c r="BG98" i="33"/>
  <c r="BF98" i="33"/>
  <c r="T98" i="33"/>
  <c r="R98" i="33"/>
  <c r="P98" i="33"/>
  <c r="BI95" i="33"/>
  <c r="BH95" i="33"/>
  <c r="BG95" i="33"/>
  <c r="BF95" i="33"/>
  <c r="T95" i="33"/>
  <c r="R95" i="33"/>
  <c r="P95" i="33"/>
  <c r="BI92" i="33"/>
  <c r="BH92" i="33"/>
  <c r="BG92" i="33"/>
  <c r="BF92" i="33"/>
  <c r="T92" i="33"/>
  <c r="R92" i="33"/>
  <c r="P92" i="33"/>
  <c r="BI89" i="33"/>
  <c r="BH89" i="33"/>
  <c r="BG89" i="33"/>
  <c r="BF89" i="33"/>
  <c r="T89" i="33"/>
  <c r="R89" i="33"/>
  <c r="P89" i="33"/>
  <c r="BI86" i="33"/>
  <c r="BH86" i="33"/>
  <c r="BG86" i="33"/>
  <c r="BF86" i="33"/>
  <c r="T86" i="33"/>
  <c r="R86" i="33"/>
  <c r="P86" i="33"/>
  <c r="J82" i="33"/>
  <c r="F81" i="33"/>
  <c r="F79" i="33"/>
  <c r="E77" i="33"/>
  <c r="J59" i="33"/>
  <c r="F58" i="33"/>
  <c r="F56" i="33"/>
  <c r="E54" i="33"/>
  <c r="J23" i="33"/>
  <c r="E23" i="33"/>
  <c r="J58" i="33" s="1"/>
  <c r="J22" i="33"/>
  <c r="J20" i="33"/>
  <c r="E20" i="33"/>
  <c r="F82" i="33"/>
  <c r="J19" i="33"/>
  <c r="J14" i="33"/>
  <c r="J56" i="33"/>
  <c r="E7" i="33"/>
  <c r="E73" i="33"/>
  <c r="J39" i="32"/>
  <c r="J38" i="32"/>
  <c r="AY106" i="1"/>
  <c r="J37" i="32"/>
  <c r="AX106" i="1" s="1"/>
  <c r="BI89" i="32"/>
  <c r="BH89" i="32"/>
  <c r="BG89" i="32"/>
  <c r="BF89" i="32"/>
  <c r="T89" i="32"/>
  <c r="R89" i="32"/>
  <c r="P89" i="32"/>
  <c r="BI86" i="32"/>
  <c r="BH86" i="32"/>
  <c r="BG86" i="32"/>
  <c r="BF86" i="32"/>
  <c r="T86" i="32"/>
  <c r="R86" i="32"/>
  <c r="R85" i="32"/>
  <c r="P86" i="32"/>
  <c r="J82" i="32"/>
  <c r="F81" i="32"/>
  <c r="F79" i="32"/>
  <c r="E77" i="32"/>
  <c r="J59" i="32"/>
  <c r="F58" i="32"/>
  <c r="F56" i="32"/>
  <c r="E54" i="32"/>
  <c r="J23" i="32"/>
  <c r="E23" i="32"/>
  <c r="J81" i="32"/>
  <c r="J22" i="32"/>
  <c r="J20" i="32"/>
  <c r="E20" i="32"/>
  <c r="F59" i="32"/>
  <c r="J19" i="32"/>
  <c r="J14" i="32"/>
  <c r="J79" i="32"/>
  <c r="E7" i="32"/>
  <c r="E73" i="32"/>
  <c r="J39" i="31"/>
  <c r="J38" i="31"/>
  <c r="AY105" i="1"/>
  <c r="J37" i="31"/>
  <c r="AX105" i="1" s="1"/>
  <c r="BI182" i="31"/>
  <c r="BH182" i="31"/>
  <c r="BG182" i="31"/>
  <c r="BF182" i="31"/>
  <c r="T182" i="31"/>
  <c r="R182" i="31"/>
  <c r="P182" i="31"/>
  <c r="BI179" i="31"/>
  <c r="BH179" i="31"/>
  <c r="BG179" i="31"/>
  <c r="BF179" i="31"/>
  <c r="T179" i="31"/>
  <c r="R179" i="31"/>
  <c r="P179" i="31"/>
  <c r="BI174" i="31"/>
  <c r="BH174" i="31"/>
  <c r="BG174" i="31"/>
  <c r="BF174" i="31"/>
  <c r="T174" i="31"/>
  <c r="R174" i="31"/>
  <c r="P174" i="31"/>
  <c r="BI169" i="31"/>
  <c r="BH169" i="31"/>
  <c r="BG169" i="31"/>
  <c r="BF169" i="31"/>
  <c r="T169" i="31"/>
  <c r="R169" i="31"/>
  <c r="P169" i="31"/>
  <c r="BI166" i="31"/>
  <c r="BH166" i="31"/>
  <c r="BG166" i="31"/>
  <c r="BF166" i="31"/>
  <c r="T166" i="31"/>
  <c r="R166" i="31"/>
  <c r="P166" i="31"/>
  <c r="BI161" i="31"/>
  <c r="BH161" i="31"/>
  <c r="BG161" i="31"/>
  <c r="BF161" i="31"/>
  <c r="T161" i="31"/>
  <c r="R161" i="31"/>
  <c r="P161" i="31"/>
  <c r="BI154" i="31"/>
  <c r="BH154" i="31"/>
  <c r="BG154" i="31"/>
  <c r="BF154" i="31"/>
  <c r="T154" i="31"/>
  <c r="R154" i="31"/>
  <c r="P154" i="31"/>
  <c r="BI151" i="31"/>
  <c r="BH151" i="31"/>
  <c r="BG151" i="31"/>
  <c r="BF151" i="31"/>
  <c r="T151" i="31"/>
  <c r="R151" i="31"/>
  <c r="P151" i="31"/>
  <c r="BI148" i="31"/>
  <c r="BH148" i="31"/>
  <c r="BG148" i="31"/>
  <c r="BF148" i="31"/>
  <c r="T148" i="31"/>
  <c r="R148" i="31"/>
  <c r="P148" i="31"/>
  <c r="BI144" i="31"/>
  <c r="BH144" i="31"/>
  <c r="BG144" i="31"/>
  <c r="BF144" i="31"/>
  <c r="T144" i="31"/>
  <c r="R144" i="31"/>
  <c r="P144" i="31"/>
  <c r="BI141" i="31"/>
  <c r="BH141" i="31"/>
  <c r="BG141" i="31"/>
  <c r="BF141" i="31"/>
  <c r="T141" i="31"/>
  <c r="R141" i="31"/>
  <c r="P141" i="31"/>
  <c r="BI138" i="31"/>
  <c r="BH138" i="31"/>
  <c r="BG138" i="31"/>
  <c r="BF138" i="31"/>
  <c r="T138" i="31"/>
  <c r="R138" i="31"/>
  <c r="P138" i="31"/>
  <c r="BI135" i="31"/>
  <c r="BH135" i="31"/>
  <c r="BG135" i="31"/>
  <c r="BF135" i="31"/>
  <c r="T135" i="31"/>
  <c r="R135" i="31"/>
  <c r="P135" i="31"/>
  <c r="BI132" i="31"/>
  <c r="BH132" i="31"/>
  <c r="BG132" i="31"/>
  <c r="BF132" i="31"/>
  <c r="T132" i="31"/>
  <c r="R132" i="31"/>
  <c r="P132" i="31"/>
  <c r="BI129" i="31"/>
  <c r="BH129" i="31"/>
  <c r="BG129" i="31"/>
  <c r="BF129" i="31"/>
  <c r="T129" i="31"/>
  <c r="R129" i="31"/>
  <c r="P129" i="31"/>
  <c r="BI126" i="31"/>
  <c r="BH126" i="31"/>
  <c r="BG126" i="31"/>
  <c r="BF126" i="31"/>
  <c r="T126" i="31"/>
  <c r="R126" i="31"/>
  <c r="P126" i="31"/>
  <c r="BI123" i="31"/>
  <c r="BH123" i="31"/>
  <c r="BG123" i="31"/>
  <c r="BF123" i="31"/>
  <c r="T123" i="31"/>
  <c r="R123" i="31"/>
  <c r="P123" i="31"/>
  <c r="BI120" i="31"/>
  <c r="BH120" i="31"/>
  <c r="BG120" i="31"/>
  <c r="BF120" i="31"/>
  <c r="T120" i="31"/>
  <c r="R120" i="31"/>
  <c r="P120" i="31"/>
  <c r="BI117" i="31"/>
  <c r="BH117" i="31"/>
  <c r="BG117" i="31"/>
  <c r="BF117" i="31"/>
  <c r="T117" i="31"/>
  <c r="R117" i="31"/>
  <c r="P117" i="31"/>
  <c r="BI114" i="31"/>
  <c r="BH114" i="31"/>
  <c r="BG114" i="31"/>
  <c r="BF114" i="31"/>
  <c r="T114" i="31"/>
  <c r="R114" i="31"/>
  <c r="P114" i="31"/>
  <c r="BI111" i="31"/>
  <c r="BH111" i="31"/>
  <c r="BG111" i="31"/>
  <c r="BF111" i="31"/>
  <c r="T111" i="31"/>
  <c r="R111" i="31"/>
  <c r="P111" i="31"/>
  <c r="BI109" i="31"/>
  <c r="BH109" i="31"/>
  <c r="BG109" i="31"/>
  <c r="BF109" i="31"/>
  <c r="T109" i="31"/>
  <c r="R109" i="31"/>
  <c r="P109" i="31"/>
  <c r="BI106" i="31"/>
  <c r="BH106" i="31"/>
  <c r="BG106" i="31"/>
  <c r="BF106" i="31"/>
  <c r="T106" i="31"/>
  <c r="R106" i="31"/>
  <c r="P106" i="31"/>
  <c r="BI103" i="31"/>
  <c r="BH103" i="31"/>
  <c r="BG103" i="31"/>
  <c r="BF103" i="31"/>
  <c r="T103" i="31"/>
  <c r="R103" i="31"/>
  <c r="P103" i="31"/>
  <c r="BI100" i="31"/>
  <c r="BH100" i="31"/>
  <c r="BG100" i="31"/>
  <c r="BF100" i="31"/>
  <c r="T100" i="31"/>
  <c r="R100" i="31"/>
  <c r="P100" i="31"/>
  <c r="BI97" i="31"/>
  <c r="BH97" i="31"/>
  <c r="BG97" i="31"/>
  <c r="BF97" i="31"/>
  <c r="T97" i="31"/>
  <c r="R97" i="31"/>
  <c r="P97" i="31"/>
  <c r="BI94" i="31"/>
  <c r="BH94" i="31"/>
  <c r="BG94" i="31"/>
  <c r="BF94" i="31"/>
  <c r="T94" i="31"/>
  <c r="R94" i="31"/>
  <c r="P94" i="31"/>
  <c r="BI92" i="31"/>
  <c r="BH92" i="31"/>
  <c r="BG92" i="31"/>
  <c r="BF92" i="31"/>
  <c r="T92" i="31"/>
  <c r="R92" i="31"/>
  <c r="P92" i="31"/>
  <c r="BI89" i="31"/>
  <c r="BH89" i="31"/>
  <c r="BG89" i="31"/>
  <c r="BF89" i="31"/>
  <c r="T89" i="31"/>
  <c r="R89" i="31"/>
  <c r="P89" i="31"/>
  <c r="BI86" i="31"/>
  <c r="BH86" i="31"/>
  <c r="BG86" i="31"/>
  <c r="BF86" i="31"/>
  <c r="T86" i="31"/>
  <c r="R86" i="31"/>
  <c r="P86" i="31"/>
  <c r="J82" i="31"/>
  <c r="F81" i="31"/>
  <c r="F79" i="31"/>
  <c r="E77" i="31"/>
  <c r="J59" i="31"/>
  <c r="F58" i="31"/>
  <c r="F56" i="31"/>
  <c r="E54" i="31"/>
  <c r="J23" i="31"/>
  <c r="E23" i="31"/>
  <c r="J81" i="31" s="1"/>
  <c r="J22" i="31"/>
  <c r="J20" i="31"/>
  <c r="E20" i="31"/>
  <c r="F82" i="31"/>
  <c r="J19" i="31"/>
  <c r="J14" i="31"/>
  <c r="J56" i="31"/>
  <c r="E7" i="31"/>
  <c r="E50" i="31"/>
  <c r="J39" i="30"/>
  <c r="J38" i="30"/>
  <c r="AY103" i="1"/>
  <c r="J37" i="30"/>
  <c r="AX103" i="1"/>
  <c r="BI86" i="30"/>
  <c r="BH86" i="30"/>
  <c r="BG86" i="30"/>
  <c r="BF86" i="30"/>
  <c r="T86" i="30"/>
  <c r="T85" i="30"/>
  <c r="R86" i="30"/>
  <c r="R85" i="30"/>
  <c r="P86" i="30"/>
  <c r="P85" i="30" s="1"/>
  <c r="AU103" i="1" s="1"/>
  <c r="J82" i="30"/>
  <c r="F81" i="30"/>
  <c r="F79" i="30"/>
  <c r="E77" i="30"/>
  <c r="J59" i="30"/>
  <c r="F58" i="30"/>
  <c r="F56" i="30"/>
  <c r="E54" i="30"/>
  <c r="J23" i="30"/>
  <c r="E23" i="30"/>
  <c r="J58" i="30"/>
  <c r="J22" i="30"/>
  <c r="J20" i="30"/>
  <c r="E20" i="30"/>
  <c r="F59" i="30" s="1"/>
  <c r="J19" i="30"/>
  <c r="J14" i="30"/>
  <c r="J56" i="30" s="1"/>
  <c r="E7" i="30"/>
  <c r="E50" i="30" s="1"/>
  <c r="J39" i="29"/>
  <c r="J38" i="29"/>
  <c r="AY102" i="1" s="1"/>
  <c r="J37" i="29"/>
  <c r="AX102" i="1"/>
  <c r="BI228" i="29"/>
  <c r="BH228" i="29"/>
  <c r="BG228" i="29"/>
  <c r="BF228" i="29"/>
  <c r="T228" i="29"/>
  <c r="R228" i="29"/>
  <c r="P228" i="29"/>
  <c r="BI221" i="29"/>
  <c r="BH221" i="29"/>
  <c r="BG221" i="29"/>
  <c r="BF221" i="29"/>
  <c r="T221" i="29"/>
  <c r="R221" i="29"/>
  <c r="P221" i="29"/>
  <c r="BI213" i="29"/>
  <c r="BH213" i="29"/>
  <c r="BG213" i="29"/>
  <c r="BF213" i="29"/>
  <c r="T213" i="29"/>
  <c r="R213" i="29"/>
  <c r="P213" i="29"/>
  <c r="BI210" i="29"/>
  <c r="BH210" i="29"/>
  <c r="BG210" i="29"/>
  <c r="BF210" i="29"/>
  <c r="T210" i="29"/>
  <c r="R210" i="29"/>
  <c r="P210" i="29"/>
  <c r="BI205" i="29"/>
  <c r="BH205" i="29"/>
  <c r="BG205" i="29"/>
  <c r="BF205" i="29"/>
  <c r="T205" i="29"/>
  <c r="R205" i="29"/>
  <c r="P205" i="29"/>
  <c r="BI200" i="29"/>
  <c r="BH200" i="29"/>
  <c r="BG200" i="29"/>
  <c r="BF200" i="29"/>
  <c r="T200" i="29"/>
  <c r="R200" i="29"/>
  <c r="P200" i="29"/>
  <c r="BI195" i="29"/>
  <c r="BH195" i="29"/>
  <c r="BG195" i="29"/>
  <c r="BF195" i="29"/>
  <c r="T195" i="29"/>
  <c r="R195" i="29"/>
  <c r="P195" i="29"/>
  <c r="BI192" i="29"/>
  <c r="BH192" i="29"/>
  <c r="BG192" i="29"/>
  <c r="BF192" i="29"/>
  <c r="T192" i="29"/>
  <c r="R192" i="29"/>
  <c r="P192" i="29"/>
  <c r="BI189" i="29"/>
  <c r="BH189" i="29"/>
  <c r="BG189" i="29"/>
  <c r="BF189" i="29"/>
  <c r="T189" i="29"/>
  <c r="R189" i="29"/>
  <c r="P189" i="29"/>
  <c r="BI186" i="29"/>
  <c r="BH186" i="29"/>
  <c r="BG186" i="29"/>
  <c r="BF186" i="29"/>
  <c r="T186" i="29"/>
  <c r="R186" i="29"/>
  <c r="P186" i="29"/>
  <c r="BI183" i="29"/>
  <c r="BH183" i="29"/>
  <c r="BG183" i="29"/>
  <c r="BF183" i="29"/>
  <c r="T183" i="29"/>
  <c r="R183" i="29"/>
  <c r="P183" i="29"/>
  <c r="BI177" i="29"/>
  <c r="BH177" i="29"/>
  <c r="BG177" i="29"/>
  <c r="BF177" i="29"/>
  <c r="T177" i="29"/>
  <c r="R177" i="29"/>
  <c r="P177" i="29"/>
  <c r="BI171" i="29"/>
  <c r="BH171" i="29"/>
  <c r="BG171" i="29"/>
  <c r="BF171" i="29"/>
  <c r="T171" i="29"/>
  <c r="R171" i="29"/>
  <c r="P171" i="29"/>
  <c r="BI165" i="29"/>
  <c r="BH165" i="29"/>
  <c r="BG165" i="29"/>
  <c r="BF165" i="29"/>
  <c r="T165" i="29"/>
  <c r="R165" i="29"/>
  <c r="P165" i="29"/>
  <c r="BI159" i="29"/>
  <c r="BH159" i="29"/>
  <c r="BG159" i="29"/>
  <c r="BF159" i="29"/>
  <c r="T159" i="29"/>
  <c r="R159" i="29"/>
  <c r="P159" i="29"/>
  <c r="BI156" i="29"/>
  <c r="BH156" i="29"/>
  <c r="BG156" i="29"/>
  <c r="BF156" i="29"/>
  <c r="T156" i="29"/>
  <c r="R156" i="29"/>
  <c r="P156" i="29"/>
  <c r="BI153" i="29"/>
  <c r="BH153" i="29"/>
  <c r="BG153" i="29"/>
  <c r="BF153" i="29"/>
  <c r="T153" i="29"/>
  <c r="R153" i="29"/>
  <c r="P153" i="29"/>
  <c r="BI150" i="29"/>
  <c r="BH150" i="29"/>
  <c r="BG150" i="29"/>
  <c r="BF150" i="29"/>
  <c r="T150" i="29"/>
  <c r="R150" i="29"/>
  <c r="P150" i="29"/>
  <c r="BI147" i="29"/>
  <c r="BH147" i="29"/>
  <c r="BG147" i="29"/>
  <c r="BF147" i="29"/>
  <c r="T147" i="29"/>
  <c r="R147" i="29"/>
  <c r="P147" i="29"/>
  <c r="BI144" i="29"/>
  <c r="BH144" i="29"/>
  <c r="BG144" i="29"/>
  <c r="BF144" i="29"/>
  <c r="T144" i="29"/>
  <c r="R144" i="29"/>
  <c r="P144" i="29"/>
  <c r="BI138" i="29"/>
  <c r="BH138" i="29"/>
  <c r="BG138" i="29"/>
  <c r="BF138" i="29"/>
  <c r="T138" i="29"/>
  <c r="R138" i="29"/>
  <c r="P138" i="29"/>
  <c r="BI132" i="29"/>
  <c r="BH132" i="29"/>
  <c r="BG132" i="29"/>
  <c r="BF132" i="29"/>
  <c r="T132" i="29"/>
  <c r="R132" i="29"/>
  <c r="P132" i="29"/>
  <c r="BI126" i="29"/>
  <c r="BH126" i="29"/>
  <c r="BG126" i="29"/>
  <c r="BF126" i="29"/>
  <c r="T126" i="29"/>
  <c r="R126" i="29"/>
  <c r="P126" i="29"/>
  <c r="BI120" i="29"/>
  <c r="BH120" i="29"/>
  <c r="BG120" i="29"/>
  <c r="BF120" i="29"/>
  <c r="T120" i="29"/>
  <c r="R120" i="29"/>
  <c r="P120" i="29"/>
  <c r="BI117" i="29"/>
  <c r="BH117" i="29"/>
  <c r="BG117" i="29"/>
  <c r="BF117" i="29"/>
  <c r="T117" i="29"/>
  <c r="R117" i="29"/>
  <c r="P117" i="29"/>
  <c r="BI114" i="29"/>
  <c r="BH114" i="29"/>
  <c r="BG114" i="29"/>
  <c r="BF114" i="29"/>
  <c r="T114" i="29"/>
  <c r="R114" i="29"/>
  <c r="P114" i="29"/>
  <c r="BI111" i="29"/>
  <c r="BH111" i="29"/>
  <c r="BG111" i="29"/>
  <c r="BF111" i="29"/>
  <c r="T111" i="29"/>
  <c r="R111" i="29"/>
  <c r="P111" i="29"/>
  <c r="BI108" i="29"/>
  <c r="BH108" i="29"/>
  <c r="BG108" i="29"/>
  <c r="BF108" i="29"/>
  <c r="T108" i="29"/>
  <c r="R108" i="29"/>
  <c r="P108" i="29"/>
  <c r="BI105" i="29"/>
  <c r="BH105" i="29"/>
  <c r="BG105" i="29"/>
  <c r="BF105" i="29"/>
  <c r="T105" i="29"/>
  <c r="R105" i="29"/>
  <c r="P105" i="29"/>
  <c r="BI102" i="29"/>
  <c r="BH102" i="29"/>
  <c r="BG102" i="29"/>
  <c r="BF102" i="29"/>
  <c r="T102" i="29"/>
  <c r="R102" i="29"/>
  <c r="P102" i="29"/>
  <c r="BI99" i="29"/>
  <c r="BH99" i="29"/>
  <c r="BG99" i="29"/>
  <c r="BF99" i="29"/>
  <c r="T99" i="29"/>
  <c r="R99" i="29"/>
  <c r="P99" i="29"/>
  <c r="BI96" i="29"/>
  <c r="BH96" i="29"/>
  <c r="BG96" i="29"/>
  <c r="BF96" i="29"/>
  <c r="T96" i="29"/>
  <c r="R96" i="29"/>
  <c r="P96" i="29"/>
  <c r="BI94" i="29"/>
  <c r="BH94" i="29"/>
  <c r="BG94" i="29"/>
  <c r="BF94" i="29"/>
  <c r="T94" i="29"/>
  <c r="R94" i="29"/>
  <c r="P94" i="29"/>
  <c r="BI92" i="29"/>
  <c r="BH92" i="29"/>
  <c r="BG92" i="29"/>
  <c r="BF92" i="29"/>
  <c r="T92" i="29"/>
  <c r="R92" i="29"/>
  <c r="P92" i="29"/>
  <c r="BI86" i="29"/>
  <c r="BH86" i="29"/>
  <c r="BG86" i="29"/>
  <c r="BF86" i="29"/>
  <c r="T86" i="29"/>
  <c r="R86" i="29"/>
  <c r="P86" i="29"/>
  <c r="J82" i="29"/>
  <c r="F81" i="29"/>
  <c r="F79" i="29"/>
  <c r="E77" i="29"/>
  <c r="J59" i="29"/>
  <c r="F58" i="29"/>
  <c r="F56" i="29"/>
  <c r="E54" i="29"/>
  <c r="J23" i="29"/>
  <c r="E23" i="29"/>
  <c r="J81" i="29"/>
  <c r="J22" i="29"/>
  <c r="J20" i="29"/>
  <c r="E20" i="29"/>
  <c r="F82" i="29"/>
  <c r="J19" i="29"/>
  <c r="J14" i="29"/>
  <c r="J79" i="29"/>
  <c r="E7" i="29"/>
  <c r="E73" i="29" s="1"/>
  <c r="J39" i="28"/>
  <c r="J38" i="28"/>
  <c r="AY100" i="1"/>
  <c r="J37" i="28"/>
  <c r="AX100" i="1" s="1"/>
  <c r="BI104" i="28"/>
  <c r="BH104" i="28"/>
  <c r="BG104" i="28"/>
  <c r="BF104" i="28"/>
  <c r="T104" i="28"/>
  <c r="R104" i="28"/>
  <c r="P104" i="28"/>
  <c r="BI101" i="28"/>
  <c r="BH101" i="28"/>
  <c r="BG101" i="28"/>
  <c r="BF101" i="28"/>
  <c r="T101" i="28"/>
  <c r="R101" i="28"/>
  <c r="P101" i="28"/>
  <c r="BI98" i="28"/>
  <c r="BH98" i="28"/>
  <c r="BG98" i="28"/>
  <c r="BF98" i="28"/>
  <c r="T98" i="28"/>
  <c r="R98" i="28"/>
  <c r="P98" i="28"/>
  <c r="BI95" i="28"/>
  <c r="BH95" i="28"/>
  <c r="BG95" i="28"/>
  <c r="BF95" i="28"/>
  <c r="T95" i="28"/>
  <c r="R95" i="28"/>
  <c r="P95" i="28"/>
  <c r="BI92" i="28"/>
  <c r="BH92" i="28"/>
  <c r="BG92" i="28"/>
  <c r="BF92" i="28"/>
  <c r="T92" i="28"/>
  <c r="R92" i="28"/>
  <c r="P92" i="28"/>
  <c r="BI89" i="28"/>
  <c r="BH89" i="28"/>
  <c r="BG89" i="28"/>
  <c r="BF89" i="28"/>
  <c r="T89" i="28"/>
  <c r="R89" i="28"/>
  <c r="P89" i="28"/>
  <c r="BI86" i="28"/>
  <c r="BH86" i="28"/>
  <c r="BG86" i="28"/>
  <c r="BF86" i="28"/>
  <c r="T86" i="28"/>
  <c r="R86" i="28"/>
  <c r="P86" i="28"/>
  <c r="J82" i="28"/>
  <c r="F81" i="28"/>
  <c r="F79" i="28"/>
  <c r="E77" i="28"/>
  <c r="J59" i="28"/>
  <c r="F58" i="28"/>
  <c r="F56" i="28"/>
  <c r="E54" i="28"/>
  <c r="J23" i="28"/>
  <c r="E23" i="28"/>
  <c r="J81" i="28"/>
  <c r="J22" i="28"/>
  <c r="J20" i="28"/>
  <c r="E20" i="28"/>
  <c r="F82" i="28" s="1"/>
  <c r="J19" i="28"/>
  <c r="J14" i="28"/>
  <c r="J56" i="28" s="1"/>
  <c r="E7" i="28"/>
  <c r="E73" i="28" s="1"/>
  <c r="J41" i="27"/>
  <c r="J40" i="27"/>
  <c r="AY98" i="1" s="1"/>
  <c r="J39" i="27"/>
  <c r="AX98" i="1"/>
  <c r="BI189" i="27"/>
  <c r="BH189" i="27"/>
  <c r="BG189" i="27"/>
  <c r="BF189" i="27"/>
  <c r="T189" i="27"/>
  <c r="R189" i="27"/>
  <c r="P189" i="27"/>
  <c r="BI186" i="27"/>
  <c r="BH186" i="27"/>
  <c r="BG186" i="27"/>
  <c r="BF186" i="27"/>
  <c r="T186" i="27"/>
  <c r="R186" i="27"/>
  <c r="P186" i="27"/>
  <c r="BI179" i="27"/>
  <c r="BH179" i="27"/>
  <c r="BG179" i="27"/>
  <c r="BF179" i="27"/>
  <c r="T179" i="27"/>
  <c r="R179" i="27"/>
  <c r="P179" i="27"/>
  <c r="BI172" i="27"/>
  <c r="BH172" i="27"/>
  <c r="BG172" i="27"/>
  <c r="BF172" i="27"/>
  <c r="T172" i="27"/>
  <c r="R172" i="27"/>
  <c r="P172" i="27"/>
  <c r="BI169" i="27"/>
  <c r="BH169" i="27"/>
  <c r="BG169" i="27"/>
  <c r="BF169" i="27"/>
  <c r="T169" i="27"/>
  <c r="R169" i="27"/>
  <c r="P169" i="27"/>
  <c r="BI166" i="27"/>
  <c r="BH166" i="27"/>
  <c r="BG166" i="27"/>
  <c r="BF166" i="27"/>
  <c r="T166" i="27"/>
  <c r="R166" i="27"/>
  <c r="P166" i="27"/>
  <c r="BI163" i="27"/>
  <c r="BH163" i="27"/>
  <c r="BG163" i="27"/>
  <c r="BF163" i="27"/>
  <c r="T163" i="27"/>
  <c r="R163" i="27"/>
  <c r="P163" i="27"/>
  <c r="BI160" i="27"/>
  <c r="BH160" i="27"/>
  <c r="BG160" i="27"/>
  <c r="BF160" i="27"/>
  <c r="T160" i="27"/>
  <c r="R160" i="27"/>
  <c r="P160" i="27"/>
  <c r="BI157" i="27"/>
  <c r="BH157" i="27"/>
  <c r="BG157" i="27"/>
  <c r="BF157" i="27"/>
  <c r="T157" i="27"/>
  <c r="R157" i="27"/>
  <c r="P157" i="27"/>
  <c r="BI154" i="27"/>
  <c r="BH154" i="27"/>
  <c r="BG154" i="27"/>
  <c r="BF154" i="27"/>
  <c r="T154" i="27"/>
  <c r="R154" i="27"/>
  <c r="P154" i="27"/>
  <c r="BI151" i="27"/>
  <c r="BH151" i="27"/>
  <c r="BG151" i="27"/>
  <c r="BF151" i="27"/>
  <c r="T151" i="27"/>
  <c r="R151" i="27"/>
  <c r="P151" i="27"/>
  <c r="BI148" i="27"/>
  <c r="BH148" i="27"/>
  <c r="BG148" i="27"/>
  <c r="BF148" i="27"/>
  <c r="T148" i="27"/>
  <c r="R148" i="27"/>
  <c r="P148" i="27"/>
  <c r="BI145" i="27"/>
  <c r="BH145" i="27"/>
  <c r="BG145" i="27"/>
  <c r="BF145" i="27"/>
  <c r="T145" i="27"/>
  <c r="R145" i="27"/>
  <c r="P145" i="27"/>
  <c r="BI142" i="27"/>
  <c r="BH142" i="27"/>
  <c r="BG142" i="27"/>
  <c r="BF142" i="27"/>
  <c r="T142" i="27"/>
  <c r="R142" i="27"/>
  <c r="P142" i="27"/>
  <c r="BI139" i="27"/>
  <c r="BH139" i="27"/>
  <c r="BG139" i="27"/>
  <c r="BF139" i="27"/>
  <c r="T139" i="27"/>
  <c r="R139" i="27"/>
  <c r="P139" i="27"/>
  <c r="BI136" i="27"/>
  <c r="BH136" i="27"/>
  <c r="BG136" i="27"/>
  <c r="BF136" i="27"/>
  <c r="T136" i="27"/>
  <c r="R136" i="27"/>
  <c r="P136" i="27"/>
  <c r="BI130" i="27"/>
  <c r="BH130" i="27"/>
  <c r="BG130" i="27"/>
  <c r="BF130" i="27"/>
  <c r="T130" i="27"/>
  <c r="R130" i="27"/>
  <c r="P130" i="27"/>
  <c r="BI127" i="27"/>
  <c r="BH127" i="27"/>
  <c r="BG127" i="27"/>
  <c r="BF127" i="27"/>
  <c r="T127" i="27"/>
  <c r="R127" i="27"/>
  <c r="P127" i="27"/>
  <c r="BI124" i="27"/>
  <c r="BH124" i="27"/>
  <c r="BG124" i="27"/>
  <c r="BF124" i="27"/>
  <c r="T124" i="27"/>
  <c r="R124" i="27"/>
  <c r="P124" i="27"/>
  <c r="BI121" i="27"/>
  <c r="BH121" i="27"/>
  <c r="BG121" i="27"/>
  <c r="BF121" i="27"/>
  <c r="T121" i="27"/>
  <c r="R121" i="27"/>
  <c r="P121" i="27"/>
  <c r="BI118" i="27"/>
  <c r="BH118" i="27"/>
  <c r="BG118" i="27"/>
  <c r="BF118" i="27"/>
  <c r="T118" i="27"/>
  <c r="R118" i="27"/>
  <c r="P118" i="27"/>
  <c r="BI115" i="27"/>
  <c r="BH115" i="27"/>
  <c r="BG115" i="27"/>
  <c r="BF115" i="27"/>
  <c r="T115" i="27"/>
  <c r="R115" i="27"/>
  <c r="P115" i="27"/>
  <c r="BI112" i="27"/>
  <c r="BH112" i="27"/>
  <c r="BG112" i="27"/>
  <c r="BF112" i="27"/>
  <c r="T112" i="27"/>
  <c r="R112" i="27"/>
  <c r="P112" i="27"/>
  <c r="BI109" i="27"/>
  <c r="BH109" i="27"/>
  <c r="BG109" i="27"/>
  <c r="BF109" i="27"/>
  <c r="T109" i="27"/>
  <c r="R109" i="27"/>
  <c r="P109" i="27"/>
  <c r="BI106" i="27"/>
  <c r="BH106" i="27"/>
  <c r="BG106" i="27"/>
  <c r="BF106" i="27"/>
  <c r="T106" i="27"/>
  <c r="R106" i="27"/>
  <c r="P106" i="27"/>
  <c r="BI101" i="27"/>
  <c r="BH101" i="27"/>
  <c r="BG101" i="27"/>
  <c r="BF101" i="27"/>
  <c r="T101" i="27"/>
  <c r="R101" i="27"/>
  <c r="P101" i="27"/>
  <c r="BI98" i="27"/>
  <c r="BH98" i="27"/>
  <c r="BG98" i="27"/>
  <c r="BF98" i="27"/>
  <c r="T98" i="27"/>
  <c r="R98" i="27"/>
  <c r="P98" i="27"/>
  <c r="BI95" i="27"/>
  <c r="BH95" i="27"/>
  <c r="BG95" i="27"/>
  <c r="BF95" i="27"/>
  <c r="T95" i="27"/>
  <c r="R95" i="27"/>
  <c r="P95" i="27"/>
  <c r="BI92" i="27"/>
  <c r="BH92" i="27"/>
  <c r="BG92" i="27"/>
  <c r="BF92" i="27"/>
  <c r="T92" i="27"/>
  <c r="R92" i="27"/>
  <c r="P92" i="27"/>
  <c r="J88" i="27"/>
  <c r="F87" i="27"/>
  <c r="F85" i="27"/>
  <c r="E83" i="27"/>
  <c r="J63" i="27"/>
  <c r="F62" i="27"/>
  <c r="F60" i="27"/>
  <c r="E58" i="27"/>
  <c r="J25" i="27"/>
  <c r="E25" i="27"/>
  <c r="J87" i="27" s="1"/>
  <c r="J24" i="27"/>
  <c r="J22" i="27"/>
  <c r="E22" i="27"/>
  <c r="F88" i="27"/>
  <c r="J21" i="27"/>
  <c r="J16" i="27"/>
  <c r="J85" i="27"/>
  <c r="E7" i="27"/>
  <c r="E52" i="27"/>
  <c r="J39" i="26"/>
  <c r="J38" i="26"/>
  <c r="AY96" i="1"/>
  <c r="J37" i="26"/>
  <c r="AX96" i="1" s="1"/>
  <c r="BI118" i="26"/>
  <c r="BH118" i="26"/>
  <c r="BG118" i="26"/>
  <c r="BF118" i="26"/>
  <c r="T118" i="26"/>
  <c r="R118" i="26"/>
  <c r="P118" i="26"/>
  <c r="BI115" i="26"/>
  <c r="BH115" i="26"/>
  <c r="BG115" i="26"/>
  <c r="BF115" i="26"/>
  <c r="T115" i="26"/>
  <c r="R115" i="26"/>
  <c r="P115" i="26"/>
  <c r="BI112" i="26"/>
  <c r="BH112" i="26"/>
  <c r="BG112" i="26"/>
  <c r="BF112" i="26"/>
  <c r="T112" i="26"/>
  <c r="R112" i="26"/>
  <c r="P112" i="26"/>
  <c r="BI109" i="26"/>
  <c r="BH109" i="26"/>
  <c r="BG109" i="26"/>
  <c r="BF109" i="26"/>
  <c r="T109" i="26"/>
  <c r="R109" i="26"/>
  <c r="P109" i="26"/>
  <c r="BI106" i="26"/>
  <c r="BH106" i="26"/>
  <c r="BG106" i="26"/>
  <c r="BF106" i="26"/>
  <c r="T106" i="26"/>
  <c r="R106" i="26"/>
  <c r="P106" i="26"/>
  <c r="BI103" i="26"/>
  <c r="BH103" i="26"/>
  <c r="BG103" i="26"/>
  <c r="BF103" i="26"/>
  <c r="T103" i="26"/>
  <c r="R103" i="26"/>
  <c r="P103" i="26"/>
  <c r="BI100" i="26"/>
  <c r="BH100" i="26"/>
  <c r="BG100" i="26"/>
  <c r="BF100" i="26"/>
  <c r="T100" i="26"/>
  <c r="R100" i="26"/>
  <c r="P100" i="26"/>
  <c r="BI98" i="26"/>
  <c r="BH98" i="26"/>
  <c r="BG98" i="26"/>
  <c r="BF98" i="26"/>
  <c r="T98" i="26"/>
  <c r="R98" i="26"/>
  <c r="P98" i="26"/>
  <c r="BI95" i="26"/>
  <c r="BH95" i="26"/>
  <c r="BG95" i="26"/>
  <c r="BF95" i="26"/>
  <c r="T95" i="26"/>
  <c r="R95" i="26"/>
  <c r="P95" i="26"/>
  <c r="BI92" i="26"/>
  <c r="BH92" i="26"/>
  <c r="BG92" i="26"/>
  <c r="BF92" i="26"/>
  <c r="T92" i="26"/>
  <c r="R92" i="26"/>
  <c r="P92" i="26"/>
  <c r="BI89" i="26"/>
  <c r="BH89" i="26"/>
  <c r="BG89" i="26"/>
  <c r="BF89" i="26"/>
  <c r="T89" i="26"/>
  <c r="R89" i="26"/>
  <c r="P89" i="26"/>
  <c r="BI86" i="26"/>
  <c r="BH86" i="26"/>
  <c r="BG86" i="26"/>
  <c r="BF86" i="26"/>
  <c r="T86" i="26"/>
  <c r="R86" i="26"/>
  <c r="P86" i="26"/>
  <c r="J82" i="26"/>
  <c r="F81" i="26"/>
  <c r="F79" i="26"/>
  <c r="E77" i="26"/>
  <c r="J59" i="26"/>
  <c r="F58" i="26"/>
  <c r="F56" i="26"/>
  <c r="E54" i="26"/>
  <c r="J23" i="26"/>
  <c r="E23" i="26"/>
  <c r="J81" i="26" s="1"/>
  <c r="J22" i="26"/>
  <c r="J20" i="26"/>
  <c r="E20" i="26"/>
  <c r="F82" i="26" s="1"/>
  <c r="J19" i="26"/>
  <c r="J14" i="26"/>
  <c r="J79" i="26"/>
  <c r="E7" i="26"/>
  <c r="E73" i="26"/>
  <c r="J39" i="25"/>
  <c r="J38" i="25"/>
  <c r="AY94" i="1"/>
  <c r="J37" i="25"/>
  <c r="AX94" i="1" s="1"/>
  <c r="BI106" i="25"/>
  <c r="BH106" i="25"/>
  <c r="BG106" i="25"/>
  <c r="BF106" i="25"/>
  <c r="T106" i="25"/>
  <c r="R106" i="25"/>
  <c r="P106" i="25"/>
  <c r="BI103" i="25"/>
  <c r="BH103" i="25"/>
  <c r="BG103" i="25"/>
  <c r="BF103" i="25"/>
  <c r="T103" i="25"/>
  <c r="R103" i="25"/>
  <c r="P103" i="25"/>
  <c r="BI98" i="25"/>
  <c r="BH98" i="25"/>
  <c r="BG98" i="25"/>
  <c r="BF98" i="25"/>
  <c r="T98" i="25"/>
  <c r="R98" i="25"/>
  <c r="P98" i="25"/>
  <c r="BI95" i="25"/>
  <c r="BH95" i="25"/>
  <c r="BG95" i="25"/>
  <c r="BF95" i="25"/>
  <c r="T95" i="25"/>
  <c r="R95" i="25"/>
  <c r="P95" i="25"/>
  <c r="BI92" i="25"/>
  <c r="BH92" i="25"/>
  <c r="BG92" i="25"/>
  <c r="BF92" i="25"/>
  <c r="T92" i="25"/>
  <c r="R92" i="25"/>
  <c r="P92" i="25"/>
  <c r="BI89" i="25"/>
  <c r="BH89" i="25"/>
  <c r="BG89" i="25"/>
  <c r="BF89" i="25"/>
  <c r="T89" i="25"/>
  <c r="R89" i="25"/>
  <c r="P89" i="25"/>
  <c r="BI86" i="25"/>
  <c r="BH86" i="25"/>
  <c r="BG86" i="25"/>
  <c r="BF86" i="25"/>
  <c r="T86" i="25"/>
  <c r="R86" i="25"/>
  <c r="P86" i="25"/>
  <c r="J82" i="25"/>
  <c r="F81" i="25"/>
  <c r="F79" i="25"/>
  <c r="E77" i="25"/>
  <c r="J59" i="25"/>
  <c r="F58" i="25"/>
  <c r="F56" i="25"/>
  <c r="E54" i="25"/>
  <c r="J23" i="25"/>
  <c r="E23" i="25"/>
  <c r="J58" i="25"/>
  <c r="J22" i="25"/>
  <c r="J20" i="25"/>
  <c r="E20" i="25"/>
  <c r="F59" i="25" s="1"/>
  <c r="J19" i="25"/>
  <c r="J14" i="25"/>
  <c r="J79" i="25" s="1"/>
  <c r="E7" i="25"/>
  <c r="E50" i="25" s="1"/>
  <c r="J39" i="24"/>
  <c r="J38" i="24"/>
  <c r="AY92" i="1" s="1"/>
  <c r="J37" i="24"/>
  <c r="AX92" i="1" s="1"/>
  <c r="BI90" i="24"/>
  <c r="BH90" i="24"/>
  <c r="BG90" i="24"/>
  <c r="BF90" i="24"/>
  <c r="T90" i="24"/>
  <c r="R90" i="24"/>
  <c r="P90" i="24"/>
  <c r="BI86" i="24"/>
  <c r="BH86" i="24"/>
  <c r="BG86" i="24"/>
  <c r="BF86" i="24"/>
  <c r="T86" i="24"/>
  <c r="R86" i="24"/>
  <c r="P86" i="24"/>
  <c r="J82" i="24"/>
  <c r="F81" i="24"/>
  <c r="F79" i="24"/>
  <c r="E77" i="24"/>
  <c r="J59" i="24"/>
  <c r="F58" i="24"/>
  <c r="F56" i="24"/>
  <c r="E54" i="24"/>
  <c r="J23" i="24"/>
  <c r="E23" i="24"/>
  <c r="J81" i="24"/>
  <c r="J22" i="24"/>
  <c r="J20" i="24"/>
  <c r="E20" i="24"/>
  <c r="F82" i="24"/>
  <c r="J19" i="24"/>
  <c r="J14" i="24"/>
  <c r="J56" i="24"/>
  <c r="E7" i="24"/>
  <c r="E50" i="24"/>
  <c r="J39" i="23"/>
  <c r="J38" i="23"/>
  <c r="AY91" i="1"/>
  <c r="J37" i="23"/>
  <c r="AX91" i="1"/>
  <c r="BI275" i="23"/>
  <c r="BH275" i="23"/>
  <c r="BG275" i="23"/>
  <c r="BF275" i="23"/>
  <c r="T275" i="23"/>
  <c r="R275" i="23"/>
  <c r="P275" i="23"/>
  <c r="BI272" i="23"/>
  <c r="BH272" i="23"/>
  <c r="BG272" i="23"/>
  <c r="BF272" i="23"/>
  <c r="T272" i="23"/>
  <c r="R272" i="23"/>
  <c r="P272" i="23"/>
  <c r="BI266" i="23"/>
  <c r="BH266" i="23"/>
  <c r="BG266" i="23"/>
  <c r="BF266" i="23"/>
  <c r="T266" i="23"/>
  <c r="R266" i="23"/>
  <c r="P266" i="23"/>
  <c r="BI261" i="23"/>
  <c r="BH261" i="23"/>
  <c r="BG261" i="23"/>
  <c r="BF261" i="23"/>
  <c r="T261" i="23"/>
  <c r="R261" i="23"/>
  <c r="P261" i="23"/>
  <c r="BI255" i="23"/>
  <c r="BH255" i="23"/>
  <c r="BG255" i="23"/>
  <c r="BF255" i="23"/>
  <c r="T255" i="23"/>
  <c r="R255" i="23"/>
  <c r="P255" i="23"/>
  <c r="BI244" i="23"/>
  <c r="BH244" i="23"/>
  <c r="BG244" i="23"/>
  <c r="BF244" i="23"/>
  <c r="T244" i="23"/>
  <c r="R244" i="23"/>
  <c r="P244" i="23"/>
  <c r="BI241" i="23"/>
  <c r="BH241" i="23"/>
  <c r="BG241" i="23"/>
  <c r="BF241" i="23"/>
  <c r="T241" i="23"/>
  <c r="R241" i="23"/>
  <c r="P241" i="23"/>
  <c r="BI235" i="23"/>
  <c r="BH235" i="23"/>
  <c r="BG235" i="23"/>
  <c r="BF235" i="23"/>
  <c r="T235" i="23"/>
  <c r="R235" i="23"/>
  <c r="P235" i="23"/>
  <c r="BI226" i="23"/>
  <c r="BH226" i="23"/>
  <c r="BG226" i="23"/>
  <c r="BF226" i="23"/>
  <c r="T226" i="23"/>
  <c r="R226" i="23"/>
  <c r="P226" i="23"/>
  <c r="BI223" i="23"/>
  <c r="BH223" i="23"/>
  <c r="BG223" i="23"/>
  <c r="BF223" i="23"/>
  <c r="T223" i="23"/>
  <c r="R223" i="23"/>
  <c r="P223" i="23"/>
  <c r="BI220" i="23"/>
  <c r="BH220" i="23"/>
  <c r="BG220" i="23"/>
  <c r="BF220" i="23"/>
  <c r="T220" i="23"/>
  <c r="R220" i="23"/>
  <c r="P220" i="23"/>
  <c r="BI217" i="23"/>
  <c r="BH217" i="23"/>
  <c r="BG217" i="23"/>
  <c r="BF217" i="23"/>
  <c r="T217" i="23"/>
  <c r="R217" i="23"/>
  <c r="P217" i="23"/>
  <c r="BI214" i="23"/>
  <c r="BH214" i="23"/>
  <c r="BG214" i="23"/>
  <c r="BF214" i="23"/>
  <c r="T214" i="23"/>
  <c r="R214" i="23"/>
  <c r="P214" i="23"/>
  <c r="BI211" i="23"/>
  <c r="BH211" i="23"/>
  <c r="BG211" i="23"/>
  <c r="BF211" i="23"/>
  <c r="T211" i="23"/>
  <c r="R211" i="23"/>
  <c r="P211" i="23"/>
  <c r="BI208" i="23"/>
  <c r="BH208" i="23"/>
  <c r="BG208" i="23"/>
  <c r="BF208" i="23"/>
  <c r="T208" i="23"/>
  <c r="R208" i="23"/>
  <c r="P208" i="23"/>
  <c r="BI205" i="23"/>
  <c r="BH205" i="23"/>
  <c r="BG205" i="23"/>
  <c r="BF205" i="23"/>
  <c r="T205" i="23"/>
  <c r="R205" i="23"/>
  <c r="P205" i="23"/>
  <c r="BI202" i="23"/>
  <c r="BH202" i="23"/>
  <c r="BG202" i="23"/>
  <c r="BF202" i="23"/>
  <c r="T202" i="23"/>
  <c r="R202" i="23"/>
  <c r="P202" i="23"/>
  <c r="BI199" i="23"/>
  <c r="BH199" i="23"/>
  <c r="BG199" i="23"/>
  <c r="BF199" i="23"/>
  <c r="T199" i="23"/>
  <c r="R199" i="23"/>
  <c r="P199" i="23"/>
  <c r="BI196" i="23"/>
  <c r="BH196" i="23"/>
  <c r="BG196" i="23"/>
  <c r="BF196" i="23"/>
  <c r="T196" i="23"/>
  <c r="R196" i="23"/>
  <c r="P196" i="23"/>
  <c r="BI191" i="23"/>
  <c r="BH191" i="23"/>
  <c r="BG191" i="23"/>
  <c r="BF191" i="23"/>
  <c r="T191" i="23"/>
  <c r="R191" i="23"/>
  <c r="P191" i="23"/>
  <c r="BI188" i="23"/>
  <c r="BH188" i="23"/>
  <c r="BG188" i="23"/>
  <c r="BF188" i="23"/>
  <c r="T188" i="23"/>
  <c r="R188" i="23"/>
  <c r="P188" i="23"/>
  <c r="BI185" i="23"/>
  <c r="BH185" i="23"/>
  <c r="BG185" i="23"/>
  <c r="BF185" i="23"/>
  <c r="T185" i="23"/>
  <c r="R185" i="23"/>
  <c r="P185" i="23"/>
  <c r="BI182" i="23"/>
  <c r="BH182" i="23"/>
  <c r="BG182" i="23"/>
  <c r="BF182" i="23"/>
  <c r="T182" i="23"/>
  <c r="R182" i="23"/>
  <c r="P182" i="23"/>
  <c r="BI179" i="23"/>
  <c r="BH179" i="23"/>
  <c r="BG179" i="23"/>
  <c r="BF179" i="23"/>
  <c r="T179" i="23"/>
  <c r="R179" i="23"/>
  <c r="P179" i="23"/>
  <c r="BI176" i="23"/>
  <c r="BH176" i="23"/>
  <c r="BG176" i="23"/>
  <c r="BF176" i="23"/>
  <c r="T176" i="23"/>
  <c r="R176" i="23"/>
  <c r="P176" i="23"/>
  <c r="BI173" i="23"/>
  <c r="BH173" i="23"/>
  <c r="BG173" i="23"/>
  <c r="BF173" i="23"/>
  <c r="T173" i="23"/>
  <c r="R173" i="23"/>
  <c r="P173" i="23"/>
  <c r="BI170" i="23"/>
  <c r="BH170" i="23"/>
  <c r="BG170" i="23"/>
  <c r="BF170" i="23"/>
  <c r="T170" i="23"/>
  <c r="R170" i="23"/>
  <c r="P170" i="23"/>
  <c r="BI167" i="23"/>
  <c r="BH167" i="23"/>
  <c r="BG167" i="23"/>
  <c r="BF167" i="23"/>
  <c r="T167" i="23"/>
  <c r="R167" i="23"/>
  <c r="P167" i="23"/>
  <c r="BI164" i="23"/>
  <c r="BH164" i="23"/>
  <c r="BG164" i="23"/>
  <c r="BF164" i="23"/>
  <c r="T164" i="23"/>
  <c r="R164" i="23"/>
  <c r="P164" i="23"/>
  <c r="BI161" i="23"/>
  <c r="BH161" i="23"/>
  <c r="BG161" i="23"/>
  <c r="BF161" i="23"/>
  <c r="T161" i="23"/>
  <c r="R161" i="23"/>
  <c r="P161" i="23"/>
  <c r="BI159" i="23"/>
  <c r="BH159" i="23"/>
  <c r="BG159" i="23"/>
  <c r="BF159" i="23"/>
  <c r="T159" i="23"/>
  <c r="R159" i="23"/>
  <c r="P159" i="23"/>
  <c r="BI156" i="23"/>
  <c r="BH156" i="23"/>
  <c r="BG156" i="23"/>
  <c r="BF156" i="23"/>
  <c r="T156" i="23"/>
  <c r="R156" i="23"/>
  <c r="P156" i="23"/>
  <c r="BI153" i="23"/>
  <c r="BH153" i="23"/>
  <c r="BG153" i="23"/>
  <c r="BF153" i="23"/>
  <c r="T153" i="23"/>
  <c r="R153" i="23"/>
  <c r="P153" i="23"/>
  <c r="BI150" i="23"/>
  <c r="BH150" i="23"/>
  <c r="BG150" i="23"/>
  <c r="BF150" i="23"/>
  <c r="T150" i="23"/>
  <c r="R150" i="23"/>
  <c r="P150" i="23"/>
  <c r="BI148" i="23"/>
  <c r="BH148" i="23"/>
  <c r="BG148" i="23"/>
  <c r="BF148" i="23"/>
  <c r="T148" i="23"/>
  <c r="R148" i="23"/>
  <c r="P148" i="23"/>
  <c r="BI146" i="23"/>
  <c r="BH146" i="23"/>
  <c r="BG146" i="23"/>
  <c r="BF146" i="23"/>
  <c r="T146" i="23"/>
  <c r="R146" i="23"/>
  <c r="P146" i="23"/>
  <c r="BI143" i="23"/>
  <c r="BH143" i="23"/>
  <c r="BG143" i="23"/>
  <c r="BF143" i="23"/>
  <c r="T143" i="23"/>
  <c r="R143" i="23"/>
  <c r="P143" i="23"/>
  <c r="BI140" i="23"/>
  <c r="BH140" i="23"/>
  <c r="BG140" i="23"/>
  <c r="BF140" i="23"/>
  <c r="T140" i="23"/>
  <c r="R140" i="23"/>
  <c r="P140" i="23"/>
  <c r="BI137" i="23"/>
  <c r="BH137" i="23"/>
  <c r="BG137" i="23"/>
  <c r="BF137" i="23"/>
  <c r="T137" i="23"/>
  <c r="R137" i="23"/>
  <c r="P137" i="23"/>
  <c r="BI134" i="23"/>
  <c r="BH134" i="23"/>
  <c r="BG134" i="23"/>
  <c r="BF134" i="23"/>
  <c r="T134" i="23"/>
  <c r="R134" i="23"/>
  <c r="P134" i="23"/>
  <c r="BI130" i="23"/>
  <c r="BH130" i="23"/>
  <c r="BG130" i="23"/>
  <c r="BF130" i="23"/>
  <c r="T130" i="23"/>
  <c r="R130" i="23"/>
  <c r="P130" i="23"/>
  <c r="BI125" i="23"/>
  <c r="BH125" i="23"/>
  <c r="BG125" i="23"/>
  <c r="BF125" i="23"/>
  <c r="T125" i="23"/>
  <c r="R125" i="23"/>
  <c r="P125" i="23"/>
  <c r="BI123" i="23"/>
  <c r="BH123" i="23"/>
  <c r="BG123" i="23"/>
  <c r="BF123" i="23"/>
  <c r="T123" i="23"/>
  <c r="R123" i="23"/>
  <c r="P123" i="23"/>
  <c r="BI118" i="23"/>
  <c r="BH118" i="23"/>
  <c r="BG118" i="23"/>
  <c r="BF118" i="23"/>
  <c r="T118" i="23"/>
  <c r="R118" i="23"/>
  <c r="P118" i="23"/>
  <c r="BI113" i="23"/>
  <c r="BH113" i="23"/>
  <c r="BG113" i="23"/>
  <c r="BF113" i="23"/>
  <c r="T113" i="23"/>
  <c r="R113" i="23"/>
  <c r="P113" i="23"/>
  <c r="BI110" i="23"/>
  <c r="BH110" i="23"/>
  <c r="BG110" i="23"/>
  <c r="BF110" i="23"/>
  <c r="T110" i="23"/>
  <c r="R110" i="23"/>
  <c r="P110" i="23"/>
  <c r="BI107" i="23"/>
  <c r="BH107" i="23"/>
  <c r="BG107" i="23"/>
  <c r="BF107" i="23"/>
  <c r="T107" i="23"/>
  <c r="R107" i="23"/>
  <c r="P107" i="23"/>
  <c r="BI104" i="23"/>
  <c r="BH104" i="23"/>
  <c r="BG104" i="23"/>
  <c r="BF104" i="23"/>
  <c r="T104" i="23"/>
  <c r="R104" i="23"/>
  <c r="P104" i="23"/>
  <c r="BI101" i="23"/>
  <c r="BH101" i="23"/>
  <c r="BG101" i="23"/>
  <c r="BF101" i="23"/>
  <c r="T101" i="23"/>
  <c r="R101" i="23"/>
  <c r="P101" i="23"/>
  <c r="BI98" i="23"/>
  <c r="BH98" i="23"/>
  <c r="BG98" i="23"/>
  <c r="BF98" i="23"/>
  <c r="T98" i="23"/>
  <c r="R98" i="23"/>
  <c r="P98" i="23"/>
  <c r="BI95" i="23"/>
  <c r="BH95" i="23"/>
  <c r="BG95" i="23"/>
  <c r="BF95" i="23"/>
  <c r="T95" i="23"/>
  <c r="R95" i="23"/>
  <c r="P95" i="23"/>
  <c r="BI92" i="23"/>
  <c r="BH92" i="23"/>
  <c r="BG92" i="23"/>
  <c r="BF92" i="23"/>
  <c r="T92" i="23"/>
  <c r="R92" i="23"/>
  <c r="P92" i="23"/>
  <c r="BI89" i="23"/>
  <c r="BH89" i="23"/>
  <c r="BG89" i="23"/>
  <c r="BF89" i="23"/>
  <c r="T89" i="23"/>
  <c r="R89" i="23"/>
  <c r="P89" i="23"/>
  <c r="BI86" i="23"/>
  <c r="BH86" i="23"/>
  <c r="BG86" i="23"/>
  <c r="BF86" i="23"/>
  <c r="T86" i="23"/>
  <c r="R86" i="23"/>
  <c r="P86" i="23"/>
  <c r="J82" i="23"/>
  <c r="F81" i="23"/>
  <c r="F79" i="23"/>
  <c r="E77" i="23"/>
  <c r="J59" i="23"/>
  <c r="F58" i="23"/>
  <c r="F56" i="23"/>
  <c r="E54" i="23"/>
  <c r="J23" i="23"/>
  <c r="E23" i="23"/>
  <c r="J81" i="23" s="1"/>
  <c r="J22" i="23"/>
  <c r="J20" i="23"/>
  <c r="E20" i="23"/>
  <c r="F82" i="23"/>
  <c r="J19" i="23"/>
  <c r="J14" i="23"/>
  <c r="J79" i="23" s="1"/>
  <c r="E7" i="23"/>
  <c r="E73" i="23"/>
  <c r="J39" i="22"/>
  <c r="J38" i="22"/>
  <c r="AY89" i="1"/>
  <c r="J37" i="22"/>
  <c r="AX89" i="1"/>
  <c r="BI214" i="22"/>
  <c r="BH214" i="22"/>
  <c r="BG214" i="22"/>
  <c r="BF214" i="22"/>
  <c r="T214" i="22"/>
  <c r="R214" i="22"/>
  <c r="P214" i="22"/>
  <c r="BI209" i="22"/>
  <c r="BH209" i="22"/>
  <c r="BG209" i="22"/>
  <c r="BF209" i="22"/>
  <c r="T209" i="22"/>
  <c r="R209" i="22"/>
  <c r="P209" i="22"/>
  <c r="BI199" i="22"/>
  <c r="BH199" i="22"/>
  <c r="BG199" i="22"/>
  <c r="BF199" i="22"/>
  <c r="T199" i="22"/>
  <c r="R199" i="22"/>
  <c r="P199" i="22"/>
  <c r="BI196" i="22"/>
  <c r="BH196" i="22"/>
  <c r="BG196" i="22"/>
  <c r="BF196" i="22"/>
  <c r="T196" i="22"/>
  <c r="R196" i="22"/>
  <c r="P196" i="22"/>
  <c r="BI193" i="22"/>
  <c r="BH193" i="22"/>
  <c r="BG193" i="22"/>
  <c r="BF193" i="22"/>
  <c r="T193" i="22"/>
  <c r="R193" i="22"/>
  <c r="P193" i="22"/>
  <c r="BI190" i="22"/>
  <c r="BH190" i="22"/>
  <c r="BG190" i="22"/>
  <c r="BF190" i="22"/>
  <c r="T190" i="22"/>
  <c r="R190" i="22"/>
  <c r="P190" i="22"/>
  <c r="BI187" i="22"/>
  <c r="BH187" i="22"/>
  <c r="BG187" i="22"/>
  <c r="BF187" i="22"/>
  <c r="T187" i="22"/>
  <c r="R187" i="22"/>
  <c r="P187" i="22"/>
  <c r="BI184" i="22"/>
  <c r="BH184" i="22"/>
  <c r="BG184" i="22"/>
  <c r="BF184" i="22"/>
  <c r="T184" i="22"/>
  <c r="R184" i="22"/>
  <c r="P184" i="22"/>
  <c r="BI181" i="22"/>
  <c r="BH181" i="22"/>
  <c r="BG181" i="22"/>
  <c r="BF181" i="22"/>
  <c r="T181" i="22"/>
  <c r="R181" i="22"/>
  <c r="P181" i="22"/>
  <c r="BI178" i="22"/>
  <c r="BH178" i="22"/>
  <c r="BG178" i="22"/>
  <c r="BF178" i="22"/>
  <c r="T178" i="22"/>
  <c r="R178" i="22"/>
  <c r="P178" i="22"/>
  <c r="BI175" i="22"/>
  <c r="BH175" i="22"/>
  <c r="BG175" i="22"/>
  <c r="BF175" i="22"/>
  <c r="T175" i="22"/>
  <c r="R175" i="22"/>
  <c r="P175" i="22"/>
  <c r="BI170" i="22"/>
  <c r="BH170" i="22"/>
  <c r="BG170" i="22"/>
  <c r="BF170" i="22"/>
  <c r="T170" i="22"/>
  <c r="R170" i="22"/>
  <c r="P170" i="22"/>
  <c r="BI165" i="22"/>
  <c r="BH165" i="22"/>
  <c r="BG165" i="22"/>
  <c r="BF165" i="22"/>
  <c r="T165" i="22"/>
  <c r="R165" i="22"/>
  <c r="P165" i="22"/>
  <c r="BI162" i="22"/>
  <c r="BH162" i="22"/>
  <c r="BG162" i="22"/>
  <c r="BF162" i="22"/>
  <c r="T162" i="22"/>
  <c r="R162" i="22"/>
  <c r="P162" i="22"/>
  <c r="BI159" i="22"/>
  <c r="BH159" i="22"/>
  <c r="BG159" i="22"/>
  <c r="BF159" i="22"/>
  <c r="T159" i="22"/>
  <c r="R159" i="22"/>
  <c r="P159" i="22"/>
  <c r="BI156" i="22"/>
  <c r="BH156" i="22"/>
  <c r="BG156" i="22"/>
  <c r="BF156" i="22"/>
  <c r="T156" i="22"/>
  <c r="R156" i="22"/>
  <c r="P156" i="22"/>
  <c r="BI153" i="22"/>
  <c r="BH153" i="22"/>
  <c r="BG153" i="22"/>
  <c r="BF153" i="22"/>
  <c r="T153" i="22"/>
  <c r="R153" i="22"/>
  <c r="P153" i="22"/>
  <c r="BI148" i="22"/>
  <c r="BH148" i="22"/>
  <c r="BG148" i="22"/>
  <c r="BF148" i="22"/>
  <c r="T148" i="22"/>
  <c r="R148" i="22"/>
  <c r="P148" i="22"/>
  <c r="BI143" i="22"/>
  <c r="BH143" i="22"/>
  <c r="BG143" i="22"/>
  <c r="BF143" i="22"/>
  <c r="T143" i="22"/>
  <c r="R143" i="22"/>
  <c r="P143" i="22"/>
  <c r="BI138" i="22"/>
  <c r="BH138" i="22"/>
  <c r="BG138" i="22"/>
  <c r="BF138" i="22"/>
  <c r="T138" i="22"/>
  <c r="R138" i="22"/>
  <c r="P138" i="22"/>
  <c r="BI133" i="22"/>
  <c r="BH133" i="22"/>
  <c r="BG133" i="22"/>
  <c r="BF133" i="22"/>
  <c r="T133" i="22"/>
  <c r="R133" i="22"/>
  <c r="P133" i="22"/>
  <c r="BI130" i="22"/>
  <c r="BH130" i="22"/>
  <c r="BG130" i="22"/>
  <c r="BF130" i="22"/>
  <c r="T130" i="22"/>
  <c r="R130" i="22"/>
  <c r="P130" i="22"/>
  <c r="BI127" i="22"/>
  <c r="BH127" i="22"/>
  <c r="BG127" i="22"/>
  <c r="BF127" i="22"/>
  <c r="T127" i="22"/>
  <c r="R127" i="22"/>
  <c r="P127" i="22"/>
  <c r="BI124" i="22"/>
  <c r="BH124" i="22"/>
  <c r="BG124" i="22"/>
  <c r="BF124" i="22"/>
  <c r="T124" i="22"/>
  <c r="R124" i="22"/>
  <c r="P124" i="22"/>
  <c r="BI121" i="22"/>
  <c r="BH121" i="22"/>
  <c r="BG121" i="22"/>
  <c r="BF121" i="22"/>
  <c r="T121" i="22"/>
  <c r="R121" i="22"/>
  <c r="P121" i="22"/>
  <c r="BI118" i="22"/>
  <c r="BH118" i="22"/>
  <c r="BG118" i="22"/>
  <c r="BF118" i="22"/>
  <c r="T118" i="22"/>
  <c r="R118" i="22"/>
  <c r="P118" i="22"/>
  <c r="BI115" i="22"/>
  <c r="BH115" i="22"/>
  <c r="BG115" i="22"/>
  <c r="BF115" i="22"/>
  <c r="T115" i="22"/>
  <c r="R115" i="22"/>
  <c r="P115" i="22"/>
  <c r="BI112" i="22"/>
  <c r="BH112" i="22"/>
  <c r="BG112" i="22"/>
  <c r="BF112" i="22"/>
  <c r="T112" i="22"/>
  <c r="R112" i="22"/>
  <c r="P112" i="22"/>
  <c r="BI109" i="22"/>
  <c r="BH109" i="22"/>
  <c r="BG109" i="22"/>
  <c r="BF109" i="22"/>
  <c r="T109" i="22"/>
  <c r="R109" i="22"/>
  <c r="P109" i="22"/>
  <c r="BI106" i="22"/>
  <c r="BH106" i="22"/>
  <c r="BG106" i="22"/>
  <c r="BF106" i="22"/>
  <c r="T106" i="22"/>
  <c r="R106" i="22"/>
  <c r="P106" i="22"/>
  <c r="BI103" i="22"/>
  <c r="BH103" i="22"/>
  <c r="BG103" i="22"/>
  <c r="BF103" i="22"/>
  <c r="T103" i="22"/>
  <c r="R103" i="22"/>
  <c r="P103" i="22"/>
  <c r="BI100" i="22"/>
  <c r="BH100" i="22"/>
  <c r="BG100" i="22"/>
  <c r="BF100" i="22"/>
  <c r="T100" i="22"/>
  <c r="R100" i="22"/>
  <c r="P100" i="22"/>
  <c r="BI97" i="22"/>
  <c r="BH97" i="22"/>
  <c r="BG97" i="22"/>
  <c r="BF97" i="22"/>
  <c r="T97" i="22"/>
  <c r="R97" i="22"/>
  <c r="P97" i="22"/>
  <c r="BI94" i="22"/>
  <c r="BH94" i="22"/>
  <c r="BG94" i="22"/>
  <c r="BF94" i="22"/>
  <c r="T94" i="22"/>
  <c r="R94" i="22"/>
  <c r="P94" i="22"/>
  <c r="BI91" i="22"/>
  <c r="BH91" i="22"/>
  <c r="BG91" i="22"/>
  <c r="BF91" i="22"/>
  <c r="T91" i="22"/>
  <c r="R91" i="22"/>
  <c r="P91" i="22"/>
  <c r="BI86" i="22"/>
  <c r="BH86" i="22"/>
  <c r="BG86" i="22"/>
  <c r="BF86" i="22"/>
  <c r="T86" i="22"/>
  <c r="R86" i="22"/>
  <c r="P86" i="22"/>
  <c r="J82" i="22"/>
  <c r="F81" i="22"/>
  <c r="F79" i="22"/>
  <c r="E77" i="22"/>
  <c r="J59" i="22"/>
  <c r="F58" i="22"/>
  <c r="F56" i="22"/>
  <c r="E54" i="22"/>
  <c r="J23" i="22"/>
  <c r="E23" i="22"/>
  <c r="J58" i="22" s="1"/>
  <c r="J22" i="22"/>
  <c r="J20" i="22"/>
  <c r="E20" i="22"/>
  <c r="F59" i="22"/>
  <c r="J19" i="22"/>
  <c r="J14" i="22"/>
  <c r="J56" i="22"/>
  <c r="E7" i="22"/>
  <c r="E73" i="22"/>
  <c r="J39" i="21"/>
  <c r="J38" i="21"/>
  <c r="AY87" i="1"/>
  <c r="J37" i="21"/>
  <c r="AX87" i="1"/>
  <c r="BI192" i="21"/>
  <c r="BH192" i="21"/>
  <c r="BG192" i="21"/>
  <c r="BF192" i="21"/>
  <c r="T192" i="21"/>
  <c r="R192" i="21"/>
  <c r="P192" i="21"/>
  <c r="BI187" i="21"/>
  <c r="BH187" i="21"/>
  <c r="BG187" i="21"/>
  <c r="BF187" i="21"/>
  <c r="T187" i="21"/>
  <c r="R187" i="21"/>
  <c r="P187" i="21"/>
  <c r="BI178" i="21"/>
  <c r="BH178" i="21"/>
  <c r="BG178" i="21"/>
  <c r="BF178" i="21"/>
  <c r="T178" i="21"/>
  <c r="R178" i="21"/>
  <c r="P178" i="21"/>
  <c r="BI175" i="21"/>
  <c r="BH175" i="21"/>
  <c r="BG175" i="21"/>
  <c r="BF175" i="21"/>
  <c r="T175" i="21"/>
  <c r="R175" i="21"/>
  <c r="P175" i="21"/>
  <c r="BI172" i="21"/>
  <c r="BH172" i="21"/>
  <c r="BG172" i="21"/>
  <c r="BF172" i="21"/>
  <c r="T172" i="21"/>
  <c r="R172" i="21"/>
  <c r="P172" i="21"/>
  <c r="BI167" i="21"/>
  <c r="BH167" i="21"/>
  <c r="BG167" i="21"/>
  <c r="BF167" i="21"/>
  <c r="T167" i="21"/>
  <c r="R167" i="21"/>
  <c r="P167" i="21"/>
  <c r="BI162" i="21"/>
  <c r="BH162" i="21"/>
  <c r="BG162" i="21"/>
  <c r="BF162" i="21"/>
  <c r="T162" i="21"/>
  <c r="R162" i="21"/>
  <c r="P162" i="21"/>
  <c r="BI159" i="21"/>
  <c r="BH159" i="21"/>
  <c r="BG159" i="21"/>
  <c r="BF159" i="21"/>
  <c r="T159" i="21"/>
  <c r="R159" i="21"/>
  <c r="P159" i="21"/>
  <c r="BI156" i="21"/>
  <c r="BH156" i="21"/>
  <c r="BG156" i="21"/>
  <c r="BF156" i="21"/>
  <c r="T156" i="21"/>
  <c r="R156" i="21"/>
  <c r="P156" i="21"/>
  <c r="BI153" i="21"/>
  <c r="BH153" i="21"/>
  <c r="BG153" i="21"/>
  <c r="BF153" i="21"/>
  <c r="T153" i="21"/>
  <c r="R153" i="21"/>
  <c r="P153" i="21"/>
  <c r="BI150" i="21"/>
  <c r="BH150" i="21"/>
  <c r="BG150" i="21"/>
  <c r="BF150" i="21"/>
  <c r="T150" i="21"/>
  <c r="R150" i="21"/>
  <c r="P150" i="21"/>
  <c r="BI145" i="21"/>
  <c r="BH145" i="21"/>
  <c r="BG145" i="21"/>
  <c r="BF145" i="21"/>
  <c r="T145" i="21"/>
  <c r="R145" i="21"/>
  <c r="P145" i="21"/>
  <c r="BI140" i="21"/>
  <c r="BH140" i="21"/>
  <c r="BG140" i="21"/>
  <c r="BF140" i="21"/>
  <c r="T140" i="21"/>
  <c r="R140" i="21"/>
  <c r="P140" i="21"/>
  <c r="BI135" i="21"/>
  <c r="BH135" i="21"/>
  <c r="BG135" i="21"/>
  <c r="BF135" i="21"/>
  <c r="T135" i="21"/>
  <c r="R135" i="21"/>
  <c r="P135" i="21"/>
  <c r="BI130" i="21"/>
  <c r="BH130" i="21"/>
  <c r="BG130" i="21"/>
  <c r="BF130" i="21"/>
  <c r="T130" i="21"/>
  <c r="R130" i="21"/>
  <c r="P130" i="21"/>
  <c r="BI127" i="21"/>
  <c r="BH127" i="21"/>
  <c r="BG127" i="21"/>
  <c r="BF127" i="21"/>
  <c r="T127" i="21"/>
  <c r="R127" i="21"/>
  <c r="P127" i="21"/>
  <c r="BI124" i="21"/>
  <c r="BH124" i="21"/>
  <c r="BG124" i="21"/>
  <c r="BF124" i="21"/>
  <c r="T124" i="21"/>
  <c r="R124" i="21"/>
  <c r="P124" i="21"/>
  <c r="BI121" i="21"/>
  <c r="BH121" i="21"/>
  <c r="BG121" i="21"/>
  <c r="BF121" i="21"/>
  <c r="T121" i="21"/>
  <c r="R121" i="21"/>
  <c r="P121" i="21"/>
  <c r="BI118" i="21"/>
  <c r="BH118" i="21"/>
  <c r="BG118" i="21"/>
  <c r="BF118" i="21"/>
  <c r="T118" i="21"/>
  <c r="R118" i="21"/>
  <c r="P118" i="21"/>
  <c r="BI115" i="21"/>
  <c r="BH115" i="21"/>
  <c r="BG115" i="21"/>
  <c r="BF115" i="21"/>
  <c r="T115" i="21"/>
  <c r="R115" i="21"/>
  <c r="P115" i="21"/>
  <c r="BI112" i="21"/>
  <c r="BH112" i="21"/>
  <c r="BG112" i="21"/>
  <c r="BF112" i="21"/>
  <c r="T112" i="21"/>
  <c r="R112" i="21"/>
  <c r="P112" i="21"/>
  <c r="BI109" i="21"/>
  <c r="BH109" i="21"/>
  <c r="BG109" i="21"/>
  <c r="BF109" i="21"/>
  <c r="T109" i="21"/>
  <c r="R109" i="21"/>
  <c r="P109" i="21"/>
  <c r="BI106" i="21"/>
  <c r="BH106" i="21"/>
  <c r="BG106" i="21"/>
  <c r="BF106" i="21"/>
  <c r="T106" i="21"/>
  <c r="R106" i="21"/>
  <c r="P106" i="21"/>
  <c r="BI103" i="21"/>
  <c r="BH103" i="21"/>
  <c r="BG103" i="21"/>
  <c r="BF103" i="21"/>
  <c r="T103" i="21"/>
  <c r="R103" i="21"/>
  <c r="P103" i="21"/>
  <c r="BI100" i="21"/>
  <c r="BH100" i="21"/>
  <c r="BG100" i="21"/>
  <c r="BF100" i="21"/>
  <c r="T100" i="21"/>
  <c r="R100" i="21"/>
  <c r="P100" i="21"/>
  <c r="BI97" i="21"/>
  <c r="BH97" i="21"/>
  <c r="BG97" i="21"/>
  <c r="BF97" i="21"/>
  <c r="T97" i="21"/>
  <c r="R97" i="21"/>
  <c r="P97" i="21"/>
  <c r="BI94" i="21"/>
  <c r="BH94" i="21"/>
  <c r="BG94" i="21"/>
  <c r="BF94" i="21"/>
  <c r="T94" i="21"/>
  <c r="R94" i="21"/>
  <c r="P94" i="21"/>
  <c r="BI91" i="21"/>
  <c r="BH91" i="21"/>
  <c r="BG91" i="21"/>
  <c r="BF91" i="21"/>
  <c r="T91" i="21"/>
  <c r="R91" i="21"/>
  <c r="P91" i="21"/>
  <c r="BI86" i="21"/>
  <c r="BH86" i="21"/>
  <c r="BG86" i="21"/>
  <c r="BF86" i="21"/>
  <c r="T86" i="21"/>
  <c r="R86" i="21"/>
  <c r="P86" i="21"/>
  <c r="J82" i="21"/>
  <c r="F81" i="21"/>
  <c r="F79" i="21"/>
  <c r="E77" i="21"/>
  <c r="J59" i="21"/>
  <c r="F58" i="21"/>
  <c r="F56" i="21"/>
  <c r="E54" i="21"/>
  <c r="J23" i="21"/>
  <c r="E23" i="21"/>
  <c r="J81" i="21"/>
  <c r="J22" i="21"/>
  <c r="J20" i="21"/>
  <c r="E20" i="21"/>
  <c r="F82" i="21" s="1"/>
  <c r="J19" i="21"/>
  <c r="J14" i="21"/>
  <c r="J79" i="21" s="1"/>
  <c r="E7" i="21"/>
  <c r="E50" i="21" s="1"/>
  <c r="J39" i="20"/>
  <c r="J38" i="20"/>
  <c r="AY85" i="1" s="1"/>
  <c r="J37" i="20"/>
  <c r="AX85" i="1" s="1"/>
  <c r="BI178" i="20"/>
  <c r="BH178" i="20"/>
  <c r="BG178" i="20"/>
  <c r="BF178" i="20"/>
  <c r="T178" i="20"/>
  <c r="R178" i="20"/>
  <c r="P178" i="20"/>
  <c r="BI173" i="20"/>
  <c r="BH173" i="20"/>
  <c r="BG173" i="20"/>
  <c r="BF173" i="20"/>
  <c r="T173" i="20"/>
  <c r="R173" i="20"/>
  <c r="P173" i="20"/>
  <c r="BI165" i="20"/>
  <c r="BH165" i="20"/>
  <c r="BG165" i="20"/>
  <c r="BF165" i="20"/>
  <c r="T165" i="20"/>
  <c r="R165" i="20"/>
  <c r="P165" i="20"/>
  <c r="BI162" i="20"/>
  <c r="BH162" i="20"/>
  <c r="BG162" i="20"/>
  <c r="BF162" i="20"/>
  <c r="T162" i="20"/>
  <c r="R162" i="20"/>
  <c r="P162" i="20"/>
  <c r="BI159" i="20"/>
  <c r="BH159" i="20"/>
  <c r="BG159" i="20"/>
  <c r="BF159" i="20"/>
  <c r="T159" i="20"/>
  <c r="R159" i="20"/>
  <c r="P159" i="20"/>
  <c r="BI156" i="20"/>
  <c r="BH156" i="20"/>
  <c r="BG156" i="20"/>
  <c r="BF156" i="20"/>
  <c r="T156" i="20"/>
  <c r="R156" i="20"/>
  <c r="P156" i="20"/>
  <c r="BI153" i="20"/>
  <c r="BH153" i="20"/>
  <c r="BG153" i="20"/>
  <c r="BF153" i="20"/>
  <c r="T153" i="20"/>
  <c r="R153" i="20"/>
  <c r="P153" i="20"/>
  <c r="BI150" i="20"/>
  <c r="BH150" i="20"/>
  <c r="BG150" i="20"/>
  <c r="BF150" i="20"/>
  <c r="T150" i="20"/>
  <c r="R150" i="20"/>
  <c r="P150" i="20"/>
  <c r="BI147" i="20"/>
  <c r="BH147" i="20"/>
  <c r="BG147" i="20"/>
  <c r="BF147" i="20"/>
  <c r="T147" i="20"/>
  <c r="R147" i="20"/>
  <c r="P147" i="20"/>
  <c r="BI144" i="20"/>
  <c r="BH144" i="20"/>
  <c r="BG144" i="20"/>
  <c r="BF144" i="20"/>
  <c r="T144" i="20"/>
  <c r="R144" i="20"/>
  <c r="P144" i="20"/>
  <c r="BI141" i="20"/>
  <c r="BH141" i="20"/>
  <c r="BG141" i="20"/>
  <c r="BF141" i="20"/>
  <c r="T141" i="20"/>
  <c r="R141" i="20"/>
  <c r="P141" i="20"/>
  <c r="BI138" i="20"/>
  <c r="BH138" i="20"/>
  <c r="BG138" i="20"/>
  <c r="BF138" i="20"/>
  <c r="T138" i="20"/>
  <c r="R138" i="20"/>
  <c r="P138" i="20"/>
  <c r="BI135" i="20"/>
  <c r="BH135" i="20"/>
  <c r="BG135" i="20"/>
  <c r="BF135" i="20"/>
  <c r="T135" i="20"/>
  <c r="R135" i="20"/>
  <c r="P135" i="20"/>
  <c r="BI130" i="20"/>
  <c r="BH130" i="20"/>
  <c r="BG130" i="20"/>
  <c r="BF130" i="20"/>
  <c r="T130" i="20"/>
  <c r="R130" i="20"/>
  <c r="P130" i="20"/>
  <c r="BI125" i="20"/>
  <c r="BH125" i="20"/>
  <c r="BG125" i="20"/>
  <c r="BF125" i="20"/>
  <c r="T125" i="20"/>
  <c r="R125" i="20"/>
  <c r="P125" i="20"/>
  <c r="BI120" i="20"/>
  <c r="BH120" i="20"/>
  <c r="BG120" i="20"/>
  <c r="BF120" i="20"/>
  <c r="T120" i="20"/>
  <c r="R120" i="20"/>
  <c r="P120" i="20"/>
  <c r="BI115" i="20"/>
  <c r="BH115" i="20"/>
  <c r="BG115" i="20"/>
  <c r="BF115" i="20"/>
  <c r="T115" i="20"/>
  <c r="R115" i="20"/>
  <c r="P115" i="20"/>
  <c r="BI112" i="20"/>
  <c r="BH112" i="20"/>
  <c r="BG112" i="20"/>
  <c r="BF112" i="20"/>
  <c r="T112" i="20"/>
  <c r="R112" i="20"/>
  <c r="P112" i="20"/>
  <c r="BI109" i="20"/>
  <c r="BH109" i="20"/>
  <c r="BG109" i="20"/>
  <c r="BF109" i="20"/>
  <c r="T109" i="20"/>
  <c r="R109" i="20"/>
  <c r="P109" i="20"/>
  <c r="BI106" i="20"/>
  <c r="BH106" i="20"/>
  <c r="BG106" i="20"/>
  <c r="BF106" i="20"/>
  <c r="T106" i="20"/>
  <c r="R106" i="20"/>
  <c r="P106" i="20"/>
  <c r="BI103" i="20"/>
  <c r="BH103" i="20"/>
  <c r="BG103" i="20"/>
  <c r="BF103" i="20"/>
  <c r="T103" i="20"/>
  <c r="R103" i="20"/>
  <c r="P103" i="20"/>
  <c r="BI100" i="20"/>
  <c r="BH100" i="20"/>
  <c r="BG100" i="20"/>
  <c r="BF100" i="20"/>
  <c r="T100" i="20"/>
  <c r="R100" i="20"/>
  <c r="P100" i="20"/>
  <c r="BI97" i="20"/>
  <c r="BH97" i="20"/>
  <c r="BG97" i="20"/>
  <c r="BF97" i="20"/>
  <c r="T97" i="20"/>
  <c r="R97" i="20"/>
  <c r="P97" i="20"/>
  <c r="BI94" i="20"/>
  <c r="BH94" i="20"/>
  <c r="BG94" i="20"/>
  <c r="BF94" i="20"/>
  <c r="T94" i="20"/>
  <c r="R94" i="20"/>
  <c r="P94" i="20"/>
  <c r="BI91" i="20"/>
  <c r="BH91" i="20"/>
  <c r="BG91" i="20"/>
  <c r="BF91" i="20"/>
  <c r="T91" i="20"/>
  <c r="R91" i="20"/>
  <c r="P91" i="20"/>
  <c r="BI86" i="20"/>
  <c r="BH86" i="20"/>
  <c r="BG86" i="20"/>
  <c r="BF86" i="20"/>
  <c r="T86" i="20"/>
  <c r="R86" i="20"/>
  <c r="P86" i="20"/>
  <c r="J82" i="20"/>
  <c r="F81" i="20"/>
  <c r="F79" i="20"/>
  <c r="E77" i="20"/>
  <c r="J59" i="20"/>
  <c r="F58" i="20"/>
  <c r="F56" i="20"/>
  <c r="E54" i="20"/>
  <c r="J23" i="20"/>
  <c r="E23" i="20"/>
  <c r="J81" i="20" s="1"/>
  <c r="J22" i="20"/>
  <c r="J20" i="20"/>
  <c r="E20" i="20"/>
  <c r="F59" i="20"/>
  <c r="J19" i="20"/>
  <c r="J14" i="20"/>
  <c r="J79" i="20" s="1"/>
  <c r="E7" i="20"/>
  <c r="E73" i="20"/>
  <c r="J39" i="19"/>
  <c r="J38" i="19"/>
  <c r="AY83" i="1"/>
  <c r="J37" i="19"/>
  <c r="AX83" i="1"/>
  <c r="BI194" i="19"/>
  <c r="BH194" i="19"/>
  <c r="BG194" i="19"/>
  <c r="BF194" i="19"/>
  <c r="T194" i="19"/>
  <c r="R194" i="19"/>
  <c r="P194" i="19"/>
  <c r="BI189" i="19"/>
  <c r="BH189" i="19"/>
  <c r="BG189" i="19"/>
  <c r="BF189" i="19"/>
  <c r="T189" i="19"/>
  <c r="R189" i="19"/>
  <c r="P189" i="19"/>
  <c r="BI181" i="19"/>
  <c r="BH181" i="19"/>
  <c r="BG181" i="19"/>
  <c r="BF181" i="19"/>
  <c r="T181" i="19"/>
  <c r="R181" i="19"/>
  <c r="P181" i="19"/>
  <c r="BI178" i="19"/>
  <c r="BH178" i="19"/>
  <c r="BG178" i="19"/>
  <c r="BF178" i="19"/>
  <c r="T178" i="19"/>
  <c r="R178" i="19"/>
  <c r="P178" i="19"/>
  <c r="BI175" i="19"/>
  <c r="BH175" i="19"/>
  <c r="BG175" i="19"/>
  <c r="BF175" i="19"/>
  <c r="T175" i="19"/>
  <c r="R175" i="19"/>
  <c r="P175" i="19"/>
  <c r="BI172" i="19"/>
  <c r="BH172" i="19"/>
  <c r="BG172" i="19"/>
  <c r="BF172" i="19"/>
  <c r="T172" i="19"/>
  <c r="R172" i="19"/>
  <c r="P172" i="19"/>
  <c r="BI169" i="19"/>
  <c r="BH169" i="19"/>
  <c r="BG169" i="19"/>
  <c r="BF169" i="19"/>
  <c r="T169" i="19"/>
  <c r="R169" i="19"/>
  <c r="P169" i="19"/>
  <c r="BI166" i="19"/>
  <c r="BH166" i="19"/>
  <c r="BG166" i="19"/>
  <c r="BF166" i="19"/>
  <c r="T166" i="19"/>
  <c r="R166" i="19"/>
  <c r="P166" i="19"/>
  <c r="BI163" i="19"/>
  <c r="BH163" i="19"/>
  <c r="BG163" i="19"/>
  <c r="BF163" i="19"/>
  <c r="T163" i="19"/>
  <c r="R163" i="19"/>
  <c r="P163" i="19"/>
  <c r="BI158" i="19"/>
  <c r="BH158" i="19"/>
  <c r="BG158" i="19"/>
  <c r="BF158" i="19"/>
  <c r="T158" i="19"/>
  <c r="R158" i="19"/>
  <c r="P158" i="19"/>
  <c r="BI153" i="19"/>
  <c r="BH153" i="19"/>
  <c r="BG153" i="19"/>
  <c r="BF153" i="19"/>
  <c r="T153" i="19"/>
  <c r="R153" i="19"/>
  <c r="P153" i="19"/>
  <c r="BI150" i="19"/>
  <c r="BH150" i="19"/>
  <c r="BG150" i="19"/>
  <c r="BF150" i="19"/>
  <c r="T150" i="19"/>
  <c r="R150" i="19"/>
  <c r="P150" i="19"/>
  <c r="BI147" i="19"/>
  <c r="BH147" i="19"/>
  <c r="BG147" i="19"/>
  <c r="BF147" i="19"/>
  <c r="T147" i="19"/>
  <c r="R147" i="19"/>
  <c r="P147" i="19"/>
  <c r="BI144" i="19"/>
  <c r="BH144" i="19"/>
  <c r="BG144" i="19"/>
  <c r="BF144" i="19"/>
  <c r="T144" i="19"/>
  <c r="R144" i="19"/>
  <c r="P144" i="19"/>
  <c r="BI141" i="19"/>
  <c r="BH141" i="19"/>
  <c r="BG141" i="19"/>
  <c r="BF141" i="19"/>
  <c r="T141" i="19"/>
  <c r="R141" i="19"/>
  <c r="P141" i="19"/>
  <c r="BI138" i="19"/>
  <c r="BH138" i="19"/>
  <c r="BG138" i="19"/>
  <c r="BF138" i="19"/>
  <c r="T138" i="19"/>
  <c r="R138" i="19"/>
  <c r="P138" i="19"/>
  <c r="BI133" i="19"/>
  <c r="BH133" i="19"/>
  <c r="BG133" i="19"/>
  <c r="BF133" i="19"/>
  <c r="T133" i="19"/>
  <c r="R133" i="19"/>
  <c r="P133" i="19"/>
  <c r="BI128" i="19"/>
  <c r="BH128" i="19"/>
  <c r="BG128" i="19"/>
  <c r="BF128" i="19"/>
  <c r="T128" i="19"/>
  <c r="R128" i="19"/>
  <c r="P128" i="19"/>
  <c r="BI123" i="19"/>
  <c r="BH123" i="19"/>
  <c r="BG123" i="19"/>
  <c r="BF123" i="19"/>
  <c r="T123" i="19"/>
  <c r="R123" i="19"/>
  <c r="P123" i="19"/>
  <c r="BI118" i="19"/>
  <c r="BH118" i="19"/>
  <c r="BG118" i="19"/>
  <c r="BF118" i="19"/>
  <c r="T118" i="19"/>
  <c r="R118" i="19"/>
  <c r="P118" i="19"/>
  <c r="BI115" i="19"/>
  <c r="BH115" i="19"/>
  <c r="BG115" i="19"/>
  <c r="BF115" i="19"/>
  <c r="T115" i="19"/>
  <c r="R115" i="19"/>
  <c r="P115" i="19"/>
  <c r="BI112" i="19"/>
  <c r="BH112" i="19"/>
  <c r="BG112" i="19"/>
  <c r="BF112" i="19"/>
  <c r="T112" i="19"/>
  <c r="R112" i="19"/>
  <c r="P112" i="19"/>
  <c r="BI109" i="19"/>
  <c r="BH109" i="19"/>
  <c r="BG109" i="19"/>
  <c r="BF109" i="19"/>
  <c r="T109" i="19"/>
  <c r="R109" i="19"/>
  <c r="P109" i="19"/>
  <c r="BI106" i="19"/>
  <c r="BH106" i="19"/>
  <c r="BG106" i="19"/>
  <c r="BF106" i="19"/>
  <c r="T106" i="19"/>
  <c r="R106" i="19"/>
  <c r="P106" i="19"/>
  <c r="BI103" i="19"/>
  <c r="BH103" i="19"/>
  <c r="BG103" i="19"/>
  <c r="BF103" i="19"/>
  <c r="T103" i="19"/>
  <c r="R103" i="19"/>
  <c r="P103" i="19"/>
  <c r="BI100" i="19"/>
  <c r="BH100" i="19"/>
  <c r="BG100" i="19"/>
  <c r="BF100" i="19"/>
  <c r="T100" i="19"/>
  <c r="R100" i="19"/>
  <c r="P100" i="19"/>
  <c r="BI97" i="19"/>
  <c r="BH97" i="19"/>
  <c r="BG97" i="19"/>
  <c r="BF97" i="19"/>
  <c r="T97" i="19"/>
  <c r="R97" i="19"/>
  <c r="P97" i="19"/>
  <c r="BI94" i="19"/>
  <c r="BH94" i="19"/>
  <c r="BG94" i="19"/>
  <c r="BF94" i="19"/>
  <c r="T94" i="19"/>
  <c r="R94" i="19"/>
  <c r="P94" i="19"/>
  <c r="BI91" i="19"/>
  <c r="BH91" i="19"/>
  <c r="BG91" i="19"/>
  <c r="BF91" i="19"/>
  <c r="T91" i="19"/>
  <c r="R91" i="19"/>
  <c r="P91" i="19"/>
  <c r="BI86" i="19"/>
  <c r="BH86" i="19"/>
  <c r="BG86" i="19"/>
  <c r="BF86" i="19"/>
  <c r="T86" i="19"/>
  <c r="R86" i="19"/>
  <c r="P86" i="19"/>
  <c r="J82" i="19"/>
  <c r="F81" i="19"/>
  <c r="F79" i="19"/>
  <c r="E77" i="19"/>
  <c r="J59" i="19"/>
  <c r="F58" i="19"/>
  <c r="F56" i="19"/>
  <c r="E54" i="19"/>
  <c r="J23" i="19"/>
  <c r="E23" i="19"/>
  <c r="J58" i="19" s="1"/>
  <c r="J22" i="19"/>
  <c r="J20" i="19"/>
  <c r="E20" i="19"/>
  <c r="F82" i="19" s="1"/>
  <c r="J19" i="19"/>
  <c r="J14" i="19"/>
  <c r="J79" i="19" s="1"/>
  <c r="E7" i="19"/>
  <c r="E50" i="19" s="1"/>
  <c r="J39" i="18"/>
  <c r="J38" i="18"/>
  <c r="AY81" i="1" s="1"/>
  <c r="J37" i="18"/>
  <c r="AX81" i="1"/>
  <c r="BI155" i="18"/>
  <c r="BH155" i="18"/>
  <c r="BG155" i="18"/>
  <c r="BF155" i="18"/>
  <c r="T155" i="18"/>
  <c r="R155" i="18"/>
  <c r="P155" i="18"/>
  <c r="BI150" i="18"/>
  <c r="BH150" i="18"/>
  <c r="BG150" i="18"/>
  <c r="BF150" i="18"/>
  <c r="T150" i="18"/>
  <c r="R150" i="18"/>
  <c r="P150" i="18"/>
  <c r="BI142" i="18"/>
  <c r="BH142" i="18"/>
  <c r="BG142" i="18"/>
  <c r="BF142" i="18"/>
  <c r="T142" i="18"/>
  <c r="R142" i="18"/>
  <c r="P142" i="18"/>
  <c r="BI139" i="18"/>
  <c r="BH139" i="18"/>
  <c r="BG139" i="18"/>
  <c r="BF139" i="18"/>
  <c r="T139" i="18"/>
  <c r="R139" i="18"/>
  <c r="P139" i="18"/>
  <c r="BI136" i="18"/>
  <c r="BH136" i="18"/>
  <c r="BG136" i="18"/>
  <c r="BF136" i="18"/>
  <c r="T136" i="18"/>
  <c r="R136" i="18"/>
  <c r="P136" i="18"/>
  <c r="BI133" i="18"/>
  <c r="BH133" i="18"/>
  <c r="BG133" i="18"/>
  <c r="BF133" i="18"/>
  <c r="T133" i="18"/>
  <c r="R133" i="18"/>
  <c r="P133" i="18"/>
  <c r="BI130" i="18"/>
  <c r="BH130" i="18"/>
  <c r="BG130" i="18"/>
  <c r="BF130" i="18"/>
  <c r="T130" i="18"/>
  <c r="R130" i="18"/>
  <c r="P130" i="18"/>
  <c r="BI127" i="18"/>
  <c r="BH127" i="18"/>
  <c r="BG127" i="18"/>
  <c r="BF127" i="18"/>
  <c r="T127" i="18"/>
  <c r="R127" i="18"/>
  <c r="P127" i="18"/>
  <c r="BI124" i="18"/>
  <c r="BH124" i="18"/>
  <c r="BG124" i="18"/>
  <c r="BF124" i="18"/>
  <c r="T124" i="18"/>
  <c r="R124" i="18"/>
  <c r="P124" i="18"/>
  <c r="BI121" i="18"/>
  <c r="BH121" i="18"/>
  <c r="BG121" i="18"/>
  <c r="BF121" i="18"/>
  <c r="T121" i="18"/>
  <c r="R121" i="18"/>
  <c r="P121" i="18"/>
  <c r="BI119" i="18"/>
  <c r="BH119" i="18"/>
  <c r="BG119" i="18"/>
  <c r="BF119" i="18"/>
  <c r="T119" i="18"/>
  <c r="R119" i="18"/>
  <c r="P119" i="18"/>
  <c r="BI116" i="18"/>
  <c r="BH116" i="18"/>
  <c r="BG116" i="18"/>
  <c r="BF116" i="18"/>
  <c r="T116" i="18"/>
  <c r="R116" i="18"/>
  <c r="P116" i="18"/>
  <c r="BI113" i="18"/>
  <c r="BH113" i="18"/>
  <c r="BG113" i="18"/>
  <c r="BF113" i="18"/>
  <c r="T113" i="18"/>
  <c r="R113" i="18"/>
  <c r="P113" i="18"/>
  <c r="BI110" i="18"/>
  <c r="BH110" i="18"/>
  <c r="BG110" i="18"/>
  <c r="BF110" i="18"/>
  <c r="T110" i="18"/>
  <c r="R110" i="18"/>
  <c r="P110" i="18"/>
  <c r="BI107" i="18"/>
  <c r="BH107" i="18"/>
  <c r="BG107" i="18"/>
  <c r="BF107" i="18"/>
  <c r="T107" i="18"/>
  <c r="R107" i="18"/>
  <c r="P107" i="18"/>
  <c r="BI104" i="18"/>
  <c r="BH104" i="18"/>
  <c r="BG104" i="18"/>
  <c r="BF104" i="18"/>
  <c r="T104" i="18"/>
  <c r="R104" i="18"/>
  <c r="P104" i="18"/>
  <c r="BI101" i="18"/>
  <c r="BH101" i="18"/>
  <c r="BG101" i="18"/>
  <c r="BF101" i="18"/>
  <c r="T101" i="18"/>
  <c r="R101" i="18"/>
  <c r="P101" i="18"/>
  <c r="BI98" i="18"/>
  <c r="BH98" i="18"/>
  <c r="BG98" i="18"/>
  <c r="BF98" i="18"/>
  <c r="T98" i="18"/>
  <c r="R98" i="18"/>
  <c r="P98" i="18"/>
  <c r="BI95" i="18"/>
  <c r="BH95" i="18"/>
  <c r="BG95" i="18"/>
  <c r="BF95" i="18"/>
  <c r="T95" i="18"/>
  <c r="R95" i="18"/>
  <c r="P95" i="18"/>
  <c r="BI92" i="18"/>
  <c r="BH92" i="18"/>
  <c r="BG92" i="18"/>
  <c r="BF92" i="18"/>
  <c r="T92" i="18"/>
  <c r="R92" i="18"/>
  <c r="P92" i="18"/>
  <c r="BI89" i="18"/>
  <c r="BH89" i="18"/>
  <c r="BG89" i="18"/>
  <c r="BF89" i="18"/>
  <c r="T89" i="18"/>
  <c r="R89" i="18"/>
  <c r="P89" i="18"/>
  <c r="BI86" i="18"/>
  <c r="BH86" i="18"/>
  <c r="BG86" i="18"/>
  <c r="BF86" i="18"/>
  <c r="T86" i="18"/>
  <c r="R86" i="18"/>
  <c r="P86" i="18"/>
  <c r="J82" i="18"/>
  <c r="F81" i="18"/>
  <c r="F79" i="18"/>
  <c r="E77" i="18"/>
  <c r="J59" i="18"/>
  <c r="F58" i="18"/>
  <c r="F56" i="18"/>
  <c r="E54" i="18"/>
  <c r="J23" i="18"/>
  <c r="E23" i="18"/>
  <c r="J81" i="18"/>
  <c r="J22" i="18"/>
  <c r="J20" i="18"/>
  <c r="E20" i="18"/>
  <c r="F82" i="18" s="1"/>
  <c r="J19" i="18"/>
  <c r="J14" i="18"/>
  <c r="J79" i="18" s="1"/>
  <c r="E7" i="18"/>
  <c r="E73" i="18" s="1"/>
  <c r="J39" i="17"/>
  <c r="J38" i="17"/>
  <c r="AY79" i="1" s="1"/>
  <c r="J37" i="17"/>
  <c r="AX79" i="1"/>
  <c r="BI158" i="17"/>
  <c r="BH158" i="17"/>
  <c r="BG158" i="17"/>
  <c r="BF158" i="17"/>
  <c r="T158" i="17"/>
  <c r="R158" i="17"/>
  <c r="P158" i="17"/>
  <c r="BI153" i="17"/>
  <c r="BH153" i="17"/>
  <c r="BG153" i="17"/>
  <c r="BF153" i="17"/>
  <c r="T153" i="17"/>
  <c r="R153" i="17"/>
  <c r="P153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6" i="17"/>
  <c r="BH136" i="17"/>
  <c r="BG136" i="17"/>
  <c r="BF136" i="17"/>
  <c r="T136" i="17"/>
  <c r="R136" i="17"/>
  <c r="P136" i="17"/>
  <c r="BI133" i="17"/>
  <c r="BH133" i="17"/>
  <c r="BG133" i="17"/>
  <c r="BF133" i="17"/>
  <c r="T133" i="17"/>
  <c r="R133" i="17"/>
  <c r="P133" i="17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4" i="17"/>
  <c r="BH124" i="17"/>
  <c r="BG124" i="17"/>
  <c r="BF124" i="17"/>
  <c r="T124" i="17"/>
  <c r="R124" i="17"/>
  <c r="P124" i="17"/>
  <c r="BI122" i="17"/>
  <c r="BH122" i="17"/>
  <c r="BG122" i="17"/>
  <c r="BF122" i="17"/>
  <c r="T122" i="17"/>
  <c r="R122" i="17"/>
  <c r="P122" i="17"/>
  <c r="BI119" i="17"/>
  <c r="BH119" i="17"/>
  <c r="BG119" i="17"/>
  <c r="BF119" i="17"/>
  <c r="T119" i="17"/>
  <c r="R119" i="17"/>
  <c r="P119" i="17"/>
  <c r="BI116" i="17"/>
  <c r="BH116" i="17"/>
  <c r="BG116" i="17"/>
  <c r="BF116" i="17"/>
  <c r="T116" i="17"/>
  <c r="R116" i="17"/>
  <c r="P116" i="17"/>
  <c r="BI113" i="17"/>
  <c r="BH113" i="17"/>
  <c r="BG113" i="17"/>
  <c r="BF113" i="17"/>
  <c r="T113" i="17"/>
  <c r="R113" i="17"/>
  <c r="P113" i="17"/>
  <c r="BI110" i="17"/>
  <c r="BH110" i="17"/>
  <c r="BG110" i="17"/>
  <c r="BF110" i="17"/>
  <c r="T110" i="17"/>
  <c r="R110" i="17"/>
  <c r="P110" i="17"/>
  <c r="BI107" i="17"/>
  <c r="BH107" i="17"/>
  <c r="BG107" i="17"/>
  <c r="BF107" i="17"/>
  <c r="T107" i="17"/>
  <c r="R107" i="17"/>
  <c r="P107" i="17"/>
  <c r="BI104" i="17"/>
  <c r="BH104" i="17"/>
  <c r="BG104" i="17"/>
  <c r="BF104" i="17"/>
  <c r="T104" i="17"/>
  <c r="R104" i="17"/>
  <c r="P104" i="17"/>
  <c r="BI101" i="17"/>
  <c r="BH101" i="17"/>
  <c r="BG101" i="17"/>
  <c r="BF101" i="17"/>
  <c r="T101" i="17"/>
  <c r="R101" i="17"/>
  <c r="P101" i="17"/>
  <c r="BI98" i="17"/>
  <c r="BH98" i="17"/>
  <c r="BG98" i="17"/>
  <c r="BF98" i="17"/>
  <c r="T98" i="17"/>
  <c r="R98" i="17"/>
  <c r="P98" i="17"/>
  <c r="BI95" i="17"/>
  <c r="BH95" i="17"/>
  <c r="BG95" i="17"/>
  <c r="BF95" i="17"/>
  <c r="T95" i="17"/>
  <c r="R95" i="17"/>
  <c r="P95" i="17"/>
  <c r="BI92" i="17"/>
  <c r="BH92" i="17"/>
  <c r="BG92" i="17"/>
  <c r="BF92" i="17"/>
  <c r="T92" i="17"/>
  <c r="R92" i="17"/>
  <c r="P92" i="17"/>
  <c r="BI89" i="17"/>
  <c r="BH89" i="17"/>
  <c r="BG89" i="17"/>
  <c r="BF89" i="17"/>
  <c r="T89" i="17"/>
  <c r="R89" i="17"/>
  <c r="P89" i="17"/>
  <c r="BI86" i="17"/>
  <c r="BH86" i="17"/>
  <c r="BG86" i="17"/>
  <c r="BF86" i="17"/>
  <c r="T86" i="17"/>
  <c r="R86" i="17"/>
  <c r="P86" i="17"/>
  <c r="J82" i="17"/>
  <c r="F81" i="17"/>
  <c r="F79" i="17"/>
  <c r="E77" i="17"/>
  <c r="J59" i="17"/>
  <c r="F58" i="17"/>
  <c r="F56" i="17"/>
  <c r="E54" i="17"/>
  <c r="J23" i="17"/>
  <c r="E23" i="17"/>
  <c r="J58" i="17" s="1"/>
  <c r="J22" i="17"/>
  <c r="J20" i="17"/>
  <c r="E20" i="17"/>
  <c r="F59" i="17"/>
  <c r="J19" i="17"/>
  <c r="J14" i="17"/>
  <c r="J79" i="17" s="1"/>
  <c r="E7" i="17"/>
  <c r="E50" i="17"/>
  <c r="J39" i="16"/>
  <c r="J38" i="16"/>
  <c r="AY77" i="1"/>
  <c r="J37" i="16"/>
  <c r="AX77" i="1"/>
  <c r="BI90" i="16"/>
  <c r="BH90" i="16"/>
  <c r="BG90" i="16"/>
  <c r="BF90" i="16"/>
  <c r="T90" i="16"/>
  <c r="R90" i="16"/>
  <c r="P90" i="16"/>
  <c r="BI86" i="16"/>
  <c r="BH86" i="16"/>
  <c r="BG86" i="16"/>
  <c r="BF86" i="16"/>
  <c r="T86" i="16"/>
  <c r="R86" i="16"/>
  <c r="P86" i="16"/>
  <c r="J82" i="16"/>
  <c r="F81" i="16"/>
  <c r="F79" i="16"/>
  <c r="E77" i="16"/>
  <c r="J59" i="16"/>
  <c r="F58" i="16"/>
  <c r="F56" i="16"/>
  <c r="E54" i="16"/>
  <c r="J23" i="16"/>
  <c r="E23" i="16"/>
  <c r="J81" i="16" s="1"/>
  <c r="J22" i="16"/>
  <c r="J20" i="16"/>
  <c r="E20" i="16"/>
  <c r="F59" i="16"/>
  <c r="J19" i="16"/>
  <c r="J14" i="16"/>
  <c r="J56" i="16"/>
  <c r="E7" i="16"/>
  <c r="E73" i="16"/>
  <c r="J39" i="15"/>
  <c r="J38" i="15"/>
  <c r="AY76" i="1"/>
  <c r="J37" i="15"/>
  <c r="AX76" i="1"/>
  <c r="BI239" i="15"/>
  <c r="BH239" i="15"/>
  <c r="BG239" i="15"/>
  <c r="BF239" i="15"/>
  <c r="T239" i="15"/>
  <c r="R239" i="15"/>
  <c r="P239" i="15"/>
  <c r="BI236" i="15"/>
  <c r="BH236" i="15"/>
  <c r="BG236" i="15"/>
  <c r="BF236" i="15"/>
  <c r="T236" i="15"/>
  <c r="R236" i="15"/>
  <c r="P236" i="15"/>
  <c r="BI231" i="15"/>
  <c r="BH231" i="15"/>
  <c r="BG231" i="15"/>
  <c r="BF231" i="15"/>
  <c r="T231" i="15"/>
  <c r="R231" i="15"/>
  <c r="P231" i="15"/>
  <c r="BI228" i="15"/>
  <c r="BH228" i="15"/>
  <c r="BG228" i="15"/>
  <c r="BF228" i="15"/>
  <c r="T228" i="15"/>
  <c r="R228" i="15"/>
  <c r="P228" i="15"/>
  <c r="BI223" i="15"/>
  <c r="BH223" i="15"/>
  <c r="BG223" i="15"/>
  <c r="BF223" i="15"/>
  <c r="T223" i="15"/>
  <c r="R223" i="15"/>
  <c r="P223" i="15"/>
  <c r="BI214" i="15"/>
  <c r="BH214" i="15"/>
  <c r="BG214" i="15"/>
  <c r="BF214" i="15"/>
  <c r="T214" i="15"/>
  <c r="R214" i="15"/>
  <c r="P214" i="15"/>
  <c r="BI208" i="15"/>
  <c r="BH208" i="15"/>
  <c r="BG208" i="15"/>
  <c r="BF208" i="15"/>
  <c r="T208" i="15"/>
  <c r="R208" i="15"/>
  <c r="P208" i="15"/>
  <c r="BI199" i="15"/>
  <c r="BH199" i="15"/>
  <c r="BG199" i="15"/>
  <c r="BF199" i="15"/>
  <c r="T199" i="15"/>
  <c r="R199" i="15"/>
  <c r="P199" i="15"/>
  <c r="BI196" i="15"/>
  <c r="BH196" i="15"/>
  <c r="BG196" i="15"/>
  <c r="BF196" i="15"/>
  <c r="T196" i="15"/>
  <c r="R196" i="15"/>
  <c r="P196" i="15"/>
  <c r="BI193" i="15"/>
  <c r="BH193" i="15"/>
  <c r="BG193" i="15"/>
  <c r="BF193" i="15"/>
  <c r="T193" i="15"/>
  <c r="R193" i="15"/>
  <c r="P193" i="15"/>
  <c r="BI190" i="15"/>
  <c r="BH190" i="15"/>
  <c r="BG190" i="15"/>
  <c r="BF190" i="15"/>
  <c r="T190" i="15"/>
  <c r="R190" i="15"/>
  <c r="P190" i="15"/>
  <c r="BI187" i="15"/>
  <c r="BH187" i="15"/>
  <c r="BG187" i="15"/>
  <c r="BF187" i="15"/>
  <c r="T187" i="15"/>
  <c r="R187" i="15"/>
  <c r="P187" i="15"/>
  <c r="BI184" i="15"/>
  <c r="BH184" i="15"/>
  <c r="BG184" i="15"/>
  <c r="BF184" i="15"/>
  <c r="T184" i="15"/>
  <c r="R184" i="15"/>
  <c r="P184" i="15"/>
  <c r="BI181" i="15"/>
  <c r="BH181" i="15"/>
  <c r="BG181" i="15"/>
  <c r="BF181" i="15"/>
  <c r="T181" i="15"/>
  <c r="R181" i="15"/>
  <c r="P181" i="15"/>
  <c r="BI176" i="15"/>
  <c r="BH176" i="15"/>
  <c r="BG176" i="15"/>
  <c r="BF176" i="15"/>
  <c r="T176" i="15"/>
  <c r="R176" i="15"/>
  <c r="P176" i="15"/>
  <c r="BI173" i="15"/>
  <c r="BH173" i="15"/>
  <c r="BG173" i="15"/>
  <c r="BF173" i="15"/>
  <c r="T173" i="15"/>
  <c r="R173" i="15"/>
  <c r="P173" i="15"/>
  <c r="BI170" i="15"/>
  <c r="BH170" i="15"/>
  <c r="BG170" i="15"/>
  <c r="BF170" i="15"/>
  <c r="T170" i="15"/>
  <c r="R170" i="15"/>
  <c r="P170" i="15"/>
  <c r="BI167" i="15"/>
  <c r="BH167" i="15"/>
  <c r="BG167" i="15"/>
  <c r="BF167" i="15"/>
  <c r="T167" i="15"/>
  <c r="R167" i="15"/>
  <c r="P167" i="15"/>
  <c r="BI164" i="15"/>
  <c r="BH164" i="15"/>
  <c r="BG164" i="15"/>
  <c r="BF164" i="15"/>
  <c r="T164" i="15"/>
  <c r="R164" i="15"/>
  <c r="P164" i="15"/>
  <c r="BI161" i="15"/>
  <c r="BH161" i="15"/>
  <c r="BG161" i="15"/>
  <c r="BF161" i="15"/>
  <c r="T161" i="15"/>
  <c r="R161" i="15"/>
  <c r="P161" i="15"/>
  <c r="BI158" i="15"/>
  <c r="BH158" i="15"/>
  <c r="BG158" i="15"/>
  <c r="BF158" i="15"/>
  <c r="T158" i="15"/>
  <c r="R158" i="15"/>
  <c r="P158" i="15"/>
  <c r="BI155" i="15"/>
  <c r="BH155" i="15"/>
  <c r="BG155" i="15"/>
  <c r="BF155" i="15"/>
  <c r="T155" i="15"/>
  <c r="R155" i="15"/>
  <c r="P155" i="15"/>
  <c r="BI152" i="15"/>
  <c r="BH152" i="15"/>
  <c r="BG152" i="15"/>
  <c r="BF152" i="15"/>
  <c r="T152" i="15"/>
  <c r="R152" i="15"/>
  <c r="P152" i="15"/>
  <c r="BI149" i="15"/>
  <c r="BH149" i="15"/>
  <c r="BG149" i="15"/>
  <c r="BF149" i="15"/>
  <c r="T149" i="15"/>
  <c r="R149" i="15"/>
  <c r="P149" i="15"/>
  <c r="BI146" i="15"/>
  <c r="BH146" i="15"/>
  <c r="BG146" i="15"/>
  <c r="BF146" i="15"/>
  <c r="T146" i="15"/>
  <c r="R146" i="15"/>
  <c r="P146" i="15"/>
  <c r="BI143" i="15"/>
  <c r="BH143" i="15"/>
  <c r="BG143" i="15"/>
  <c r="BF143" i="15"/>
  <c r="T143" i="15"/>
  <c r="R143" i="15"/>
  <c r="P143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5" i="15"/>
  <c r="BH135" i="15"/>
  <c r="BG135" i="15"/>
  <c r="BF135" i="15"/>
  <c r="T135" i="15"/>
  <c r="R135" i="15"/>
  <c r="P135" i="15"/>
  <c r="BI132" i="15"/>
  <c r="BH132" i="15"/>
  <c r="BG132" i="15"/>
  <c r="BF132" i="15"/>
  <c r="T132" i="15"/>
  <c r="R132" i="15"/>
  <c r="P132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BI125" i="15"/>
  <c r="BH125" i="15"/>
  <c r="BG125" i="15"/>
  <c r="BF125" i="15"/>
  <c r="T125" i="15"/>
  <c r="R125" i="15"/>
  <c r="P125" i="15"/>
  <c r="BI122" i="15"/>
  <c r="BH122" i="15"/>
  <c r="BG122" i="15"/>
  <c r="BF122" i="15"/>
  <c r="T122" i="15"/>
  <c r="R122" i="15"/>
  <c r="P122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2" i="15"/>
  <c r="BH112" i="15"/>
  <c r="BG112" i="15"/>
  <c r="BF112" i="15"/>
  <c r="T112" i="15"/>
  <c r="R112" i="15"/>
  <c r="P112" i="15"/>
  <c r="BI109" i="15"/>
  <c r="BH109" i="15"/>
  <c r="BG109" i="15"/>
  <c r="BF109" i="15"/>
  <c r="T109" i="15"/>
  <c r="R109" i="15"/>
  <c r="P109" i="15"/>
  <c r="BI107" i="15"/>
  <c r="BH107" i="15"/>
  <c r="BG107" i="15"/>
  <c r="BF107" i="15"/>
  <c r="T107" i="15"/>
  <c r="R107" i="15"/>
  <c r="P107" i="15"/>
  <c r="BI102" i="15"/>
  <c r="BH102" i="15"/>
  <c r="BG102" i="15"/>
  <c r="BF102" i="15"/>
  <c r="T102" i="15"/>
  <c r="R102" i="15"/>
  <c r="P102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2" i="15"/>
  <c r="BH92" i="15"/>
  <c r="BG92" i="15"/>
  <c r="BF92" i="15"/>
  <c r="T92" i="15"/>
  <c r="R92" i="15"/>
  <c r="P92" i="15"/>
  <c r="BI89" i="15"/>
  <c r="BH89" i="15"/>
  <c r="BG89" i="15"/>
  <c r="BF89" i="15"/>
  <c r="T89" i="15"/>
  <c r="R89" i="15"/>
  <c r="P89" i="15"/>
  <c r="BI86" i="15"/>
  <c r="BH86" i="15"/>
  <c r="BG86" i="15"/>
  <c r="BF86" i="15"/>
  <c r="T86" i="15"/>
  <c r="R86" i="15"/>
  <c r="P86" i="15"/>
  <c r="J82" i="15"/>
  <c r="F81" i="15"/>
  <c r="F79" i="15"/>
  <c r="E77" i="15"/>
  <c r="J59" i="15"/>
  <c r="F58" i="15"/>
  <c r="F56" i="15"/>
  <c r="E54" i="15"/>
  <c r="J23" i="15"/>
  <c r="E23" i="15"/>
  <c r="J81" i="15"/>
  <c r="J22" i="15"/>
  <c r="J20" i="15"/>
  <c r="E20" i="15"/>
  <c r="F82" i="15" s="1"/>
  <c r="J19" i="15"/>
  <c r="J14" i="15"/>
  <c r="J79" i="15" s="1"/>
  <c r="E7" i="15"/>
  <c r="E50" i="15" s="1"/>
  <c r="J39" i="14"/>
  <c r="J38" i="14"/>
  <c r="AY74" i="1" s="1"/>
  <c r="J37" i="14"/>
  <c r="AX74" i="1"/>
  <c r="BI94" i="14"/>
  <c r="BH94" i="14"/>
  <c r="BG94" i="14"/>
  <c r="BF94" i="14"/>
  <c r="T94" i="14"/>
  <c r="R94" i="14"/>
  <c r="P94" i="14"/>
  <c r="BI90" i="14"/>
  <c r="BH90" i="14"/>
  <c r="BG90" i="14"/>
  <c r="BF90" i="14"/>
  <c r="T90" i="14"/>
  <c r="R90" i="14"/>
  <c r="P90" i="14"/>
  <c r="BI86" i="14"/>
  <c r="BH86" i="14"/>
  <c r="BG86" i="14"/>
  <c r="BF86" i="14"/>
  <c r="T86" i="14"/>
  <c r="R86" i="14"/>
  <c r="P86" i="14"/>
  <c r="J82" i="14"/>
  <c r="F81" i="14"/>
  <c r="F79" i="14"/>
  <c r="E77" i="14"/>
  <c r="J59" i="14"/>
  <c r="F58" i="14"/>
  <c r="F56" i="14"/>
  <c r="E54" i="14"/>
  <c r="J23" i="14"/>
  <c r="E23" i="14"/>
  <c r="J58" i="14"/>
  <c r="J22" i="14"/>
  <c r="J20" i="14"/>
  <c r="E20" i="14"/>
  <c r="F82" i="14" s="1"/>
  <c r="J19" i="14"/>
  <c r="J14" i="14"/>
  <c r="J56" i="14" s="1"/>
  <c r="E7" i="14"/>
  <c r="E73" i="14" s="1"/>
  <c r="J39" i="13"/>
  <c r="J38" i="13"/>
  <c r="AY73" i="1" s="1"/>
  <c r="J37" i="13"/>
  <c r="AX73" i="1" s="1"/>
  <c r="BI350" i="13"/>
  <c r="BH350" i="13"/>
  <c r="BG350" i="13"/>
  <c r="BF350" i="13"/>
  <c r="T350" i="13"/>
  <c r="R350" i="13"/>
  <c r="P350" i="13"/>
  <c r="BI347" i="13"/>
  <c r="BH347" i="13"/>
  <c r="BG347" i="13"/>
  <c r="BF347" i="13"/>
  <c r="T347" i="13"/>
  <c r="R347" i="13"/>
  <c r="P347" i="13"/>
  <c r="BI344" i="13"/>
  <c r="BH344" i="13"/>
  <c r="BG344" i="13"/>
  <c r="BF344" i="13"/>
  <c r="T344" i="13"/>
  <c r="R344" i="13"/>
  <c r="P344" i="13"/>
  <c r="BI336" i="13"/>
  <c r="BH336" i="13"/>
  <c r="BG336" i="13"/>
  <c r="BF336" i="13"/>
  <c r="T336" i="13"/>
  <c r="R336" i="13"/>
  <c r="P336" i="13"/>
  <c r="BI327" i="13"/>
  <c r="BH327" i="13"/>
  <c r="BG327" i="13"/>
  <c r="BF327" i="13"/>
  <c r="T327" i="13"/>
  <c r="R327" i="13"/>
  <c r="P327" i="13"/>
  <c r="BI317" i="13"/>
  <c r="BH317" i="13"/>
  <c r="BG317" i="13"/>
  <c r="BF317" i="13"/>
  <c r="T317" i="13"/>
  <c r="R317" i="13"/>
  <c r="P317" i="13"/>
  <c r="BI311" i="13"/>
  <c r="BH311" i="13"/>
  <c r="BG311" i="13"/>
  <c r="BF311" i="13"/>
  <c r="T311" i="13"/>
  <c r="R311" i="13"/>
  <c r="P311" i="13"/>
  <c r="BI305" i="13"/>
  <c r="BH305" i="13"/>
  <c r="BG305" i="13"/>
  <c r="BF305" i="13"/>
  <c r="T305" i="13"/>
  <c r="R305" i="13"/>
  <c r="P305" i="13"/>
  <c r="BI296" i="13"/>
  <c r="BH296" i="13"/>
  <c r="BG296" i="13"/>
  <c r="BF296" i="13"/>
  <c r="T296" i="13"/>
  <c r="R296" i="13"/>
  <c r="P296" i="13"/>
  <c r="BI292" i="13"/>
  <c r="BH292" i="13"/>
  <c r="BG292" i="13"/>
  <c r="BF292" i="13"/>
  <c r="T292" i="13"/>
  <c r="R292" i="13"/>
  <c r="P292" i="13"/>
  <c r="BI288" i="13"/>
  <c r="BH288" i="13"/>
  <c r="BG288" i="13"/>
  <c r="BF288" i="13"/>
  <c r="T288" i="13"/>
  <c r="R288" i="13"/>
  <c r="P288" i="13"/>
  <c r="BI284" i="13"/>
  <c r="BH284" i="13"/>
  <c r="BG284" i="13"/>
  <c r="BF284" i="13"/>
  <c r="T284" i="13"/>
  <c r="R284" i="13"/>
  <c r="P284" i="13"/>
  <c r="BI278" i="13"/>
  <c r="BH278" i="13"/>
  <c r="BG278" i="13"/>
  <c r="BF278" i="13"/>
  <c r="T278" i="13"/>
  <c r="R278" i="13"/>
  <c r="P278" i="13"/>
  <c r="BI272" i="13"/>
  <c r="BH272" i="13"/>
  <c r="BG272" i="13"/>
  <c r="BF272" i="13"/>
  <c r="T272" i="13"/>
  <c r="R272" i="13"/>
  <c r="P272" i="13"/>
  <c r="BI266" i="13"/>
  <c r="BH266" i="13"/>
  <c r="BG266" i="13"/>
  <c r="BF266" i="13"/>
  <c r="T266" i="13"/>
  <c r="R266" i="13"/>
  <c r="P266" i="13"/>
  <c r="BI261" i="13"/>
  <c r="BH261" i="13"/>
  <c r="BG261" i="13"/>
  <c r="BF261" i="13"/>
  <c r="T261" i="13"/>
  <c r="R261" i="13"/>
  <c r="P261" i="13"/>
  <c r="BI258" i="13"/>
  <c r="BH258" i="13"/>
  <c r="BG258" i="13"/>
  <c r="BF258" i="13"/>
  <c r="T258" i="13"/>
  <c r="R258" i="13"/>
  <c r="P258" i="13"/>
  <c r="BI255" i="13"/>
  <c r="BH255" i="13"/>
  <c r="BG255" i="13"/>
  <c r="BF255" i="13"/>
  <c r="T255" i="13"/>
  <c r="R255" i="13"/>
  <c r="P255" i="13"/>
  <c r="BI250" i="13"/>
  <c r="BH250" i="13"/>
  <c r="BG250" i="13"/>
  <c r="BF250" i="13"/>
  <c r="T250" i="13"/>
  <c r="R250" i="13"/>
  <c r="P250" i="13"/>
  <c r="BI245" i="13"/>
  <c r="BH245" i="13"/>
  <c r="BG245" i="13"/>
  <c r="BF245" i="13"/>
  <c r="T245" i="13"/>
  <c r="R245" i="13"/>
  <c r="P245" i="13"/>
  <c r="BI242" i="13"/>
  <c r="BH242" i="13"/>
  <c r="BG242" i="13"/>
  <c r="BF242" i="13"/>
  <c r="T242" i="13"/>
  <c r="R242" i="13"/>
  <c r="P242" i="13"/>
  <c r="BI237" i="13"/>
  <c r="BH237" i="13"/>
  <c r="BG237" i="13"/>
  <c r="BF237" i="13"/>
  <c r="T237" i="13"/>
  <c r="R237" i="13"/>
  <c r="P237" i="13"/>
  <c r="BI234" i="13"/>
  <c r="BH234" i="13"/>
  <c r="BG234" i="13"/>
  <c r="BF234" i="13"/>
  <c r="T234" i="13"/>
  <c r="R234" i="13"/>
  <c r="P234" i="13"/>
  <c r="BI231" i="13"/>
  <c r="BH231" i="13"/>
  <c r="BG231" i="13"/>
  <c r="BF231" i="13"/>
  <c r="T231" i="13"/>
  <c r="R231" i="13"/>
  <c r="P231" i="13"/>
  <c r="BI228" i="13"/>
  <c r="BH228" i="13"/>
  <c r="BG228" i="13"/>
  <c r="BF228" i="13"/>
  <c r="T228" i="13"/>
  <c r="R228" i="13"/>
  <c r="P228" i="13"/>
  <c r="BI223" i="13"/>
  <c r="BH223" i="13"/>
  <c r="BG223" i="13"/>
  <c r="BF223" i="13"/>
  <c r="T223" i="13"/>
  <c r="R223" i="13"/>
  <c r="P223" i="13"/>
  <c r="BI218" i="13"/>
  <c r="BH218" i="13"/>
  <c r="BG218" i="13"/>
  <c r="BF218" i="13"/>
  <c r="T218" i="13"/>
  <c r="R218" i="13"/>
  <c r="P218" i="13"/>
  <c r="BI215" i="13"/>
  <c r="BH215" i="13"/>
  <c r="BG215" i="13"/>
  <c r="BF215" i="13"/>
  <c r="T215" i="13"/>
  <c r="R215" i="13"/>
  <c r="P215" i="13"/>
  <c r="BI212" i="13"/>
  <c r="BH212" i="13"/>
  <c r="BG212" i="13"/>
  <c r="BF212" i="13"/>
  <c r="T212" i="13"/>
  <c r="R212" i="13"/>
  <c r="P212" i="13"/>
  <c r="BI209" i="13"/>
  <c r="BH209" i="13"/>
  <c r="BG209" i="13"/>
  <c r="BF209" i="13"/>
  <c r="T209" i="13"/>
  <c r="R209" i="13"/>
  <c r="P209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3" i="13"/>
  <c r="BH193" i="13"/>
  <c r="BG193" i="13"/>
  <c r="BF193" i="13"/>
  <c r="T193" i="13"/>
  <c r="R193" i="13"/>
  <c r="P193" i="13"/>
  <c r="BI190" i="13"/>
  <c r="BH190" i="13"/>
  <c r="BG190" i="13"/>
  <c r="BF190" i="13"/>
  <c r="T190" i="13"/>
  <c r="R190" i="13"/>
  <c r="P190" i="13"/>
  <c r="BI187" i="13"/>
  <c r="BH187" i="13"/>
  <c r="BG187" i="13"/>
  <c r="BF187" i="13"/>
  <c r="T187" i="13"/>
  <c r="R187" i="13"/>
  <c r="P187" i="13"/>
  <c r="BI184" i="13"/>
  <c r="BH184" i="13"/>
  <c r="BG184" i="13"/>
  <c r="BF184" i="13"/>
  <c r="T184" i="13"/>
  <c r="R184" i="13"/>
  <c r="P184" i="13"/>
  <c r="BI181" i="13"/>
  <c r="BH181" i="13"/>
  <c r="BG181" i="13"/>
  <c r="BF181" i="13"/>
  <c r="T181" i="13"/>
  <c r="R181" i="13"/>
  <c r="P181" i="13"/>
  <c r="BI178" i="13"/>
  <c r="BH178" i="13"/>
  <c r="BG178" i="13"/>
  <c r="BF178" i="13"/>
  <c r="T178" i="13"/>
  <c r="R178" i="13"/>
  <c r="P178" i="13"/>
  <c r="BI175" i="13"/>
  <c r="BH175" i="13"/>
  <c r="BG175" i="13"/>
  <c r="BF175" i="13"/>
  <c r="T175" i="13"/>
  <c r="R175" i="13"/>
  <c r="P175" i="13"/>
  <c r="BI172" i="13"/>
  <c r="BH172" i="13"/>
  <c r="BG172" i="13"/>
  <c r="BF172" i="13"/>
  <c r="T172" i="13"/>
  <c r="R172" i="13"/>
  <c r="P172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4" i="13"/>
  <c r="BH164" i="13"/>
  <c r="BG164" i="13"/>
  <c r="BF164" i="13"/>
  <c r="T164" i="13"/>
  <c r="R164" i="13"/>
  <c r="P164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7" i="13"/>
  <c r="BH137" i="13"/>
  <c r="BG137" i="13"/>
  <c r="BF137" i="13"/>
  <c r="T137" i="13"/>
  <c r="R137" i="13"/>
  <c r="P137" i="13"/>
  <c r="BI134" i="13"/>
  <c r="BH134" i="13"/>
  <c r="BG134" i="13"/>
  <c r="BF134" i="13"/>
  <c r="T134" i="13"/>
  <c r="R134" i="13"/>
  <c r="P134" i="13"/>
  <c r="BI131" i="13"/>
  <c r="BH131" i="13"/>
  <c r="BG131" i="13"/>
  <c r="BF131" i="13"/>
  <c r="T131" i="13"/>
  <c r="R131" i="13"/>
  <c r="P131" i="13"/>
  <c r="BI128" i="13"/>
  <c r="BH128" i="13"/>
  <c r="BG128" i="13"/>
  <c r="BF128" i="13"/>
  <c r="T128" i="13"/>
  <c r="R128" i="13"/>
  <c r="P128" i="13"/>
  <c r="BI125" i="13"/>
  <c r="BH125" i="13"/>
  <c r="BG125" i="13"/>
  <c r="BF125" i="13"/>
  <c r="T125" i="13"/>
  <c r="R125" i="13"/>
  <c r="P125" i="13"/>
  <c r="BI116" i="13"/>
  <c r="BH116" i="13"/>
  <c r="BG116" i="13"/>
  <c r="BF116" i="13"/>
  <c r="T116" i="13"/>
  <c r="R116" i="13"/>
  <c r="P116" i="13"/>
  <c r="BI107" i="13"/>
  <c r="BH107" i="13"/>
  <c r="BG107" i="13"/>
  <c r="BF107" i="13"/>
  <c r="T107" i="13"/>
  <c r="R107" i="13"/>
  <c r="P107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R100" i="13"/>
  <c r="P100" i="13"/>
  <c r="BI95" i="13"/>
  <c r="BH95" i="13"/>
  <c r="BG95" i="13"/>
  <c r="BF95" i="13"/>
  <c r="T95" i="13"/>
  <c r="R95" i="13"/>
  <c r="P95" i="13"/>
  <c r="BI92" i="13"/>
  <c r="BH92" i="13"/>
  <c r="BG92" i="13"/>
  <c r="BF92" i="13"/>
  <c r="T92" i="13"/>
  <c r="R92" i="13"/>
  <c r="P92" i="13"/>
  <c r="BI89" i="13"/>
  <c r="BH89" i="13"/>
  <c r="BG89" i="13"/>
  <c r="BF89" i="13"/>
  <c r="T89" i="13"/>
  <c r="R89" i="13"/>
  <c r="P89" i="13"/>
  <c r="BI86" i="13"/>
  <c r="BH86" i="13"/>
  <c r="BG86" i="13"/>
  <c r="BF86" i="13"/>
  <c r="T86" i="13"/>
  <c r="R86" i="13"/>
  <c r="P86" i="13"/>
  <c r="J82" i="13"/>
  <c r="F81" i="13"/>
  <c r="F79" i="13"/>
  <c r="E77" i="13"/>
  <c r="J59" i="13"/>
  <c r="F58" i="13"/>
  <c r="F56" i="13"/>
  <c r="E54" i="13"/>
  <c r="J23" i="13"/>
  <c r="E23" i="13"/>
  <c r="J81" i="13" s="1"/>
  <c r="J22" i="13"/>
  <c r="J20" i="13"/>
  <c r="E20" i="13"/>
  <c r="F59" i="13" s="1"/>
  <c r="J19" i="13"/>
  <c r="J14" i="13"/>
  <c r="J56" i="13" s="1"/>
  <c r="E7" i="13"/>
  <c r="E73" i="13"/>
  <c r="J39" i="12"/>
  <c r="J38" i="12"/>
  <c r="AY71" i="1" s="1"/>
  <c r="J37" i="12"/>
  <c r="AX71" i="1"/>
  <c r="BI90" i="12"/>
  <c r="BH90" i="12"/>
  <c r="BG90" i="12"/>
  <c r="BF90" i="12"/>
  <c r="T90" i="12"/>
  <c r="R90" i="12"/>
  <c r="P90" i="12"/>
  <c r="BI86" i="12"/>
  <c r="BH86" i="12"/>
  <c r="BG86" i="12"/>
  <c r="BF86" i="12"/>
  <c r="T86" i="12"/>
  <c r="T85" i="12"/>
  <c r="R86" i="12"/>
  <c r="R85" i="12"/>
  <c r="P86" i="12"/>
  <c r="J82" i="12"/>
  <c r="F81" i="12"/>
  <c r="F79" i="12"/>
  <c r="E77" i="12"/>
  <c r="J59" i="12"/>
  <c r="F58" i="12"/>
  <c r="F56" i="12"/>
  <c r="E54" i="12"/>
  <c r="J23" i="12"/>
  <c r="E23" i="12"/>
  <c r="J81" i="12"/>
  <c r="J22" i="12"/>
  <c r="J20" i="12"/>
  <c r="E20" i="12"/>
  <c r="F82" i="12"/>
  <c r="J19" i="12"/>
  <c r="J14" i="12"/>
  <c r="J56" i="12" s="1"/>
  <c r="E7" i="12"/>
  <c r="E73" i="12" s="1"/>
  <c r="J39" i="11"/>
  <c r="J38" i="11"/>
  <c r="AY70" i="1"/>
  <c r="J37" i="11"/>
  <c r="AX70" i="1" s="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2" i="11"/>
  <c r="BH222" i="11"/>
  <c r="BG222" i="11"/>
  <c r="BF222" i="11"/>
  <c r="T222" i="11"/>
  <c r="R222" i="11"/>
  <c r="P222" i="11"/>
  <c r="BI215" i="11"/>
  <c r="BH215" i="11"/>
  <c r="BG215" i="11"/>
  <c r="BF215" i="11"/>
  <c r="T215" i="11"/>
  <c r="R215" i="11"/>
  <c r="P215" i="11"/>
  <c r="BI209" i="11"/>
  <c r="BH209" i="11"/>
  <c r="BG209" i="11"/>
  <c r="BF209" i="11"/>
  <c r="T209" i="11"/>
  <c r="R209" i="11"/>
  <c r="P209" i="11"/>
  <c r="BI204" i="11"/>
  <c r="BH204" i="11"/>
  <c r="BG204" i="11"/>
  <c r="BF204" i="11"/>
  <c r="T204" i="11"/>
  <c r="R204" i="11"/>
  <c r="P204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5" i="11"/>
  <c r="BH185" i="11"/>
  <c r="BG185" i="11"/>
  <c r="BF185" i="11"/>
  <c r="T185" i="11"/>
  <c r="R185" i="11"/>
  <c r="P185" i="11"/>
  <c r="BI182" i="11"/>
  <c r="BH182" i="11"/>
  <c r="BG182" i="11"/>
  <c r="BF182" i="11"/>
  <c r="T182" i="11"/>
  <c r="R182" i="11"/>
  <c r="P182" i="1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4" i="11"/>
  <c r="BH164" i="11"/>
  <c r="BG164" i="11"/>
  <c r="BF164" i="11"/>
  <c r="T164" i="11"/>
  <c r="R164" i="11"/>
  <c r="P164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28" i="11"/>
  <c r="BH128" i="11"/>
  <c r="BG128" i="11"/>
  <c r="BF128" i="11"/>
  <c r="T128" i="11"/>
  <c r="R128" i="11"/>
  <c r="P128" i="11"/>
  <c r="BI122" i="11"/>
  <c r="BH122" i="11"/>
  <c r="BG122" i="11"/>
  <c r="BF122" i="11"/>
  <c r="T122" i="11"/>
  <c r="R122" i="11"/>
  <c r="P122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98" i="11"/>
  <c r="BH98" i="11"/>
  <c r="BG98" i="11"/>
  <c r="BF98" i="11"/>
  <c r="T98" i="11"/>
  <c r="R98" i="11"/>
  <c r="P98" i="11"/>
  <c r="BI95" i="11"/>
  <c r="BH95" i="11"/>
  <c r="BG95" i="11"/>
  <c r="BF95" i="11"/>
  <c r="T95" i="11"/>
  <c r="R95" i="11"/>
  <c r="P95" i="11"/>
  <c r="BI92" i="11"/>
  <c r="BH92" i="11"/>
  <c r="BG92" i="11"/>
  <c r="BF92" i="11"/>
  <c r="T92" i="11"/>
  <c r="R92" i="11"/>
  <c r="P92" i="11"/>
  <c r="BI86" i="11"/>
  <c r="BH86" i="11"/>
  <c r="BG86" i="11"/>
  <c r="BF86" i="11"/>
  <c r="T86" i="11"/>
  <c r="R86" i="11"/>
  <c r="P86" i="11"/>
  <c r="J82" i="11"/>
  <c r="F81" i="11"/>
  <c r="F79" i="11"/>
  <c r="E77" i="11"/>
  <c r="J59" i="11"/>
  <c r="F58" i="11"/>
  <c r="F56" i="11"/>
  <c r="E54" i="11"/>
  <c r="J23" i="11"/>
  <c r="E23" i="11"/>
  <c r="J58" i="11" s="1"/>
  <c r="J22" i="11"/>
  <c r="J20" i="11"/>
  <c r="E20" i="11"/>
  <c r="F82" i="11"/>
  <c r="J19" i="11"/>
  <c r="J14" i="11"/>
  <c r="J79" i="11"/>
  <c r="E7" i="11"/>
  <c r="E73" i="11"/>
  <c r="J39" i="10"/>
  <c r="J38" i="10"/>
  <c r="AY68" i="1"/>
  <c r="J37" i="10"/>
  <c r="AX68" i="1" s="1"/>
  <c r="BI191" i="10"/>
  <c r="BH191" i="10"/>
  <c r="BG191" i="10"/>
  <c r="BF191" i="10"/>
  <c r="T191" i="10"/>
  <c r="R191" i="10"/>
  <c r="P191" i="10"/>
  <c r="BI184" i="10"/>
  <c r="BH184" i="10"/>
  <c r="BG184" i="10"/>
  <c r="BF184" i="10"/>
  <c r="T184" i="10"/>
  <c r="R184" i="10"/>
  <c r="P184" i="10"/>
  <c r="BI177" i="10"/>
  <c r="BH177" i="10"/>
  <c r="BG177" i="10"/>
  <c r="BF177" i="10"/>
  <c r="T177" i="10"/>
  <c r="R177" i="10"/>
  <c r="P177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2" i="10"/>
  <c r="BH122" i="10"/>
  <c r="BG122" i="10"/>
  <c r="BF122" i="10"/>
  <c r="T122" i="10"/>
  <c r="R122" i="10"/>
  <c r="P122" i="10"/>
  <c r="BI119" i="10"/>
  <c r="BH119" i="10"/>
  <c r="BG119" i="10"/>
  <c r="BF119" i="10"/>
  <c r="T119" i="10"/>
  <c r="R119" i="10"/>
  <c r="P119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4" i="10"/>
  <c r="BH104" i="10"/>
  <c r="BG104" i="10"/>
  <c r="BF104" i="10"/>
  <c r="T104" i="10"/>
  <c r="R104" i="10"/>
  <c r="P104" i="10"/>
  <c r="BI101" i="10"/>
  <c r="BH101" i="10"/>
  <c r="BG101" i="10"/>
  <c r="BF101" i="10"/>
  <c r="T101" i="10"/>
  <c r="R101" i="10"/>
  <c r="P101" i="10"/>
  <c r="BI98" i="10"/>
  <c r="BH98" i="10"/>
  <c r="BG98" i="10"/>
  <c r="BF98" i="10"/>
  <c r="T98" i="10"/>
  <c r="R98" i="10"/>
  <c r="P98" i="10"/>
  <c r="BI95" i="10"/>
  <c r="BH95" i="10"/>
  <c r="BG95" i="10"/>
  <c r="BF95" i="10"/>
  <c r="T95" i="10"/>
  <c r="R95" i="10"/>
  <c r="P95" i="10"/>
  <c r="BI92" i="10"/>
  <c r="BH92" i="10"/>
  <c r="BG92" i="10"/>
  <c r="BF92" i="10"/>
  <c r="T92" i="10"/>
  <c r="R92" i="10"/>
  <c r="P92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R86" i="10"/>
  <c r="P86" i="10"/>
  <c r="J82" i="10"/>
  <c r="F81" i="10"/>
  <c r="F79" i="10"/>
  <c r="E77" i="10"/>
  <c r="J59" i="10"/>
  <c r="F58" i="10"/>
  <c r="F56" i="10"/>
  <c r="E54" i="10"/>
  <c r="J23" i="10"/>
  <c r="E23" i="10"/>
  <c r="J58" i="10" s="1"/>
  <c r="J22" i="10"/>
  <c r="J20" i="10"/>
  <c r="E20" i="10"/>
  <c r="F59" i="10"/>
  <c r="J19" i="10"/>
  <c r="J14" i="10"/>
  <c r="J79" i="10"/>
  <c r="E7" i="10"/>
  <c r="E50" i="10"/>
  <c r="J39" i="9"/>
  <c r="J38" i="9"/>
  <c r="AY66" i="1"/>
  <c r="J37" i="9"/>
  <c r="AX66" i="1"/>
  <c r="BI89" i="9"/>
  <c r="BH89" i="9"/>
  <c r="BG89" i="9"/>
  <c r="BF89" i="9"/>
  <c r="T89" i="9"/>
  <c r="R89" i="9"/>
  <c r="P89" i="9"/>
  <c r="BI86" i="9"/>
  <c r="BH86" i="9"/>
  <c r="BG86" i="9"/>
  <c r="BF86" i="9"/>
  <c r="T86" i="9"/>
  <c r="R86" i="9"/>
  <c r="P86" i="9"/>
  <c r="J82" i="9"/>
  <c r="F81" i="9"/>
  <c r="F79" i="9"/>
  <c r="E77" i="9"/>
  <c r="J59" i="9"/>
  <c r="F58" i="9"/>
  <c r="F56" i="9"/>
  <c r="E54" i="9"/>
  <c r="J23" i="9"/>
  <c r="E23" i="9"/>
  <c r="J58" i="9"/>
  <c r="J22" i="9"/>
  <c r="J20" i="9"/>
  <c r="E20" i="9"/>
  <c r="F82" i="9"/>
  <c r="J19" i="9"/>
  <c r="J14" i="9"/>
  <c r="J79" i="9"/>
  <c r="E7" i="9"/>
  <c r="E73" i="9" s="1"/>
  <c r="J39" i="8"/>
  <c r="J38" i="8"/>
  <c r="AY65" i="1"/>
  <c r="J37" i="8"/>
  <c r="AX65" i="1" s="1"/>
  <c r="BI184" i="8"/>
  <c r="BH184" i="8"/>
  <c r="BG184" i="8"/>
  <c r="BF184" i="8"/>
  <c r="T184" i="8"/>
  <c r="R184" i="8"/>
  <c r="P184" i="8"/>
  <c r="BI181" i="8"/>
  <c r="BH181" i="8"/>
  <c r="BG181" i="8"/>
  <c r="BF181" i="8"/>
  <c r="T181" i="8"/>
  <c r="R181" i="8"/>
  <c r="P181" i="8"/>
  <c r="BI176" i="8"/>
  <c r="BH176" i="8"/>
  <c r="BG176" i="8"/>
  <c r="BF176" i="8"/>
  <c r="T176" i="8"/>
  <c r="R176" i="8"/>
  <c r="P176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3" i="8"/>
  <c r="BH163" i="8"/>
  <c r="BG163" i="8"/>
  <c r="BF163" i="8"/>
  <c r="T163" i="8"/>
  <c r="R163" i="8"/>
  <c r="P163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J82" i="8"/>
  <c r="F81" i="8"/>
  <c r="F79" i="8"/>
  <c r="E77" i="8"/>
  <c r="J59" i="8"/>
  <c r="F58" i="8"/>
  <c r="F56" i="8"/>
  <c r="E54" i="8"/>
  <c r="J23" i="8"/>
  <c r="E23" i="8"/>
  <c r="J81" i="8" s="1"/>
  <c r="J22" i="8"/>
  <c r="J20" i="8"/>
  <c r="E20" i="8"/>
  <c r="F59" i="8" s="1"/>
  <c r="J19" i="8"/>
  <c r="J14" i="8"/>
  <c r="J79" i="8" s="1"/>
  <c r="E7" i="8"/>
  <c r="E50" i="8" s="1"/>
  <c r="J39" i="7"/>
  <c r="J38" i="7"/>
  <c r="AY63" i="1" s="1"/>
  <c r="J37" i="7"/>
  <c r="AX63" i="1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6" i="7"/>
  <c r="BH86" i="7"/>
  <c r="BG86" i="7"/>
  <c r="BF86" i="7"/>
  <c r="T86" i="7"/>
  <c r="R86" i="7"/>
  <c r="P86" i="7"/>
  <c r="J82" i="7"/>
  <c r="F81" i="7"/>
  <c r="F79" i="7"/>
  <c r="E77" i="7"/>
  <c r="J59" i="7"/>
  <c r="F58" i="7"/>
  <c r="F56" i="7"/>
  <c r="E54" i="7"/>
  <c r="J23" i="7"/>
  <c r="E23" i="7"/>
  <c r="J58" i="7"/>
  <c r="J22" i="7"/>
  <c r="J20" i="7"/>
  <c r="E20" i="7"/>
  <c r="F82" i="7"/>
  <c r="J19" i="7"/>
  <c r="J14" i="7"/>
  <c r="J79" i="7"/>
  <c r="E7" i="7"/>
  <c r="E73" i="7" s="1"/>
  <c r="J39" i="6"/>
  <c r="J38" i="6"/>
  <c r="AY62" i="1"/>
  <c r="J37" i="6"/>
  <c r="AX62" i="1" s="1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7" i="6"/>
  <c r="BH187" i="6"/>
  <c r="BG187" i="6"/>
  <c r="BF187" i="6"/>
  <c r="T187" i="6"/>
  <c r="R187" i="6"/>
  <c r="P187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82" i="6"/>
  <c r="F81" i="6"/>
  <c r="F79" i="6"/>
  <c r="E77" i="6"/>
  <c r="J59" i="6"/>
  <c r="F58" i="6"/>
  <c r="F56" i="6"/>
  <c r="E54" i="6"/>
  <c r="J23" i="6"/>
  <c r="E23" i="6"/>
  <c r="J81" i="6" s="1"/>
  <c r="J22" i="6"/>
  <c r="J20" i="6"/>
  <c r="E20" i="6"/>
  <c r="F59" i="6"/>
  <c r="J19" i="6"/>
  <c r="J14" i="6"/>
  <c r="J56" i="6"/>
  <c r="E7" i="6"/>
  <c r="E50" i="6"/>
  <c r="J39" i="5"/>
  <c r="J38" i="5"/>
  <c r="AY60" i="1"/>
  <c r="J37" i="5"/>
  <c r="AX60" i="1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J82" i="5"/>
  <c r="F81" i="5"/>
  <c r="F79" i="5"/>
  <c r="E77" i="5"/>
  <c r="J59" i="5"/>
  <c r="F58" i="5"/>
  <c r="F56" i="5"/>
  <c r="E54" i="5"/>
  <c r="J23" i="5"/>
  <c r="E23" i="5"/>
  <c r="J58" i="5" s="1"/>
  <c r="J22" i="5"/>
  <c r="J20" i="5"/>
  <c r="E20" i="5"/>
  <c r="F82" i="5"/>
  <c r="J19" i="5"/>
  <c r="J14" i="5"/>
  <c r="J79" i="5"/>
  <c r="E7" i="5"/>
  <c r="E73" i="5"/>
  <c r="J39" i="4"/>
  <c r="J38" i="4"/>
  <c r="AY59" i="1"/>
  <c r="J37" i="4"/>
  <c r="AX59" i="1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F37" i="4" s="1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2" i="4"/>
  <c r="F81" i="4"/>
  <c r="F79" i="4"/>
  <c r="E77" i="4"/>
  <c r="J59" i="4"/>
  <c r="F58" i="4"/>
  <c r="F56" i="4"/>
  <c r="E54" i="4"/>
  <c r="J23" i="4"/>
  <c r="E23" i="4"/>
  <c r="J81" i="4"/>
  <c r="J22" i="4"/>
  <c r="J20" i="4"/>
  <c r="E20" i="4"/>
  <c r="F82" i="4" s="1"/>
  <c r="J19" i="4"/>
  <c r="J14" i="4"/>
  <c r="J79" i="4"/>
  <c r="E7" i="4"/>
  <c r="E73" i="4" s="1"/>
  <c r="J39" i="3"/>
  <c r="J38" i="3"/>
  <c r="AY57" i="1"/>
  <c r="J37" i="3"/>
  <c r="AX57" i="1" s="1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J82" i="3"/>
  <c r="F81" i="3"/>
  <c r="F79" i="3"/>
  <c r="E77" i="3"/>
  <c r="J59" i="3"/>
  <c r="F58" i="3"/>
  <c r="F56" i="3"/>
  <c r="E54" i="3"/>
  <c r="J23" i="3"/>
  <c r="E23" i="3"/>
  <c r="J81" i="3" s="1"/>
  <c r="J22" i="3"/>
  <c r="J20" i="3"/>
  <c r="E20" i="3"/>
  <c r="F59" i="3" s="1"/>
  <c r="J19" i="3"/>
  <c r="J14" i="3"/>
  <c r="J56" i="3"/>
  <c r="E7" i="3"/>
  <c r="E73" i="3" s="1"/>
  <c r="J39" i="2"/>
  <c r="J38" i="2"/>
  <c r="AY56" i="1"/>
  <c r="J37" i="2"/>
  <c r="AX56" i="1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1" i="2"/>
  <c r="BH321" i="2"/>
  <c r="BG321" i="2"/>
  <c r="BF321" i="2"/>
  <c r="T321" i="2"/>
  <c r="R321" i="2"/>
  <c r="P321" i="2"/>
  <c r="BI312" i="2"/>
  <c r="BH312" i="2"/>
  <c r="BG312" i="2"/>
  <c r="BF312" i="2"/>
  <c r="T312" i="2"/>
  <c r="R312" i="2"/>
  <c r="P312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87" i="2"/>
  <c r="BH287" i="2"/>
  <c r="BG287" i="2"/>
  <c r="BF287" i="2"/>
  <c r="T287" i="2"/>
  <c r="R287" i="2"/>
  <c r="P287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2" i="2"/>
  <c r="BH112" i="2"/>
  <c r="BG112" i="2"/>
  <c r="BF112" i="2"/>
  <c r="T112" i="2"/>
  <c r="R112" i="2"/>
  <c r="P112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J82" i="2"/>
  <c r="F81" i="2"/>
  <c r="F79" i="2"/>
  <c r="E77" i="2"/>
  <c r="J59" i="2"/>
  <c r="F58" i="2"/>
  <c r="F56" i="2"/>
  <c r="E54" i="2"/>
  <c r="J23" i="2"/>
  <c r="E23" i="2"/>
  <c r="J81" i="2"/>
  <c r="J22" i="2"/>
  <c r="J20" i="2"/>
  <c r="E20" i="2"/>
  <c r="F82" i="2" s="1"/>
  <c r="J19" i="2"/>
  <c r="J14" i="2"/>
  <c r="J79" i="2" s="1"/>
  <c r="E7" i="2"/>
  <c r="E73" i="2"/>
  <c r="L50" i="1"/>
  <c r="AM50" i="1"/>
  <c r="AM49" i="1"/>
  <c r="L49" i="1"/>
  <c r="AM47" i="1"/>
  <c r="L47" i="1"/>
  <c r="L45" i="1"/>
  <c r="L44" i="1"/>
  <c r="J163" i="10"/>
  <c r="J222" i="11"/>
  <c r="BK188" i="11"/>
  <c r="BK182" i="11"/>
  <c r="BK161" i="11"/>
  <c r="BK146" i="11"/>
  <c r="BK222" i="11"/>
  <c r="BK143" i="11"/>
  <c r="J95" i="11"/>
  <c r="BK229" i="11"/>
  <c r="J179" i="11"/>
  <c r="J161" i="11"/>
  <c r="J116" i="11"/>
  <c r="J197" i="11"/>
  <c r="BK179" i="11"/>
  <c r="J146" i="11"/>
  <c r="BK113" i="11"/>
  <c r="J336" i="13"/>
  <c r="J261" i="13"/>
  <c r="BK242" i="13"/>
  <c r="J223" i="13"/>
  <c r="J187" i="13"/>
  <c r="BK172" i="13"/>
  <c r="BK155" i="13"/>
  <c r="J137" i="13"/>
  <c r="J100" i="13"/>
  <c r="J327" i="13"/>
  <c r="BK199" i="13"/>
  <c r="J190" i="13"/>
  <c r="J172" i="13"/>
  <c r="BK167" i="13"/>
  <c r="J131" i="13"/>
  <c r="BK350" i="13"/>
  <c r="BK209" i="13"/>
  <c r="J350" i="13"/>
  <c r="BK261" i="13"/>
  <c r="BK237" i="13"/>
  <c r="J234" i="13"/>
  <c r="BK305" i="13"/>
  <c r="J305" i="13"/>
  <c r="BK190" i="13"/>
  <c r="BK158" i="13"/>
  <c r="BK206" i="13"/>
  <c r="BK178" i="13"/>
  <c r="J149" i="13"/>
  <c r="BK86" i="13"/>
  <c r="BK94" i="14"/>
  <c r="J86" i="14"/>
  <c r="J196" i="15"/>
  <c r="BK140" i="15"/>
  <c r="J127" i="15"/>
  <c r="BK107" i="15"/>
  <c r="BK89" i="15"/>
  <c r="J231" i="15"/>
  <c r="BK208" i="15"/>
  <c r="J208" i="15"/>
  <c r="J184" i="15"/>
  <c r="J161" i="15"/>
  <c r="J138" i="15"/>
  <c r="BK117" i="15"/>
  <c r="BK199" i="15"/>
  <c r="J152" i="15"/>
  <c r="J122" i="15"/>
  <c r="J86" i="15"/>
  <c r="BK122" i="15"/>
  <c r="J199" i="15"/>
  <c r="BK187" i="15"/>
  <c r="J155" i="15"/>
  <c r="BK132" i="15"/>
  <c r="J107" i="15"/>
  <c r="J116" i="17"/>
  <c r="BK86" i="17"/>
  <c r="BK139" i="17"/>
  <c r="BK142" i="17"/>
  <c r="J124" i="17"/>
  <c r="BK107" i="17"/>
  <c r="BK136" i="17"/>
  <c r="BK110" i="17"/>
  <c r="J142" i="18"/>
  <c r="J127" i="18"/>
  <c r="J95" i="18"/>
  <c r="BK142" i="18"/>
  <c r="J104" i="18"/>
  <c r="BK98" i="18"/>
  <c r="BK136" i="18"/>
  <c r="BK121" i="18"/>
  <c r="J92" i="18"/>
  <c r="BK104" i="18"/>
  <c r="J166" i="19"/>
  <c r="J150" i="19"/>
  <c r="J194" i="19"/>
  <c r="J181" i="19"/>
  <c r="BK123" i="19"/>
  <c r="BK112" i="19"/>
  <c r="J169" i="19"/>
  <c r="BK133" i="19"/>
  <c r="BK172" i="19"/>
  <c r="J115" i="19"/>
  <c r="J123" i="19"/>
  <c r="J97" i="19"/>
  <c r="BK158" i="19"/>
  <c r="J156" i="20"/>
  <c r="J112" i="20"/>
  <c r="J94" i="20"/>
  <c r="BK130" i="20"/>
  <c r="J144" i="20"/>
  <c r="J109" i="20"/>
  <c r="J86" i="20"/>
  <c r="BK121" i="21"/>
  <c r="J86" i="21"/>
  <c r="BK178" i="21"/>
  <c r="J159" i="21"/>
  <c r="BK118" i="21"/>
  <c r="J103" i="21"/>
  <c r="J121" i="21"/>
  <c r="J156" i="21"/>
  <c r="BK150" i="21"/>
  <c r="J175" i="22"/>
  <c r="BK153" i="22"/>
  <c r="BK91" i="22"/>
  <c r="BK196" i="22"/>
  <c r="BK214" i="22"/>
  <c r="BK138" i="22"/>
  <c r="BK112" i="22"/>
  <c r="BK100" i="22"/>
  <c r="BK159" i="22"/>
  <c r="J209" i="22"/>
  <c r="BK133" i="22"/>
  <c r="J94" i="22"/>
  <c r="BK184" i="22"/>
  <c r="BK165" i="22"/>
  <c r="J109" i="22"/>
  <c r="J103" i="22"/>
  <c r="BK275" i="23"/>
  <c r="J235" i="23"/>
  <c r="J208" i="23"/>
  <c r="J191" i="23"/>
  <c r="J146" i="23"/>
  <c r="BK101" i="23"/>
  <c r="BK202" i="23"/>
  <c r="J153" i="23"/>
  <c r="BK107" i="23"/>
  <c r="J159" i="23"/>
  <c r="BK140" i="23"/>
  <c r="J110" i="23"/>
  <c r="J241" i="23"/>
  <c r="BK185" i="23"/>
  <c r="J150" i="23"/>
  <c r="J140" i="23"/>
  <c r="BK255" i="23"/>
  <c r="J272" i="23"/>
  <c r="J98" i="23"/>
  <c r="J179" i="23"/>
  <c r="BK159" i="23"/>
  <c r="BK89" i="23"/>
  <c r="J107" i="23"/>
  <c r="J90" i="24"/>
  <c r="J89" i="25"/>
  <c r="BK95" i="25"/>
  <c r="J95" i="25"/>
  <c r="J115" i="26"/>
  <c r="J100" i="26"/>
  <c r="BK95" i="26"/>
  <c r="J112" i="26"/>
  <c r="BK106" i="26"/>
  <c r="J179" i="27"/>
  <c r="J124" i="27"/>
  <c r="J157" i="27"/>
  <c r="J142" i="27"/>
  <c r="J169" i="27"/>
  <c r="BK124" i="27"/>
  <c r="BK115" i="27"/>
  <c r="J148" i="27"/>
  <c r="BK118" i="27"/>
  <c r="J101" i="27"/>
  <c r="J89" i="28"/>
  <c r="BK92" i="28"/>
  <c r="J101" i="28"/>
  <c r="BK213" i="29"/>
  <c r="BK183" i="29"/>
  <c r="BK126" i="29"/>
  <c r="J99" i="29"/>
  <c r="J195" i="29"/>
  <c r="J108" i="29"/>
  <c r="BK156" i="29"/>
  <c r="J213" i="29"/>
  <c r="J183" i="29"/>
  <c r="BK147" i="29"/>
  <c r="BK105" i="29"/>
  <c r="BK99" i="29"/>
  <c r="J102" i="29"/>
  <c r="BK86" i="30"/>
  <c r="BK154" i="31"/>
  <c r="BK141" i="31"/>
  <c r="J129" i="31"/>
  <c r="BK169" i="31"/>
  <c r="BK114" i="31"/>
  <c r="J132" i="31"/>
  <c r="J144" i="31"/>
  <c r="J154" i="31"/>
  <c r="BK148" i="31"/>
  <c r="J126" i="31"/>
  <c r="BK89" i="31"/>
  <c r="BK129" i="31"/>
  <c r="BK109" i="31"/>
  <c r="BK100" i="31"/>
  <c r="J86" i="32"/>
  <c r="J124" i="33"/>
  <c r="BK92" i="33"/>
  <c r="BK116" i="33"/>
  <c r="BK148" i="33"/>
  <c r="J113" i="33"/>
  <c r="J151" i="33"/>
  <c r="BK169" i="33"/>
  <c r="BK151" i="33"/>
  <c r="BK119" i="33"/>
  <c r="J92" i="33"/>
  <c r="BK118" i="34"/>
  <c r="J101" i="34"/>
  <c r="BK145" i="34"/>
  <c r="BK107" i="34"/>
  <c r="J155" i="34"/>
  <c r="BK136" i="34"/>
  <c r="BK115" i="34"/>
  <c r="J115" i="34"/>
  <c r="BK89" i="35"/>
  <c r="J219" i="36"/>
  <c r="J125" i="36"/>
  <c r="BK202" i="36"/>
  <c r="J123" i="36"/>
  <c r="J186" i="36"/>
  <c r="J161" i="36"/>
  <c r="J140" i="36"/>
  <c r="J94" i="36"/>
  <c r="J202" i="36"/>
  <c r="BK137" i="36"/>
  <c r="BK152" i="36"/>
  <c r="J192" i="36"/>
  <c r="BK180" i="36"/>
  <c r="J155" i="36"/>
  <c r="BK123" i="36"/>
  <c r="J86" i="36"/>
  <c r="J198" i="36"/>
  <c r="BK167" i="38"/>
  <c r="BK136" i="38"/>
  <c r="J89" i="38"/>
  <c r="J86" i="39"/>
  <c r="BK143" i="40"/>
  <c r="J151" i="40"/>
  <c r="J154" i="40"/>
  <c r="BK109" i="41"/>
  <c r="BK86" i="42"/>
  <c r="BK332" i="43"/>
  <c r="J120" i="43"/>
  <c r="BK274" i="43"/>
  <c r="BK172" i="43"/>
  <c r="BK227" i="43"/>
  <c r="J115" i="43"/>
  <c r="BK337" i="43"/>
  <c r="BK144" i="43"/>
  <c r="BK96" i="44"/>
  <c r="BK296" i="2"/>
  <c r="BK173" i="2"/>
  <c r="AS93" i="1"/>
  <c r="BK321" i="2"/>
  <c r="BK275" i="2"/>
  <c r="J217" i="2"/>
  <c r="J161" i="2"/>
  <c r="BK105" i="2"/>
  <c r="J233" i="2"/>
  <c r="J176" i="2"/>
  <c r="BK112" i="2"/>
  <c r="AS58" i="1"/>
  <c r="J129" i="2"/>
  <c r="J179" i="2"/>
  <c r="BK287" i="2"/>
  <c r="BK164" i="2"/>
  <c r="AS86" i="1"/>
  <c r="J243" i="2"/>
  <c r="BK222" i="2"/>
  <c r="J173" i="2"/>
  <c r="BK100" i="2"/>
  <c r="AS109" i="1"/>
  <c r="BK138" i="2"/>
  <c r="AS88" i="1"/>
  <c r="J86" i="3"/>
  <c r="BK94" i="3"/>
  <c r="J127" i="4"/>
  <c r="J107" i="4"/>
  <c r="BK86" i="4"/>
  <c r="J139" i="4"/>
  <c r="J174" i="4"/>
  <c r="BK116" i="4"/>
  <c r="J116" i="4"/>
  <c r="BK95" i="4"/>
  <c r="BK169" i="4"/>
  <c r="J124" i="4"/>
  <c r="J119" i="4"/>
  <c r="J95" i="4"/>
  <c r="BK92" i="5"/>
  <c r="BK169" i="6"/>
  <c r="BK110" i="6"/>
  <c r="J179" i="6"/>
  <c r="J145" i="6"/>
  <c r="J160" i="6"/>
  <c r="J101" i="6"/>
  <c r="BK192" i="6"/>
  <c r="J163" i="6"/>
  <c r="BK119" i="6"/>
  <c r="J182" i="6"/>
  <c r="J136" i="6"/>
  <c r="BK89" i="8"/>
  <c r="BK104" i="8"/>
  <c r="J121" i="8"/>
  <c r="BK95" i="8"/>
  <c r="BK127" i="8"/>
  <c r="J89" i="8"/>
  <c r="BK136" i="8"/>
  <c r="J104" i="8"/>
  <c r="J127" i="8"/>
  <c r="BK86" i="8"/>
  <c r="J184" i="10"/>
  <c r="BK110" i="10"/>
  <c r="BK142" i="10"/>
  <c r="BK122" i="10"/>
  <c r="BK184" i="10"/>
  <c r="J160" i="10"/>
  <c r="J142" i="10"/>
  <c r="J128" i="10"/>
  <c r="J98" i="10"/>
  <c r="J116" i="10"/>
  <c r="J119" i="10"/>
  <c r="BK194" i="11"/>
  <c r="J170" i="11"/>
  <c r="BK98" i="11"/>
  <c r="J209" i="11"/>
  <c r="BK137" i="11"/>
  <c r="J194" i="11"/>
  <c r="BK164" i="11"/>
  <c r="J128" i="11"/>
  <c r="BK86" i="11"/>
  <c r="J176" i="11"/>
  <c r="J143" i="11"/>
  <c r="J86" i="11"/>
  <c r="J86" i="12"/>
  <c r="J311" i="13"/>
  <c r="BK258" i="13"/>
  <c r="BK193" i="13"/>
  <c r="BK149" i="13"/>
  <c r="J86" i="13"/>
  <c r="BK187" i="13"/>
  <c r="BK116" i="13"/>
  <c r="BK317" i="13"/>
  <c r="J218" i="13"/>
  <c r="J296" i="13"/>
  <c r="BK212" i="13"/>
  <c r="J146" i="13"/>
  <c r="BK112" i="15"/>
  <c r="J193" i="15"/>
  <c r="BK125" i="15"/>
  <c r="BK176" i="15"/>
  <c r="J181" i="15"/>
  <c r="BK127" i="15"/>
  <c r="J86" i="16"/>
  <c r="J86" i="17"/>
  <c r="BK130" i="17"/>
  <c r="BK101" i="17"/>
  <c r="J101" i="18"/>
  <c r="BK175" i="19"/>
  <c r="BK189" i="19"/>
  <c r="J91" i="19"/>
  <c r="BK144" i="19"/>
  <c r="BK94" i="19"/>
  <c r="J173" i="20"/>
  <c r="J100" i="20"/>
  <c r="J138" i="20"/>
  <c r="J141" i="20"/>
  <c r="BK115" i="20"/>
  <c r="J147" i="20"/>
  <c r="BK159" i="20"/>
  <c r="BK153" i="20"/>
  <c r="BK125" i="20"/>
  <c r="BK100" i="20"/>
  <c r="J97" i="20"/>
  <c r="J130" i="20"/>
  <c r="J91" i="20"/>
  <c r="BK86" i="20"/>
  <c r="BK187" i="21"/>
  <c r="J178" i="21"/>
  <c r="BK175" i="21"/>
  <c r="BK167" i="21"/>
  <c r="BK159" i="21"/>
  <c r="BK156" i="21"/>
  <c r="J153" i="21"/>
  <c r="J124" i="21"/>
  <c r="J118" i="21"/>
  <c r="J112" i="21"/>
  <c r="J106" i="21"/>
  <c r="BK94" i="21"/>
  <c r="BK140" i="21"/>
  <c r="BK100" i="21"/>
  <c r="BK172" i="21"/>
  <c r="J150" i="21"/>
  <c r="J214" i="22"/>
  <c r="J112" i="22"/>
  <c r="J130" i="22"/>
  <c r="J184" i="22"/>
  <c r="BK190" i="22"/>
  <c r="J196" i="22"/>
  <c r="BK156" i="22"/>
  <c r="BK109" i="22"/>
  <c r="J211" i="23"/>
  <c r="BK134" i="23"/>
  <c r="BK143" i="23"/>
  <c r="BK153" i="23"/>
  <c r="J226" i="23"/>
  <c r="BK199" i="23"/>
  <c r="BK161" i="23"/>
  <c r="J261" i="23"/>
  <c r="BK182" i="23"/>
  <c r="J104" i="23"/>
  <c r="BK220" i="23"/>
  <c r="J156" i="23"/>
  <c r="J137" i="23"/>
  <c r="J101" i="23"/>
  <c r="BK106" i="25"/>
  <c r="BK103" i="25"/>
  <c r="BK86" i="25"/>
  <c r="J118" i="26"/>
  <c r="J92" i="26"/>
  <c r="BK98" i="26"/>
  <c r="J98" i="26"/>
  <c r="J186" i="27"/>
  <c r="BK139" i="27"/>
  <c r="BK98" i="27"/>
  <c r="BK127" i="27"/>
  <c r="BK154" i="27"/>
  <c r="J118" i="27"/>
  <c r="BK101" i="27"/>
  <c r="J145" i="27"/>
  <c r="J136" i="27"/>
  <c r="J95" i="27"/>
  <c r="J98" i="28"/>
  <c r="J86" i="28"/>
  <c r="J228" i="29"/>
  <c r="J153" i="29"/>
  <c r="J92" i="29"/>
  <c r="J126" i="29"/>
  <c r="J165" i="29"/>
  <c r="J221" i="29"/>
  <c r="J192" i="29"/>
  <c r="J150" i="29"/>
  <c r="BK108" i="29"/>
  <c r="J105" i="29"/>
  <c r="J144" i="29"/>
  <c r="F38" i="30"/>
  <c r="BC103" i="1" s="1"/>
  <c r="BK138" i="31"/>
  <c r="J138" i="31"/>
  <c r="BK86" i="31"/>
  <c r="J106" i="31"/>
  <c r="BK97" i="31"/>
  <c r="BK120" i="31"/>
  <c r="BK111" i="31"/>
  <c r="BK86" i="32"/>
  <c r="BK133" i="33"/>
  <c r="J148" i="33"/>
  <c r="J121" i="33"/>
  <c r="J98" i="33"/>
  <c r="J104" i="33"/>
  <c r="BK130" i="33"/>
  <c r="J169" i="33"/>
  <c r="BK95" i="33"/>
  <c r="J142" i="34"/>
  <c r="BK155" i="34"/>
  <c r="BK133" i="34"/>
  <c r="BK142" i="34"/>
  <c r="J130" i="34"/>
  <c r="J124" i="34"/>
  <c r="J89" i="34"/>
  <c r="J89" i="35"/>
  <c r="BK232" i="36"/>
  <c r="J209" i="36"/>
  <c r="BK109" i="36"/>
  <c r="J100" i="36"/>
  <c r="J173" i="36"/>
  <c r="J149" i="36"/>
  <c r="BK100" i="36"/>
  <c r="BK219" i="36"/>
  <c r="BK149" i="36"/>
  <c r="J158" i="36"/>
  <c r="BK183" i="36"/>
  <c r="BK164" i="36"/>
  <c r="BK131" i="36"/>
  <c r="BK106" i="36"/>
  <c r="BK115" i="36"/>
  <c r="J86" i="37"/>
  <c r="BK148" i="38"/>
  <c r="J115" i="38"/>
  <c r="J145" i="38"/>
  <c r="BK133" i="40"/>
  <c r="J160" i="40"/>
  <c r="BK165" i="40"/>
  <c r="BK115" i="40"/>
  <c r="J168" i="41"/>
  <c r="BK100" i="41"/>
  <c r="J174" i="41"/>
  <c r="J100" i="41"/>
  <c r="J100" i="42"/>
  <c r="J304" i="43"/>
  <c r="J232" i="43"/>
  <c r="J158" i="43"/>
  <c r="BK109" i="43"/>
  <c r="BK328" i="43"/>
  <c r="BK194" i="43"/>
  <c r="J227" i="43"/>
  <c r="BK318" i="43"/>
  <c r="J134" i="43"/>
  <c r="BK105" i="44"/>
  <c r="J212" i="2"/>
  <c r="BK141" i="2"/>
  <c r="BK337" i="2"/>
  <c r="J329" i="2"/>
  <c r="J312" i="2"/>
  <c r="J164" i="2"/>
  <c r="AS82" i="1"/>
  <c r="J248" i="2"/>
  <c r="BK147" i="2"/>
  <c r="J259" i="2"/>
  <c r="J132" i="2"/>
  <c r="BK217" i="2"/>
  <c r="J262" i="2"/>
  <c r="J167" i="2"/>
  <c r="AS75" i="1"/>
  <c r="BK122" i="2"/>
  <c r="J197" i="2"/>
  <c r="J122" i="2"/>
  <c r="AS104" i="1"/>
  <c r="BK104" i="4"/>
  <c r="J148" i="4"/>
  <c r="J121" i="4"/>
  <c r="J98" i="4"/>
  <c r="BK164" i="4"/>
  <c r="BK86" i="5"/>
  <c r="BK116" i="6"/>
  <c r="BK182" i="6"/>
  <c r="BK127" i="6"/>
  <c r="BK125" i="6"/>
  <c r="J86" i="6"/>
  <c r="BK157" i="6"/>
  <c r="J89" i="6"/>
  <c r="BK92" i="7"/>
  <c r="BK157" i="8"/>
  <c r="BK92" i="8"/>
  <c r="BK148" i="8"/>
  <c r="J145" i="8"/>
  <c r="BK184" i="8"/>
  <c r="J148" i="8"/>
  <c r="BK86" i="9"/>
  <c r="J172" i="10"/>
  <c r="BK136" i="10"/>
  <c r="BK119" i="10"/>
  <c r="BK148" i="10"/>
  <c r="BK163" i="10"/>
  <c r="J122" i="10"/>
  <c r="J101" i="10"/>
  <c r="BK151" i="10"/>
  <c r="BK215" i="11"/>
  <c r="J173" i="11"/>
  <c r="J149" i="11"/>
  <c r="BK101" i="11"/>
  <c r="J101" i="11"/>
  <c r="J140" i="11"/>
  <c r="J232" i="11"/>
  <c r="J188" i="11"/>
  <c r="J152" i="11"/>
  <c r="BK104" i="11"/>
  <c r="BK185" i="11"/>
  <c r="BK86" i="12"/>
  <c r="J266" i="13"/>
  <c r="J228" i="13"/>
  <c r="J167" i="13"/>
  <c r="BK140" i="13"/>
  <c r="J116" i="13"/>
  <c r="J206" i="13"/>
  <c r="BK169" i="13"/>
  <c r="BK125" i="13"/>
  <c r="J278" i="13"/>
  <c r="BK128" i="13"/>
  <c r="BK347" i="13"/>
  <c r="BK266" i="13"/>
  <c r="J212" i="13"/>
  <c r="J134" i="13"/>
  <c r="J199" i="13"/>
  <c r="J140" i="13"/>
  <c r="J215" i="13"/>
  <c r="J152" i="13"/>
  <c r="J90" i="14"/>
  <c r="J239" i="15"/>
  <c r="J190" i="15"/>
  <c r="J135" i="15"/>
  <c r="BK97" i="15"/>
  <c r="BK223" i="15"/>
  <c r="J223" i="15"/>
  <c r="BK158" i="15"/>
  <c r="BK231" i="15"/>
  <c r="BK170" i="15"/>
  <c r="J102" i="15"/>
  <c r="BK120" i="15"/>
  <c r="J112" i="15"/>
  <c r="J158" i="17"/>
  <c r="BK98" i="17"/>
  <c r="J133" i="17"/>
  <c r="BK158" i="17"/>
  <c r="J142" i="17"/>
  <c r="BK127" i="17"/>
  <c r="BK124" i="17"/>
  <c r="J98" i="17"/>
  <c r="J98" i="18"/>
  <c r="BK110" i="18"/>
  <c r="J121" i="18"/>
  <c r="J113" i="18"/>
  <c r="BK155" i="18"/>
  <c r="J141" i="19"/>
  <c r="J153" i="19"/>
  <c r="BK181" i="19"/>
  <c r="BK163" i="19"/>
  <c r="J109" i="19"/>
  <c r="BK150" i="19"/>
  <c r="BK166" i="19"/>
  <c r="BK128" i="19"/>
  <c r="J94" i="19"/>
  <c r="BK144" i="20"/>
  <c r="BK109" i="20"/>
  <c r="BK147" i="20"/>
  <c r="BK156" i="20"/>
  <c r="BK162" i="21"/>
  <c r="BK106" i="21"/>
  <c r="J115" i="21"/>
  <c r="BK109" i="21"/>
  <c r="J162" i="21"/>
  <c r="J193" i="22"/>
  <c r="BK193" i="22"/>
  <c r="J148" i="22"/>
  <c r="BK94" i="22"/>
  <c r="J156" i="22"/>
  <c r="J159" i="22"/>
  <c r="J187" i="22"/>
  <c r="BK86" i="22"/>
  <c r="J115" i="22"/>
  <c r="BK244" i="23"/>
  <c r="BK188" i="23"/>
  <c r="J123" i="23"/>
  <c r="BK211" i="23"/>
  <c r="J134" i="23"/>
  <c r="J173" i="23"/>
  <c r="BK272" i="23"/>
  <c r="J220" i="23"/>
  <c r="J182" i="23"/>
  <c r="J185" i="23"/>
  <c r="J167" i="23"/>
  <c r="BK110" i="23"/>
  <c r="BK90" i="24"/>
  <c r="J103" i="26"/>
  <c r="J160" i="27"/>
  <c r="J112" i="27"/>
  <c r="J115" i="27"/>
  <c r="J163" i="27"/>
  <c r="J92" i="27"/>
  <c r="BK106" i="27"/>
  <c r="BK89" i="28"/>
  <c r="BK177" i="29"/>
  <c r="J111" i="29"/>
  <c r="J210" i="29"/>
  <c r="BK92" i="29"/>
  <c r="J189" i="29"/>
  <c r="J86" i="29"/>
  <c r="J86" i="30"/>
  <c r="J148" i="31"/>
  <c r="J135" i="31"/>
  <c r="BK179" i="31"/>
  <c r="J89" i="31"/>
  <c r="BK126" i="31"/>
  <c r="J86" i="31"/>
  <c r="J111" i="31"/>
  <c r="J109" i="31"/>
  <c r="BK162" i="33"/>
  <c r="BK142" i="33"/>
  <c r="J89" i="33"/>
  <c r="BK110" i="33"/>
  <c r="BK104" i="34"/>
  <c r="J150" i="34"/>
  <c r="J95" i="34"/>
  <c r="BK124" i="34"/>
  <c r="BK98" i="34"/>
  <c r="J86" i="35"/>
  <c r="J195" i="36"/>
  <c r="J167" i="36"/>
  <c r="J180" i="36"/>
  <c r="BK125" i="36"/>
  <c r="BK226" i="36"/>
  <c r="BK155" i="36"/>
  <c r="BK161" i="36"/>
  <c r="BK94" i="36"/>
  <c r="J214" i="36"/>
  <c r="J157" i="38"/>
  <c r="BK142" i="38"/>
  <c r="J109" i="38"/>
  <c r="J142" i="38"/>
  <c r="BK130" i="38"/>
  <c r="BK101" i="38"/>
  <c r="J151" i="38"/>
  <c r="J133" i="38"/>
  <c r="BK98" i="38"/>
  <c r="BK112" i="38"/>
  <c r="J86" i="38"/>
  <c r="J89" i="39"/>
  <c r="J157" i="40"/>
  <c r="BK110" i="40"/>
  <c r="BK170" i="40"/>
  <c r="J120" i="40"/>
  <c r="J96" i="40"/>
  <c r="BK99" i="40"/>
  <c r="BK148" i="40"/>
  <c r="J170" i="40"/>
  <c r="BK183" i="41"/>
  <c r="BK139" i="41"/>
  <c r="J121" i="41"/>
  <c r="J90" i="41"/>
  <c r="J155" i="41"/>
  <c r="J97" i="41"/>
  <c r="J142" i="41"/>
  <c r="J112" i="41"/>
  <c r="BK90" i="41"/>
  <c r="BK124" i="41"/>
  <c r="J106" i="42"/>
  <c r="BK94" i="42"/>
  <c r="J91" i="42"/>
  <c r="J86" i="42"/>
  <c r="BK309" i="43"/>
  <c r="BK271" i="43"/>
  <c r="J144" i="43"/>
  <c r="J219" i="43"/>
  <c r="J271" i="43"/>
  <c r="BK129" i="43"/>
  <c r="J213" i="43"/>
  <c r="BK150" i="43"/>
  <c r="J309" i="43"/>
  <c r="J274" i="43"/>
  <c r="J337" i="43"/>
  <c r="BK264" i="43"/>
  <c r="BK210" i="43"/>
  <c r="BK299" i="43"/>
  <c r="BK240" i="43"/>
  <c r="J112" i="43"/>
  <c r="J314" i="43"/>
  <c r="BK232" i="43"/>
  <c r="J123" i="43"/>
  <c r="J105" i="44"/>
  <c r="J99" i="44"/>
  <c r="J185" i="2"/>
  <c r="J138" i="2"/>
  <c r="J337" i="2"/>
  <c r="J321" i="2"/>
  <c r="J256" i="2"/>
  <c r="BK206" i="2"/>
  <c r="J182" i="2"/>
  <c r="BK119" i="2"/>
  <c r="J302" i="2"/>
  <c r="BK197" i="2"/>
  <c r="AS97" i="1"/>
  <c r="J275" i="2"/>
  <c r="BK256" i="2"/>
  <c r="BK185" i="2"/>
  <c r="J141" i="2"/>
  <c r="J119" i="2"/>
  <c r="BK159" i="2"/>
  <c r="AS55" i="1"/>
  <c r="BK167" i="2"/>
  <c r="BK95" i="2"/>
  <c r="BK253" i="2"/>
  <c r="J170" i="2"/>
  <c r="BK92" i="2"/>
  <c r="J90" i="3"/>
  <c r="BK90" i="3"/>
  <c r="J161" i="4"/>
  <c r="J136" i="4"/>
  <c r="J110" i="4"/>
  <c r="BK89" i="4"/>
  <c r="BK151" i="4"/>
  <c r="BK161" i="4"/>
  <c r="BK139" i="4"/>
  <c r="J113" i="4"/>
  <c r="BK119" i="4"/>
  <c r="J130" i="4"/>
  <c r="BK107" i="4"/>
  <c r="BK89" i="5"/>
  <c r="J86" i="5"/>
  <c r="J127" i="6"/>
  <c r="BK187" i="6"/>
  <c r="J151" i="6"/>
  <c r="J130" i="6"/>
  <c r="BK154" i="6"/>
  <c r="BK174" i="6"/>
  <c r="BK142" i="6"/>
  <c r="BK113" i="6"/>
  <c r="J92" i="6"/>
  <c r="BK145" i="6"/>
  <c r="BK101" i="6"/>
  <c r="BK89" i="7"/>
  <c r="BK181" i="8"/>
  <c r="J110" i="8"/>
  <c r="BK133" i="8"/>
  <c r="BK154" i="8"/>
  <c r="J163" i="8"/>
  <c r="J115" i="8"/>
  <c r="BK163" i="8"/>
  <c r="BK124" i="8"/>
  <c r="J98" i="8"/>
  <c r="J142" i="8"/>
  <c r="J101" i="8"/>
  <c r="J86" i="9"/>
  <c r="BK191" i="10"/>
  <c r="J133" i="10"/>
  <c r="J95" i="10"/>
  <c r="BK172" i="10"/>
  <c r="BK154" i="10"/>
  <c r="J136" i="10"/>
  <c r="J104" i="10"/>
  <c r="J86" i="10"/>
  <c r="J154" i="10"/>
  <c r="BK104" i="10"/>
  <c r="BK197" i="11"/>
  <c r="J185" i="11"/>
  <c r="J158" i="11"/>
  <c r="BK134" i="11"/>
  <c r="BK235" i="11"/>
  <c r="BK95" i="11"/>
  <c r="BK155" i="11"/>
  <c r="J235" i="11"/>
  <c r="BK167" i="11"/>
  <c r="J137" i="11"/>
  <c r="J107" i="11"/>
  <c r="J191" i="11"/>
  <c r="BK152" i="11"/>
  <c r="BK116" i="11"/>
  <c r="J104" i="11"/>
  <c r="J347" i="13"/>
  <c r="BK278" i="13"/>
  <c r="BK250" i="13"/>
  <c r="BK215" i="13"/>
  <c r="J178" i="13"/>
  <c r="BK152" i="13"/>
  <c r="BK131" i="13"/>
  <c r="J95" i="13"/>
  <c r="BK296" i="13"/>
  <c r="J193" i="13"/>
  <c r="BK181" i="13"/>
  <c r="BK164" i="13"/>
  <c r="BK143" i="13"/>
  <c r="BK89" i="13"/>
  <c r="BK95" i="13"/>
  <c r="J344" i="13"/>
  <c r="J231" i="13"/>
  <c r="J255" i="13"/>
  <c r="J317" i="13"/>
  <c r="BK284" i="13"/>
  <c r="BK203" i="13"/>
  <c r="BK175" i="13"/>
  <c r="BK228" i="13"/>
  <c r="J196" i="13"/>
  <c r="J161" i="13"/>
  <c r="J104" i="13"/>
  <c r="BK86" i="14"/>
  <c r="J94" i="14"/>
  <c r="BK228" i="15"/>
  <c r="BK164" i="15"/>
  <c r="BK129" i="15"/>
  <c r="J109" i="15"/>
  <c r="J95" i="15"/>
  <c r="J236" i="15"/>
  <c r="BK173" i="15"/>
  <c r="BK196" i="15"/>
  <c r="J170" i="15"/>
  <c r="BK155" i="15"/>
  <c r="J132" i="15"/>
  <c r="J89" i="15"/>
  <c r="BK190" i="15"/>
  <c r="BK167" i="15"/>
  <c r="BK135" i="15"/>
  <c r="BK92" i="15"/>
  <c r="J143" i="15"/>
  <c r="BK193" i="15"/>
  <c r="J173" i="15"/>
  <c r="BK146" i="15"/>
  <c r="BK86" i="15"/>
  <c r="BK86" i="16"/>
  <c r="J113" i="17"/>
  <c r="J153" i="17"/>
  <c r="J107" i="17"/>
  <c r="BK145" i="17"/>
  <c r="BK92" i="17"/>
  <c r="J122" i="17"/>
  <c r="BK122" i="17"/>
  <c r="J92" i="17"/>
  <c r="BK113" i="17"/>
  <c r="BK150" i="18"/>
  <c r="BK119" i="18"/>
  <c r="J86" i="18"/>
  <c r="BK113" i="18"/>
  <c r="J110" i="18"/>
  <c r="J150" i="18"/>
  <c r="J116" i="18"/>
  <c r="BK107" i="18"/>
  <c r="BK127" i="18"/>
  <c r="BK86" i="18"/>
  <c r="BK153" i="19"/>
  <c r="J100" i="19"/>
  <c r="BK141" i="19"/>
  <c r="BK147" i="19"/>
  <c r="J103" i="19"/>
  <c r="J172" i="19"/>
  <c r="J128" i="19"/>
  <c r="J158" i="19"/>
  <c r="J163" i="19"/>
  <c r="BK109" i="19"/>
  <c r="J147" i="19"/>
  <c r="J178" i="20"/>
  <c r="BK120" i="20"/>
  <c r="BK106" i="20"/>
  <c r="BK162" i="20"/>
  <c r="J153" i="20"/>
  <c r="BK173" i="20"/>
  <c r="BK94" i="20"/>
  <c r="J97" i="21"/>
  <c r="J140" i="21"/>
  <c r="J94" i="21"/>
  <c r="J192" i="21"/>
  <c r="J135" i="21"/>
  <c r="BK115" i="21"/>
  <c r="BK97" i="21"/>
  <c r="J91" i="21"/>
  <c r="J100" i="21"/>
  <c r="J130" i="21"/>
  <c r="J165" i="22"/>
  <c r="J118" i="22"/>
  <c r="J138" i="22"/>
  <c r="J170" i="22"/>
  <c r="BK143" i="22"/>
  <c r="J106" i="22"/>
  <c r="BK181" i="22"/>
  <c r="BK124" i="22"/>
  <c r="BK170" i="22"/>
  <c r="BK106" i="22"/>
  <c r="J190" i="22"/>
  <c r="BK175" i="22"/>
  <c r="BK148" i="22"/>
  <c r="J124" i="22"/>
  <c r="J266" i="23"/>
  <c r="BK223" i="23"/>
  <c r="BK205" i="23"/>
  <c r="J176" i="23"/>
  <c r="BK137" i="23"/>
  <c r="J214" i="23"/>
  <c r="J170" i="23"/>
  <c r="BK98" i="23"/>
  <c r="BK156" i="23"/>
  <c r="BK123" i="23"/>
  <c r="J244" i="23"/>
  <c r="BK214" i="23"/>
  <c r="BK176" i="23"/>
  <c r="BK148" i="23"/>
  <c r="BK226" i="23"/>
  <c r="BK130" i="23"/>
  <c r="J86" i="23"/>
  <c r="J161" i="23"/>
  <c r="BK118" i="23"/>
  <c r="BK125" i="23"/>
  <c r="J89" i="23"/>
  <c r="J103" i="25"/>
  <c r="J98" i="25"/>
  <c r="BK98" i="25"/>
  <c r="BK112" i="26"/>
  <c r="J95" i="26"/>
  <c r="J86" i="26"/>
  <c r="BK118" i="26"/>
  <c r="BK163" i="27"/>
  <c r="BK121" i="27"/>
  <c r="BK148" i="27"/>
  <c r="BK186" i="27"/>
  <c r="BK151" i="27"/>
  <c r="BK95" i="27"/>
  <c r="BK179" i="27"/>
  <c r="J139" i="27"/>
  <c r="J109" i="27"/>
  <c r="BK98" i="28"/>
  <c r="BK86" i="28"/>
  <c r="BK171" i="29"/>
  <c r="BK120" i="29"/>
  <c r="BK159" i="29"/>
  <c r="BK228" i="29"/>
  <c r="BK132" i="29"/>
  <c r="BK186" i="29"/>
  <c r="J114" i="29"/>
  <c r="BK205" i="29"/>
  <c r="BK189" i="29"/>
  <c r="BK94" i="29"/>
  <c r="F36" i="30"/>
  <c r="BA103" i="1" s="1"/>
  <c r="J161" i="31"/>
  <c r="J151" i="31"/>
  <c r="J92" i="31"/>
  <c r="J141" i="31"/>
  <c r="J179" i="31"/>
  <c r="J100" i="31"/>
  <c r="BK92" i="31"/>
  <c r="J166" i="31"/>
  <c r="J123" i="31"/>
  <c r="J103" i="31"/>
  <c r="J89" i="32"/>
  <c r="J119" i="33"/>
  <c r="J133" i="33"/>
  <c r="J110" i="33"/>
  <c r="BK98" i="33"/>
  <c r="J116" i="33"/>
  <c r="J130" i="33"/>
  <c r="BK124" i="33"/>
  <c r="J139" i="33"/>
  <c r="J101" i="33"/>
  <c r="J145" i="34"/>
  <c r="J98" i="34"/>
  <c r="J139" i="34"/>
  <c r="J121" i="34"/>
  <c r="J112" i="34"/>
  <c r="J104" i="34"/>
  <c r="BK86" i="35"/>
  <c r="J226" i="36"/>
  <c r="J128" i="36"/>
  <c r="BK189" i="36"/>
  <c r="J118" i="36"/>
  <c r="J183" i="36"/>
  <c r="J152" i="36"/>
  <c r="J112" i="36"/>
  <c r="BK238" i="36"/>
  <c r="J200" i="36"/>
  <c r="BK192" i="36"/>
  <c r="J103" i="36"/>
  <c r="BK173" i="36"/>
  <c r="BK143" i="36"/>
  <c r="BK118" i="36"/>
  <c r="BK146" i="36"/>
  <c r="J89" i="37"/>
  <c r="BK151" i="38"/>
  <c r="BK127" i="38"/>
  <c r="J127" i="38"/>
  <c r="J121" i="38"/>
  <c r="J107" i="38"/>
  <c r="J148" i="38"/>
  <c r="J101" i="38"/>
  <c r="BK95" i="38"/>
  <c r="J95" i="38"/>
  <c r="BK86" i="39"/>
  <c r="J105" i="40"/>
  <c r="BK151" i="40"/>
  <c r="BK96" i="40"/>
  <c r="BK154" i="40"/>
  <c r="BK105" i="40"/>
  <c r="J128" i="40"/>
  <c r="J165" i="40"/>
  <c r="J89" i="40"/>
  <c r="BK180" i="41"/>
  <c r="BK133" i="41"/>
  <c r="BK112" i="41"/>
  <c r="J80" i="41"/>
  <c r="J133" i="41"/>
  <c r="J183" i="41"/>
  <c r="J136" i="41"/>
  <c r="BK106" i="41"/>
  <c r="BK80" i="41"/>
  <c r="BK109" i="42"/>
  <c r="J89" i="42"/>
  <c r="BK106" i="42"/>
  <c r="BK83" i="42"/>
  <c r="J328" i="43"/>
  <c r="BK224" i="43"/>
  <c r="J267" i="43"/>
  <c r="BK184" i="43"/>
  <c r="J224" i="43"/>
  <c r="BK115" i="43"/>
  <c r="BK189" i="43"/>
  <c r="BK112" i="43"/>
  <c r="BK120" i="43"/>
  <c r="J318" i="43"/>
  <c r="BK199" i="43"/>
  <c r="J109" i="43"/>
  <c r="J237" i="43"/>
  <c r="BK123" i="43"/>
  <c r="BK293" i="43"/>
  <c r="J194" i="43"/>
  <c r="BK99" i="44"/>
  <c r="J96" i="44"/>
  <c r="BK182" i="2"/>
  <c r="BK126" i="2"/>
  <c r="BK332" i="2"/>
  <c r="BK312" i="2"/>
  <c r="BK266" i="2"/>
  <c r="J203" i="2"/>
  <c r="BK153" i="2"/>
  <c r="AS69" i="1"/>
  <c r="BK89" i="2"/>
  <c r="BK270" i="2"/>
  <c r="J200" i="2"/>
  <c r="BK179" i="2"/>
  <c r="J228" i="2"/>
  <c r="BK248" i="2"/>
  <c r="J112" i="2"/>
  <c r="J253" i="2"/>
  <c r="BK233" i="2"/>
  <c r="BK212" i="2"/>
  <c r="J153" i="2"/>
  <c r="J89" i="2"/>
  <c r="AS90" i="1"/>
  <c r="AS115" i="1"/>
  <c r="BK86" i="3"/>
  <c r="J151" i="4"/>
  <c r="BK121" i="4"/>
  <c r="J101" i="4"/>
  <c r="J164" i="4"/>
  <c r="BK133" i="4"/>
  <c r="J169" i="4"/>
  <c r="J92" i="4"/>
  <c r="BK101" i="4"/>
  <c r="BK174" i="4"/>
  <c r="BK136" i="4"/>
  <c r="BK148" i="4"/>
  <c r="J104" i="4"/>
  <c r="J92" i="5"/>
  <c r="J157" i="6"/>
  <c r="BK89" i="6"/>
  <c r="BK166" i="6"/>
  <c r="J125" i="6"/>
  <c r="J142" i="6"/>
  <c r="BK95" i="6"/>
  <c r="J169" i="6"/>
  <c r="J139" i="6"/>
  <c r="J104" i="6"/>
  <c r="BK160" i="6"/>
  <c r="J119" i="6"/>
  <c r="J92" i="7"/>
  <c r="J89" i="7"/>
  <c r="J130" i="8"/>
  <c r="BK121" i="8"/>
  <c r="J86" i="8"/>
  <c r="BK139" i="8"/>
  <c r="BK171" i="8"/>
  <c r="BK113" i="8"/>
  <c r="J151" i="8"/>
  <c r="BK115" i="8"/>
  <c r="BK168" i="8"/>
  <c r="J133" i="8"/>
  <c r="J89" i="9"/>
  <c r="J125" i="10"/>
  <c r="BK139" i="10"/>
  <c r="J113" i="10"/>
  <c r="J191" i="10"/>
  <c r="J157" i="10"/>
  <c r="J139" i="10"/>
  <c r="BK113" i="10"/>
  <c r="BK160" i="10"/>
  <c r="BK95" i="10"/>
  <c r="BK176" i="11"/>
  <c r="BK107" i="11"/>
  <c r="BK232" i="11"/>
  <c r="J164" i="11"/>
  <c r="J122" i="11"/>
  <c r="J215" i="11"/>
  <c r="J155" i="11"/>
  <c r="J113" i="11"/>
  <c r="J288" i="13"/>
  <c r="J175" i="13"/>
  <c r="BK146" i="13"/>
  <c r="J128" i="13"/>
  <c r="BK100" i="13"/>
  <c r="BK92" i="13"/>
  <c r="J292" i="13"/>
  <c r="BK223" i="13"/>
  <c r="BK255" i="13"/>
  <c r="BK292" i="13"/>
  <c r="BK90" i="14"/>
  <c r="BK214" i="15"/>
  <c r="BK152" i="15"/>
  <c r="BK236" i="15"/>
  <c r="BK143" i="15"/>
  <c r="BK109" i="15"/>
  <c r="BK90" i="16"/>
  <c r="J145" i="17"/>
  <c r="BK104" i="17"/>
  <c r="J136" i="17"/>
  <c r="BK133" i="17"/>
  <c r="BK133" i="18"/>
  <c r="J139" i="18"/>
  <c r="BK95" i="18"/>
  <c r="J119" i="18"/>
  <c r="J118" i="19"/>
  <c r="BK138" i="19"/>
  <c r="BK178" i="19"/>
  <c r="BK169" i="19"/>
  <c r="J165" i="20"/>
  <c r="BK178" i="20"/>
  <c r="BK118" i="22"/>
  <c r="J143" i="22"/>
  <c r="BK187" i="22"/>
  <c r="J133" i="22"/>
  <c r="J97" i="22"/>
  <c r="J95" i="23"/>
  <c r="J199" i="23"/>
  <c r="BK113" i="23"/>
  <c r="J205" i="23"/>
  <c r="J143" i="23"/>
  <c r="BK86" i="26"/>
  <c r="BK89" i="26"/>
  <c r="BK142" i="27"/>
  <c r="BK160" i="27"/>
  <c r="BK109" i="27"/>
  <c r="BK130" i="27"/>
  <c r="BK101" i="28"/>
  <c r="J132" i="29"/>
  <c r="J94" i="29"/>
  <c r="BK111" i="29"/>
  <c r="J147" i="29"/>
  <c r="BK102" i="29"/>
  <c r="J182" i="31"/>
  <c r="BK132" i="31"/>
  <c r="J169" i="31"/>
  <c r="BK123" i="31"/>
  <c r="BK161" i="31"/>
  <c r="J97" i="31"/>
  <c r="J145" i="33"/>
  <c r="J162" i="33"/>
  <c r="BK136" i="33"/>
  <c r="J109" i="34"/>
  <c r="J92" i="34"/>
  <c r="BK95" i="34"/>
  <c r="BK86" i="36"/>
  <c r="J235" i="36"/>
  <c r="J164" i="36"/>
  <c r="J106" i="36"/>
  <c r="J176" i="36"/>
  <c r="BK91" i="36"/>
  <c r="BK103" i="36"/>
  <c r="BK86" i="37"/>
  <c r="J154" i="38"/>
  <c r="J130" i="38"/>
  <c r="BK107" i="38"/>
  <c r="BK176" i="2"/>
  <c r="AS72" i="1"/>
  <c r="J270" i="2"/>
  <c r="BK243" i="2"/>
  <c r="BK129" i="2"/>
  <c r="J206" i="2"/>
  <c r="AS122" i="1"/>
  <c r="AS107" i="1"/>
  <c r="J156" i="2"/>
  <c r="J145" i="4"/>
  <c r="BK145" i="4"/>
  <c r="BK177" i="4"/>
  <c r="BK139" i="6"/>
  <c r="J192" i="6"/>
  <c r="J154" i="6"/>
  <c r="J95" i="6"/>
  <c r="BK98" i="6"/>
  <c r="BK179" i="6"/>
  <c r="J113" i="8"/>
  <c r="J176" i="8"/>
  <c r="BK118" i="8"/>
  <c r="J169" i="10"/>
  <c r="J151" i="10"/>
  <c r="BK107" i="10"/>
  <c r="BK89" i="10"/>
  <c r="BK101" i="10"/>
  <c r="BK125" i="10"/>
  <c r="BK204" i="11"/>
  <c r="J92" i="11"/>
  <c r="BK173" i="11"/>
  <c r="BK128" i="11"/>
  <c r="BK191" i="11"/>
  <c r="BK149" i="11"/>
  <c r="BK92" i="11"/>
  <c r="J182" i="11"/>
  <c r="BK122" i="11"/>
  <c r="J98" i="11"/>
  <c r="J90" i="12"/>
  <c r="J284" i="13"/>
  <c r="BK234" i="13"/>
  <c r="J169" i="13"/>
  <c r="J107" i="13"/>
  <c r="BK196" i="13"/>
  <c r="BK161" i="13"/>
  <c r="BK104" i="13"/>
  <c r="J250" i="13"/>
  <c r="J237" i="13"/>
  <c r="J258" i="13"/>
  <c r="BK311" i="13"/>
  <c r="J125" i="15"/>
  <c r="J176" i="15"/>
  <c r="BK138" i="15"/>
  <c r="BK149" i="15"/>
  <c r="J97" i="15"/>
  <c r="J110" i="17"/>
  <c r="J104" i="17"/>
  <c r="J119" i="17"/>
  <c r="J139" i="17"/>
  <c r="BK130" i="18"/>
  <c r="J155" i="18"/>
  <c r="J130" i="18"/>
  <c r="J107" i="18"/>
  <c r="BK92" i="18"/>
  <c r="BK115" i="19"/>
  <c r="J189" i="19"/>
  <c r="J178" i="19"/>
  <c r="J175" i="19"/>
  <c r="BK100" i="19"/>
  <c r="BK150" i="20"/>
  <c r="BK91" i="20"/>
  <c r="BK141" i="20"/>
  <c r="J159" i="20"/>
  <c r="J125" i="20"/>
  <c r="BK103" i="20"/>
  <c r="J127" i="21"/>
  <c r="J109" i="21"/>
  <c r="BK103" i="21"/>
  <c r="J172" i="21"/>
  <c r="BK135" i="21"/>
  <c r="J187" i="21"/>
  <c r="BK130" i="21"/>
  <c r="BK209" i="22"/>
  <c r="BK115" i="22"/>
  <c r="J127" i="22"/>
  <c r="J86" i="22"/>
  <c r="J199" i="22"/>
  <c r="J178" i="22"/>
  <c r="BK241" i="23"/>
  <c r="BK170" i="23"/>
  <c r="J92" i="23"/>
  <c r="BK191" i="23"/>
  <c r="BK261" i="23"/>
  <c r="BK208" i="23"/>
  <c r="J164" i="23"/>
  <c r="BK146" i="23"/>
  <c r="J188" i="23"/>
  <c r="J118" i="23"/>
  <c r="BK266" i="23"/>
  <c r="J148" i="23"/>
  <c r="BK86" i="23"/>
  <c r="J86" i="24"/>
  <c r="J86" i="25"/>
  <c r="BK89" i="25"/>
  <c r="BK92" i="25"/>
  <c r="BK103" i="26"/>
  <c r="BK109" i="26"/>
  <c r="J89" i="26"/>
  <c r="BK92" i="26"/>
  <c r="BK172" i="27"/>
  <c r="J130" i="27"/>
  <c r="J151" i="27"/>
  <c r="J189" i="27"/>
  <c r="BK145" i="27"/>
  <c r="J106" i="27"/>
  <c r="BK169" i="27"/>
  <c r="BK136" i="27"/>
  <c r="J98" i="27"/>
  <c r="BK104" i="28"/>
  <c r="J92" i="28"/>
  <c r="J95" i="28"/>
  <c r="J200" i="29"/>
  <c r="BK165" i="29"/>
  <c r="BK114" i="29"/>
  <c r="BK221" i="29"/>
  <c r="BK117" i="29"/>
  <c r="J159" i="29"/>
  <c r="BK200" i="29"/>
  <c r="J177" i="29"/>
  <c r="BK144" i="29"/>
  <c r="J186" i="29"/>
  <c r="BK96" i="29"/>
  <c r="BK86" i="29"/>
  <c r="F37" i="30"/>
  <c r="BB103" i="1" s="1"/>
  <c r="BK182" i="31"/>
  <c r="J117" i="31"/>
  <c r="BK94" i="31"/>
  <c r="BK135" i="31"/>
  <c r="J174" i="31"/>
  <c r="J94" i="31"/>
  <c r="BK89" i="32"/>
  <c r="BK139" i="33"/>
  <c r="BK101" i="33"/>
  <c r="BK127" i="33"/>
  <c r="J86" i="33"/>
  <c r="J142" i="33"/>
  <c r="J154" i="33"/>
  <c r="BK104" i="33"/>
  <c r="BK154" i="33"/>
  <c r="BK107" i="33"/>
  <c r="BK112" i="34"/>
  <c r="J86" i="34"/>
  <c r="J127" i="34"/>
  <c r="BK121" i="34"/>
  <c r="BK139" i="34"/>
  <c r="BK127" i="34"/>
  <c r="BK92" i="34"/>
  <c r="BK109" i="34"/>
  <c r="BK235" i="36"/>
  <c r="BK198" i="36"/>
  <c r="J170" i="36"/>
  <c r="J97" i="36"/>
  <c r="BK158" i="36"/>
  <c r="J137" i="36"/>
  <c r="J91" i="36"/>
  <c r="BK195" i="36"/>
  <c r="J189" i="36"/>
  <c r="BK200" i="36"/>
  <c r="BK170" i="36"/>
  <c r="BK134" i="36"/>
  <c r="J109" i="36"/>
  <c r="BK112" i="36"/>
  <c r="BK89" i="37"/>
  <c r="BK145" i="38"/>
  <c r="J118" i="38"/>
  <c r="BK104" i="38"/>
  <c r="J162" i="38"/>
  <c r="BK121" i="38"/>
  <c r="BK162" i="38"/>
  <c r="J139" i="38"/>
  <c r="J104" i="38"/>
  <c r="BK89" i="39"/>
  <c r="J148" i="40"/>
  <c r="BK86" i="40"/>
  <c r="J138" i="40"/>
  <c r="J176" i="40"/>
  <c r="J133" i="40"/>
  <c r="J110" i="40"/>
  <c r="BK157" i="40"/>
  <c r="BK102" i="40"/>
  <c r="BK176" i="40"/>
  <c r="BK128" i="40"/>
  <c r="J93" i="40"/>
  <c r="J130" i="41"/>
  <c r="J109" i="41"/>
  <c r="BK142" i="41"/>
  <c r="J127" i="41"/>
  <c r="J180" i="41"/>
  <c r="J118" i="41"/>
  <c r="BK121" i="41"/>
  <c r="J103" i="42"/>
  <c r="J83" i="42"/>
  <c r="BK97" i="42"/>
  <c r="J94" i="42"/>
  <c r="BK323" i="43"/>
  <c r="BK287" i="43"/>
  <c r="BK213" i="43"/>
  <c r="J245" i="43"/>
  <c r="J299" i="43"/>
  <c r="J172" i="43"/>
  <c r="J106" i="43"/>
  <c r="J210" i="43"/>
  <c r="BK139" i="43"/>
  <c r="BK290" i="43"/>
  <c r="BK99" i="43"/>
  <c r="BK304" i="43"/>
  <c r="J240" i="43"/>
  <c r="BK158" i="43"/>
  <c r="BK259" i="43"/>
  <c r="BK343" i="43"/>
  <c r="BK250" i="43"/>
  <c r="J169" i="43"/>
  <c r="J108" i="44"/>
  <c r="BK94" i="44"/>
  <c r="BK102" i="44"/>
  <c r="J266" i="2"/>
  <c r="BK161" i="2"/>
  <c r="AS118" i="1"/>
  <c r="BK329" i="2"/>
  <c r="BK302" i="2"/>
  <c r="BK259" i="2"/>
  <c r="BK209" i="2"/>
  <c r="J191" i="2"/>
  <c r="AS67" i="1"/>
  <c r="J159" i="2"/>
  <c r="BK86" i="2"/>
  <c r="J296" i="2"/>
  <c r="J238" i="2"/>
  <c r="BK150" i="2"/>
  <c r="J92" i="2"/>
  <c r="BK135" i="2"/>
  <c r="AS84" i="1"/>
  <c r="J188" i="2"/>
  <c r="AS101" i="1"/>
  <c r="BK228" i="2"/>
  <c r="BK170" i="2"/>
  <c r="J126" i="2"/>
  <c r="AS64" i="1"/>
  <c r="J105" i="2"/>
  <c r="AS99" i="1"/>
  <c r="J94" i="3"/>
  <c r="J177" i="4"/>
  <c r="J142" i="4"/>
  <c r="BK113" i="4"/>
  <c r="BK92" i="4"/>
  <c r="J156" i="4"/>
  <c r="BK142" i="4"/>
  <c r="J133" i="4"/>
  <c r="BK124" i="4"/>
  <c r="BK110" i="4"/>
  <c r="J86" i="4"/>
  <c r="BK156" i="4"/>
  <c r="BK130" i="4"/>
  <c r="BK127" i="4"/>
  <c r="BK98" i="4"/>
  <c r="J89" i="4"/>
  <c r="J89" i="5"/>
  <c r="J187" i="6"/>
  <c r="BK86" i="6"/>
  <c r="BK163" i="6"/>
  <c r="BK133" i="6"/>
  <c r="J116" i="6"/>
  <c r="J113" i="6"/>
  <c r="BK92" i="6"/>
  <c r="J166" i="6"/>
  <c r="J133" i="6"/>
  <c r="J110" i="6"/>
  <c r="J174" i="6"/>
  <c r="J122" i="6"/>
  <c r="J107" i="6"/>
  <c r="J86" i="7"/>
  <c r="J154" i="8"/>
  <c r="J168" i="8"/>
  <c r="BK107" i="8"/>
  <c r="BK176" i="8"/>
  <c r="J184" i="8"/>
  <c r="BK130" i="8"/>
  <c r="BK101" i="8"/>
  <c r="BK145" i="8"/>
  <c r="J118" i="8"/>
  <c r="BK151" i="8"/>
  <c r="J139" i="8"/>
  <c r="J95" i="8"/>
  <c r="BK89" i="9"/>
  <c r="J145" i="10"/>
  <c r="BK157" i="10"/>
  <c r="BK130" i="10"/>
  <c r="BK92" i="10"/>
  <c r="J177" i="10"/>
  <c r="J148" i="10"/>
  <c r="BK133" i="10"/>
  <c r="BK116" i="10"/>
  <c r="BK86" i="10"/>
  <c r="J107" i="10"/>
  <c r="BK98" i="10"/>
  <c r="BK177" i="10"/>
  <c r="J110" i="10"/>
  <c r="J229" i="11"/>
  <c r="J134" i="11"/>
  <c r="BK209" i="11"/>
  <c r="BK170" i="11"/>
  <c r="BK158" i="11"/>
  <c r="J204" i="11"/>
  <c r="J167" i="11"/>
  <c r="BK140" i="11"/>
  <c r="BK90" i="12"/>
  <c r="BK327" i="13"/>
  <c r="BK272" i="13"/>
  <c r="BK245" i="13"/>
  <c r="BK218" i="13"/>
  <c r="BK184" i="13"/>
  <c r="J158" i="13"/>
  <c r="J143" i="13"/>
  <c r="J92" i="13"/>
  <c r="J272" i="13"/>
  <c r="J184" i="13"/>
  <c r="J155" i="13"/>
  <c r="BK137" i="13"/>
  <c r="BK107" i="13"/>
  <c r="J242" i="13"/>
  <c r="J125" i="13"/>
  <c r="BK336" i="13"/>
  <c r="J245" i="13"/>
  <c r="J209" i="13"/>
  <c r="BK231" i="13"/>
  <c r="BK288" i="13"/>
  <c r="BK344" i="13"/>
  <c r="J181" i="13"/>
  <c r="J89" i="13"/>
  <c r="J203" i="13"/>
  <c r="J164" i="13"/>
  <c r="BK134" i="13"/>
  <c r="J167" i="15"/>
  <c r="J120" i="15"/>
  <c r="BK102" i="15"/>
  <c r="BK239" i="15"/>
  <c r="J228" i="15"/>
  <c r="J149" i="15"/>
  <c r="J187" i="15"/>
  <c r="J164" i="15"/>
  <c r="J146" i="15"/>
  <c r="J129" i="15"/>
  <c r="J92" i="15"/>
  <c r="BK181" i="15"/>
  <c r="J158" i="15"/>
  <c r="J117" i="15"/>
  <c r="BK161" i="15"/>
  <c r="J214" i="15"/>
  <c r="BK184" i="15"/>
  <c r="J140" i="15"/>
  <c r="BK95" i="15"/>
  <c r="J90" i="16"/>
  <c r="BK116" i="17"/>
  <c r="BK89" i="17"/>
  <c r="BK119" i="17"/>
  <c r="BK95" i="17"/>
  <c r="BK153" i="17"/>
  <c r="J130" i="17"/>
  <c r="J95" i="17"/>
  <c r="J101" i="17"/>
  <c r="J127" i="17"/>
  <c r="J89" i="17"/>
  <c r="BK139" i="18"/>
  <c r="J124" i="18"/>
  <c r="BK89" i="18"/>
  <c r="J136" i="18"/>
  <c r="BK101" i="18"/>
  <c r="J133" i="18"/>
  <c r="BK124" i="18"/>
  <c r="J89" i="18"/>
  <c r="BK116" i="18"/>
  <c r="BK194" i="19"/>
  <c r="BK118" i="19"/>
  <c r="BK86" i="19"/>
  <c r="J112" i="19"/>
  <c r="J133" i="19"/>
  <c r="BK97" i="19"/>
  <c r="J144" i="19"/>
  <c r="J106" i="19"/>
  <c r="BK103" i="19"/>
  <c r="J138" i="19"/>
  <c r="BK106" i="19"/>
  <c r="J86" i="19"/>
  <c r="BK91" i="19"/>
  <c r="J162" i="20"/>
  <c r="J115" i="20"/>
  <c r="J103" i="20"/>
  <c r="J135" i="20"/>
  <c r="J150" i="20"/>
  <c r="BK165" i="20"/>
  <c r="BK138" i="20"/>
  <c r="BK135" i="20"/>
  <c r="J120" i="20"/>
  <c r="BK112" i="20"/>
  <c r="J106" i="20"/>
  <c r="BK97" i="20"/>
  <c r="BK86" i="21"/>
  <c r="BK145" i="21"/>
  <c r="J145" i="21"/>
  <c r="BK124" i="21"/>
  <c r="BK91" i="21"/>
  <c r="J175" i="21"/>
  <c r="BK127" i="21"/>
  <c r="BK112" i="21"/>
  <c r="BK153" i="21"/>
  <c r="BK192" i="21"/>
  <c r="J167" i="21"/>
  <c r="J162" i="22"/>
  <c r="BK127" i="22"/>
  <c r="J91" i="22"/>
  <c r="J153" i="22"/>
  <c r="BK121" i="22"/>
  <c r="BK103" i="22"/>
  <c r="BK178" i="22"/>
  <c r="BK97" i="22"/>
  <c r="BK130" i="22"/>
  <c r="BK199" i="22"/>
  <c r="J181" i="22"/>
  <c r="BK162" i="22"/>
  <c r="J100" i="22"/>
  <c r="J121" i="22"/>
  <c r="J255" i="23"/>
  <c r="BK217" i="23"/>
  <c r="J196" i="23"/>
  <c r="BK167" i="23"/>
  <c r="J130" i="23"/>
  <c r="J217" i="23"/>
  <c r="BK196" i="23"/>
  <c r="J125" i="23"/>
  <c r="BK179" i="23"/>
  <c r="BK150" i="23"/>
  <c r="J275" i="23"/>
  <c r="J223" i="23"/>
  <c r="BK173" i="23"/>
  <c r="J113" i="23"/>
  <c r="J202" i="23"/>
  <c r="BK235" i="23"/>
  <c r="BK95" i="23"/>
  <c r="BK164" i="23"/>
  <c r="BK92" i="23"/>
  <c r="BK104" i="23"/>
  <c r="BK86" i="24"/>
  <c r="J106" i="25"/>
  <c r="J92" i="25"/>
  <c r="J106" i="26"/>
  <c r="BK115" i="26"/>
  <c r="J109" i="26"/>
  <c r="BK100" i="26"/>
  <c r="BK189" i="27"/>
  <c r="BK157" i="27"/>
  <c r="J172" i="27"/>
  <c r="J166" i="27"/>
  <c r="BK166" i="27"/>
  <c r="J121" i="27"/>
  <c r="J154" i="27"/>
  <c r="J127" i="27"/>
  <c r="BK112" i="27"/>
  <c r="BK92" i="27"/>
  <c r="BK95" i="28"/>
  <c r="J104" i="28"/>
  <c r="BK210" i="29"/>
  <c r="BK192" i="29"/>
  <c r="BK138" i="29"/>
  <c r="J96" i="29"/>
  <c r="J120" i="29"/>
  <c r="J205" i="29"/>
  <c r="BK153" i="29"/>
  <c r="BK195" i="29"/>
  <c r="J156" i="29"/>
  <c r="J138" i="29"/>
  <c r="J117" i="29"/>
  <c r="BK150" i="29"/>
  <c r="J171" i="29"/>
  <c r="F39" i="30"/>
  <c r="BD103" i="1" s="1"/>
  <c r="J120" i="31"/>
  <c r="BK174" i="31"/>
  <c r="J114" i="31"/>
  <c r="BK166" i="31"/>
  <c r="BK117" i="31"/>
  <c r="BK144" i="31"/>
  <c r="BK103" i="31"/>
  <c r="BK151" i="31"/>
  <c r="BK106" i="31"/>
  <c r="BK113" i="33"/>
  <c r="J136" i="33"/>
  <c r="J107" i="33"/>
  <c r="J95" i="33"/>
  <c r="J127" i="33"/>
  <c r="BK89" i="33"/>
  <c r="BK145" i="33"/>
  <c r="BK121" i="33"/>
  <c r="BK86" i="33"/>
  <c r="J107" i="34"/>
  <c r="BK89" i="34"/>
  <c r="J136" i="34"/>
  <c r="BK130" i="34"/>
  <c r="BK150" i="34"/>
  <c r="J133" i="34"/>
  <c r="J118" i="34"/>
  <c r="BK101" i="34"/>
  <c r="BK86" i="34"/>
  <c r="J238" i="36"/>
  <c r="BK214" i="36"/>
  <c r="J131" i="36"/>
  <c r="BK209" i="36"/>
  <c r="J143" i="36"/>
  <c r="BK176" i="36"/>
  <c r="J146" i="36"/>
  <c r="BK97" i="36"/>
  <c r="J232" i="36"/>
  <c r="J115" i="36"/>
  <c r="BK140" i="36"/>
  <c r="BK186" i="36"/>
  <c r="BK167" i="36"/>
  <c r="BK128" i="36"/>
  <c r="J134" i="36"/>
  <c r="J124" i="38"/>
  <c r="BK157" i="38"/>
  <c r="BK139" i="38"/>
  <c r="BK124" i="38"/>
  <c r="BK109" i="38"/>
  <c r="J98" i="38"/>
  <c r="J136" i="38"/>
  <c r="J92" i="38"/>
  <c r="BK92" i="38"/>
  <c r="J112" i="38"/>
  <c r="J173" i="40"/>
  <c r="J86" i="40"/>
  <c r="BK138" i="40"/>
  <c r="J99" i="40"/>
  <c r="BK136" i="41"/>
  <c r="J115" i="41"/>
  <c r="J139" i="41"/>
  <c r="BK118" i="41"/>
  <c r="BK168" i="41"/>
  <c r="BK127" i="41"/>
  <c r="BK103" i="41"/>
  <c r="BK83" i="41"/>
  <c r="BK100" i="42"/>
  <c r="J109" i="42"/>
  <c r="BK103" i="42"/>
  <c r="BK80" i="42"/>
  <c r="BK296" i="43"/>
  <c r="J177" i="43"/>
  <c r="J264" i="43"/>
  <c r="BK177" i="43"/>
  <c r="J166" i="43"/>
  <c r="BK219" i="43"/>
  <c r="BK166" i="43"/>
  <c r="J293" i="43"/>
  <c r="J250" i="43"/>
  <c r="J332" i="43"/>
  <c r="J290" i="43"/>
  <c r="BK237" i="43"/>
  <c r="BK106" i="43"/>
  <c r="J139" i="43"/>
  <c r="J343" i="43"/>
  <c r="J296" i="43"/>
  <c r="BK205" i="43"/>
  <c r="J129" i="43"/>
  <c r="J94" i="44"/>
  <c r="F36" i="44"/>
  <c r="BK200" i="2"/>
  <c r="J147" i="2"/>
  <c r="AS80" i="1"/>
  <c r="J332" i="2"/>
  <c r="J287" i="2"/>
  <c r="J222" i="2"/>
  <c r="J194" i="2"/>
  <c r="BK144" i="2"/>
  <c r="BK203" i="2"/>
  <c r="BK156" i="2"/>
  <c r="AS78" i="1"/>
  <c r="BK262" i="2"/>
  <c r="BK194" i="2"/>
  <c r="J144" i="2"/>
  <c r="J100" i="2"/>
  <c r="BK132" i="2"/>
  <c r="BK191" i="2"/>
  <c r="J95" i="2"/>
  <c r="AS61" i="1"/>
  <c r="J209" i="2"/>
  <c r="J150" i="2"/>
  <c r="J86" i="2"/>
  <c r="BK238" i="2"/>
  <c r="BK188" i="2"/>
  <c r="J135" i="2"/>
  <c r="AS112" i="1"/>
  <c r="BK195" i="6"/>
  <c r="BK107" i="6"/>
  <c r="J148" i="6"/>
  <c r="BK122" i="6"/>
  <c r="BK104" i="6"/>
  <c r="J195" i="6"/>
  <c r="BK151" i="6"/>
  <c r="BK130" i="6"/>
  <c r="J98" i="6"/>
  <c r="BK148" i="6"/>
  <c r="BK136" i="6"/>
  <c r="BK86" i="7"/>
  <c r="J181" i="8"/>
  <c r="J171" i="8"/>
  <c r="BK98" i="8"/>
  <c r="J92" i="8"/>
  <c r="J136" i="8"/>
  <c r="BK110" i="8"/>
  <c r="BK142" i="8"/>
  <c r="J107" i="8"/>
  <c r="J157" i="8"/>
  <c r="J124" i="8"/>
  <c r="BK166" i="10"/>
  <c r="BK128" i="10"/>
  <c r="J89" i="10"/>
  <c r="BK169" i="10"/>
  <c r="BK145" i="10"/>
  <c r="J130" i="10"/>
  <c r="J92" i="10"/>
  <c r="J166" i="10"/>
  <c r="BK133" i="38"/>
  <c r="BK115" i="38"/>
  <c r="J167" i="38"/>
  <c r="BK118" i="38"/>
  <c r="BK86" i="38"/>
  <c r="BK89" i="38"/>
  <c r="BK154" i="38"/>
  <c r="BK160" i="40"/>
  <c r="BK93" i="40"/>
  <c r="BK125" i="40"/>
  <c r="BK173" i="40"/>
  <c r="J125" i="40"/>
  <c r="J102" i="40"/>
  <c r="J143" i="40"/>
  <c r="BK89" i="40"/>
  <c r="BK120" i="40"/>
  <c r="J115" i="40"/>
  <c r="BK174" i="41"/>
  <c r="J124" i="41"/>
  <c r="BK97" i="41"/>
  <c r="BK130" i="41"/>
  <c r="J106" i="41"/>
  <c r="BK155" i="41"/>
  <c r="BK115" i="41"/>
  <c r="J83" i="41"/>
  <c r="J103" i="41"/>
  <c r="J97" i="42"/>
  <c r="BK91" i="42"/>
  <c r="BK89" i="42"/>
  <c r="J80" i="42"/>
  <c r="BK314" i="43"/>
  <c r="BK281" i="43"/>
  <c r="BK169" i="43"/>
  <c r="J199" i="43"/>
  <c r="J281" i="43"/>
  <c r="BK134" i="43"/>
  <c r="J205" i="43"/>
  <c r="J99" i="43"/>
  <c r="BK267" i="43"/>
  <c r="J339" i="43"/>
  <c r="J323" i="43"/>
  <c r="BK245" i="43"/>
  <c r="J184" i="43"/>
  <c r="J287" i="43"/>
  <c r="J150" i="43"/>
  <c r="BK339" i="43"/>
  <c r="J259" i="43"/>
  <c r="J189" i="43"/>
  <c r="BK108" i="44"/>
  <c r="J102" i="44"/>
  <c r="R149" i="43" l="1"/>
  <c r="T85" i="2"/>
  <c r="T85" i="3"/>
  <c r="BK85" i="5"/>
  <c r="J85" i="5" s="1"/>
  <c r="T85" i="13"/>
  <c r="T85" i="14"/>
  <c r="R85" i="15"/>
  <c r="T85" i="16"/>
  <c r="P85" i="17"/>
  <c r="AU79" i="1" s="1"/>
  <c r="AU78" i="1" s="1"/>
  <c r="BK85" i="18"/>
  <c r="J85" i="18"/>
  <c r="J63" i="18"/>
  <c r="T85" i="20"/>
  <c r="P85" i="21"/>
  <c r="AU87" i="1" s="1"/>
  <c r="AU86" i="1" s="1"/>
  <c r="P85" i="23"/>
  <c r="AU91" i="1" s="1"/>
  <c r="P85" i="25"/>
  <c r="AU94" i="1"/>
  <c r="R79" i="42"/>
  <c r="P85" i="2"/>
  <c r="AU56" i="1" s="1"/>
  <c r="P85" i="3"/>
  <c r="AU57" i="1"/>
  <c r="P85" i="6"/>
  <c r="AU62" i="1"/>
  <c r="BK85" i="10"/>
  <c r="J85" i="10"/>
  <c r="J32" i="10" s="1"/>
  <c r="J63" i="10"/>
  <c r="P85" i="12"/>
  <c r="AU71" i="1" s="1"/>
  <c r="R85" i="14"/>
  <c r="R85" i="18"/>
  <c r="BK85" i="19"/>
  <c r="J85" i="19"/>
  <c r="J32" i="19" s="1"/>
  <c r="R85" i="25"/>
  <c r="P91" i="27"/>
  <c r="AU98" i="1" s="1"/>
  <c r="AU97" i="1" s="1"/>
  <c r="T85" i="28"/>
  <c r="T85" i="31"/>
  <c r="P85" i="32"/>
  <c r="AU106" i="1"/>
  <c r="P85" i="33"/>
  <c r="AU108" i="1"/>
  <c r="AU107" i="1" s="1"/>
  <c r="P85" i="34"/>
  <c r="AU110" i="1" s="1"/>
  <c r="T85" i="35"/>
  <c r="P85" i="36"/>
  <c r="AU113" i="1" s="1"/>
  <c r="T85" i="37"/>
  <c r="P85" i="38"/>
  <c r="AU116" i="1"/>
  <c r="BK85" i="39"/>
  <c r="J85" i="39" s="1"/>
  <c r="BK79" i="41"/>
  <c r="J79" i="41" s="1"/>
  <c r="T79" i="42"/>
  <c r="BK85" i="11"/>
  <c r="J85" i="11"/>
  <c r="J32" i="11" s="1"/>
  <c r="J63" i="11"/>
  <c r="P85" i="14"/>
  <c r="AU74" i="1" s="1"/>
  <c r="BK85" i="15"/>
  <c r="J85" i="15" s="1"/>
  <c r="T85" i="17"/>
  <c r="T85" i="21"/>
  <c r="T85" i="22"/>
  <c r="P85" i="28"/>
  <c r="AU100" i="1" s="1"/>
  <c r="AU99" i="1" s="1"/>
  <c r="R85" i="29"/>
  <c r="R85" i="33"/>
  <c r="BK85" i="35"/>
  <c r="J85" i="35" s="1"/>
  <c r="T85" i="36"/>
  <c r="BK85" i="38"/>
  <c r="J85" i="38" s="1"/>
  <c r="P85" i="39"/>
  <c r="AU117" i="1" s="1"/>
  <c r="BK85" i="2"/>
  <c r="J85" i="2" s="1"/>
  <c r="BK85" i="3"/>
  <c r="J85" i="3" s="1"/>
  <c r="T85" i="4"/>
  <c r="T85" i="6"/>
  <c r="R85" i="7"/>
  <c r="BK85" i="8"/>
  <c r="J85" i="8"/>
  <c r="J32" i="8" s="1"/>
  <c r="J63" i="8"/>
  <c r="P85" i="9"/>
  <c r="AU66" i="1" s="1"/>
  <c r="P85" i="10"/>
  <c r="AU68" i="1" s="1"/>
  <c r="AU67" i="1" s="1"/>
  <c r="P85" i="11"/>
  <c r="AU70" i="1"/>
  <c r="P85" i="16"/>
  <c r="AU77" i="1"/>
  <c r="P85" i="18"/>
  <c r="AU81" i="1" s="1"/>
  <c r="AU80" i="1" s="1"/>
  <c r="T85" i="19"/>
  <c r="R85" i="21"/>
  <c r="BK85" i="22"/>
  <c r="J85" i="22"/>
  <c r="J63" i="22"/>
  <c r="T85" i="23"/>
  <c r="T85" i="24"/>
  <c r="BK85" i="25"/>
  <c r="J85" i="25"/>
  <c r="P85" i="26"/>
  <c r="AU96" i="1"/>
  <c r="R91" i="27"/>
  <c r="R85" i="28"/>
  <c r="BK85" i="31"/>
  <c r="J85" i="31" s="1"/>
  <c r="BK85" i="32"/>
  <c r="J85" i="32" s="1"/>
  <c r="BK85" i="34"/>
  <c r="J85" i="34"/>
  <c r="J32" i="34" s="1"/>
  <c r="J63" i="34"/>
  <c r="P85" i="35"/>
  <c r="AU111" i="1" s="1"/>
  <c r="BK85" i="36"/>
  <c r="J85" i="36"/>
  <c r="J63" i="36" s="1"/>
  <c r="R85" i="37"/>
  <c r="R85" i="38"/>
  <c r="R85" i="39"/>
  <c r="BK128" i="43"/>
  <c r="J128" i="43" s="1"/>
  <c r="J66" i="43" s="1"/>
  <c r="R204" i="43"/>
  <c r="R286" i="43"/>
  <c r="R292" i="43"/>
  <c r="BK303" i="43"/>
  <c r="J303" i="43"/>
  <c r="J74" i="43"/>
  <c r="R85" i="5"/>
  <c r="R85" i="9"/>
  <c r="R85" i="10"/>
  <c r="BK85" i="12"/>
  <c r="J85" i="12" s="1"/>
  <c r="R85" i="13"/>
  <c r="T85" i="15"/>
  <c r="R85" i="16"/>
  <c r="BK85" i="20"/>
  <c r="J85" i="20"/>
  <c r="J63" i="20" s="1"/>
  <c r="BK85" i="21"/>
  <c r="J85" i="21"/>
  <c r="J32" i="21" s="1"/>
  <c r="R85" i="22"/>
  <c r="R85" i="23"/>
  <c r="R85" i="24"/>
  <c r="R85" i="26"/>
  <c r="T91" i="27"/>
  <c r="BK85" i="28"/>
  <c r="J85" i="28"/>
  <c r="J63" i="28"/>
  <c r="T85" i="29"/>
  <c r="P85" i="31"/>
  <c r="AU105" i="1" s="1"/>
  <c r="T85" i="32"/>
  <c r="BK85" i="33"/>
  <c r="J85" i="33" s="1"/>
  <c r="T85" i="34"/>
  <c r="R85" i="36"/>
  <c r="P85" i="37"/>
  <c r="AU114" i="1"/>
  <c r="T85" i="38"/>
  <c r="T85" i="39"/>
  <c r="P85" i="40"/>
  <c r="AU119" i="1" s="1"/>
  <c r="AU118" i="1" s="1"/>
  <c r="R79" i="41"/>
  <c r="P79" i="42"/>
  <c r="AU121" i="1"/>
  <c r="BK98" i="43"/>
  <c r="J98" i="43" s="1"/>
  <c r="J65" i="43" s="1"/>
  <c r="T128" i="43"/>
  <c r="R188" i="43"/>
  <c r="BK204" i="43"/>
  <c r="J204" i="43"/>
  <c r="J70" i="43"/>
  <c r="BK286" i="43"/>
  <c r="J286" i="43" s="1"/>
  <c r="J71" i="43" s="1"/>
  <c r="BK292" i="43"/>
  <c r="J292" i="43" s="1"/>
  <c r="J72" i="43" s="1"/>
  <c r="R303" i="43"/>
  <c r="R302" i="43"/>
  <c r="BK85" i="4"/>
  <c r="J85" i="4" s="1"/>
  <c r="T85" i="5"/>
  <c r="R85" i="6"/>
  <c r="T85" i="7"/>
  <c r="P85" i="8"/>
  <c r="AU65" i="1"/>
  <c r="BK85" i="9"/>
  <c r="J85" i="9"/>
  <c r="J63" i="9" s="1"/>
  <c r="T85" i="40"/>
  <c r="P79" i="41"/>
  <c r="AU120" i="1" s="1"/>
  <c r="BK79" i="42"/>
  <c r="J79" i="42"/>
  <c r="J59" i="42" s="1"/>
  <c r="P98" i="43"/>
  <c r="P128" i="43"/>
  <c r="P188" i="43"/>
  <c r="T204" i="43"/>
  <c r="T286" i="43"/>
  <c r="T303" i="43"/>
  <c r="T302" i="43"/>
  <c r="R85" i="2"/>
  <c r="R85" i="3"/>
  <c r="P85" i="4"/>
  <c r="AU59" i="1" s="1"/>
  <c r="BK85" i="7"/>
  <c r="J85" i="7" s="1"/>
  <c r="T85" i="8"/>
  <c r="R85" i="11"/>
  <c r="P85" i="13"/>
  <c r="AU73" i="1"/>
  <c r="BK85" i="14"/>
  <c r="J85" i="14" s="1"/>
  <c r="P85" i="15"/>
  <c r="AU76" i="1" s="1"/>
  <c r="BK85" i="17"/>
  <c r="J85" i="17"/>
  <c r="J32" i="17" s="1"/>
  <c r="J63" i="17"/>
  <c r="T85" i="18"/>
  <c r="P85" i="19"/>
  <c r="AU83" i="1"/>
  <c r="R85" i="20"/>
  <c r="P85" i="22"/>
  <c r="AU89" i="1"/>
  <c r="BK85" i="23"/>
  <c r="J85" i="23"/>
  <c r="J32" i="23" s="1"/>
  <c r="J63" i="23"/>
  <c r="P85" i="24"/>
  <c r="AU92" i="1"/>
  <c r="T85" i="25"/>
  <c r="T85" i="26"/>
  <c r="BK85" i="29"/>
  <c r="J85" i="29"/>
  <c r="J63" i="29"/>
  <c r="R85" i="31"/>
  <c r="R85" i="34"/>
  <c r="BK85" i="37"/>
  <c r="J85" i="37" s="1"/>
  <c r="BK85" i="40"/>
  <c r="J85" i="40"/>
  <c r="J32" i="40" s="1"/>
  <c r="J63" i="40"/>
  <c r="T98" i="43"/>
  <c r="T188" i="43"/>
  <c r="T292" i="43"/>
  <c r="P93" i="44"/>
  <c r="P92" i="44" s="1"/>
  <c r="P91" i="44" s="1"/>
  <c r="AU124" i="1" s="1"/>
  <c r="R85" i="4"/>
  <c r="P85" i="5"/>
  <c r="AU60" i="1" s="1"/>
  <c r="BK85" i="6"/>
  <c r="J85" i="6"/>
  <c r="P85" i="7"/>
  <c r="AU63" i="1"/>
  <c r="R85" i="8"/>
  <c r="T85" i="9"/>
  <c r="T85" i="10"/>
  <c r="T85" i="11"/>
  <c r="BK85" i="13"/>
  <c r="J85" i="13"/>
  <c r="J63" i="13" s="1"/>
  <c r="BK85" i="16"/>
  <c r="J85" i="16" s="1"/>
  <c r="R85" i="17"/>
  <c r="R85" i="19"/>
  <c r="P85" i="20"/>
  <c r="AU85" i="1"/>
  <c r="BK85" i="24"/>
  <c r="J85" i="24" s="1"/>
  <c r="BK85" i="26"/>
  <c r="J85" i="26"/>
  <c r="J32" i="26" s="1"/>
  <c r="J63" i="26"/>
  <c r="BK91" i="27"/>
  <c r="J91" i="27"/>
  <c r="P85" i="29"/>
  <c r="AU102" i="1" s="1"/>
  <c r="AU101" i="1" s="1"/>
  <c r="T85" i="33"/>
  <c r="R85" i="40"/>
  <c r="T79" i="41"/>
  <c r="R98" i="43"/>
  <c r="R128" i="43"/>
  <c r="BK188" i="43"/>
  <c r="J188" i="43"/>
  <c r="J69" i="43" s="1"/>
  <c r="P204" i="43"/>
  <c r="P286" i="43"/>
  <c r="P292" i="43"/>
  <c r="P303" i="43"/>
  <c r="P302" i="43" s="1"/>
  <c r="BK93" i="44"/>
  <c r="J93" i="44"/>
  <c r="J65" i="44" s="1"/>
  <c r="R93" i="44"/>
  <c r="R92" i="44"/>
  <c r="R91" i="44"/>
  <c r="T93" i="44"/>
  <c r="T92" i="44" s="1"/>
  <c r="T91" i="44" s="1"/>
  <c r="BK85" i="30"/>
  <c r="J85" i="30" s="1"/>
  <c r="BK149" i="43"/>
  <c r="J149" i="43"/>
  <c r="J67" i="43"/>
  <c r="BK183" i="43"/>
  <c r="J183" i="43"/>
  <c r="J68" i="43"/>
  <c r="BK98" i="44"/>
  <c r="J98" i="44"/>
  <c r="J66" i="44"/>
  <c r="BK101" i="44"/>
  <c r="J101" i="44"/>
  <c r="J67" i="44" s="1"/>
  <c r="BK104" i="44"/>
  <c r="J104" i="44"/>
  <c r="J68" i="44" s="1"/>
  <c r="BK107" i="44"/>
  <c r="J107" i="44"/>
  <c r="J69" i="44"/>
  <c r="E50" i="44"/>
  <c r="F59" i="44"/>
  <c r="J56" i="44"/>
  <c r="BE102" i="44"/>
  <c r="BE105" i="44"/>
  <c r="BK302" i="43"/>
  <c r="J302" i="43" s="1"/>
  <c r="J73" i="43" s="1"/>
  <c r="BE99" i="44"/>
  <c r="BE108" i="44"/>
  <c r="BE94" i="44"/>
  <c r="BE96" i="44"/>
  <c r="BA124" i="1"/>
  <c r="E50" i="43"/>
  <c r="F93" i="43"/>
  <c r="BE99" i="43"/>
  <c r="BE106" i="43"/>
  <c r="BE115" i="43"/>
  <c r="BE120" i="43"/>
  <c r="BE177" i="43"/>
  <c r="BE219" i="43"/>
  <c r="BE224" i="43"/>
  <c r="BE245" i="43"/>
  <c r="BE264" i="43"/>
  <c r="BE281" i="43"/>
  <c r="BE339" i="43"/>
  <c r="BE343" i="43"/>
  <c r="J90" i="43"/>
  <c r="BE184" i="43"/>
  <c r="BE189" i="43"/>
  <c r="BE205" i="43"/>
  <c r="BE210" i="43"/>
  <c r="BE213" i="43"/>
  <c r="BE232" i="43"/>
  <c r="BE290" i="43"/>
  <c r="BE304" i="43"/>
  <c r="BE129" i="43"/>
  <c r="BE134" i="43"/>
  <c r="BE139" i="43"/>
  <c r="BE150" i="43"/>
  <c r="BE172" i="43"/>
  <c r="BE267" i="43"/>
  <c r="BE271" i="43"/>
  <c r="BE287" i="43"/>
  <c r="BE299" i="43"/>
  <c r="BE318" i="43"/>
  <c r="BE332" i="43"/>
  <c r="BE158" i="43"/>
  <c r="BE166" i="43"/>
  <c r="BE169" i="43"/>
  <c r="BE199" i="43"/>
  <c r="BE123" i="43"/>
  <c r="BE227" i="43"/>
  <c r="BE240" i="43"/>
  <c r="BE296" i="43"/>
  <c r="BE323" i="43"/>
  <c r="BE109" i="43"/>
  <c r="BE112" i="43"/>
  <c r="BE144" i="43"/>
  <c r="BE328" i="43"/>
  <c r="BE274" i="43"/>
  <c r="BE293" i="43"/>
  <c r="BE309" i="43"/>
  <c r="BE194" i="43"/>
  <c r="BE237" i="43"/>
  <c r="BE250" i="43"/>
  <c r="BE259" i="43"/>
  <c r="BE314" i="43"/>
  <c r="BE337" i="43"/>
  <c r="J54" i="42"/>
  <c r="J52" i="42"/>
  <c r="E69" i="42"/>
  <c r="F76" i="42"/>
  <c r="BE80" i="42"/>
  <c r="BE86" i="42"/>
  <c r="BE94" i="42"/>
  <c r="BE100" i="42"/>
  <c r="BE83" i="42"/>
  <c r="BE91" i="42"/>
  <c r="BE103" i="42"/>
  <c r="BE89" i="42"/>
  <c r="BE97" i="42"/>
  <c r="BE106" i="42"/>
  <c r="BE109" i="42"/>
  <c r="F76" i="41"/>
  <c r="E48" i="41"/>
  <c r="BE80" i="41"/>
  <c r="J54" i="41"/>
  <c r="BE97" i="41"/>
  <c r="BE109" i="41"/>
  <c r="BE112" i="41"/>
  <c r="BE118" i="41"/>
  <c r="BE121" i="41"/>
  <c r="BE155" i="41"/>
  <c r="BE168" i="41"/>
  <c r="BE174" i="41"/>
  <c r="BE180" i="41"/>
  <c r="J73" i="41"/>
  <c r="BE83" i="41"/>
  <c r="BE100" i="41"/>
  <c r="BE103" i="41"/>
  <c r="BE106" i="41"/>
  <c r="BE136" i="41"/>
  <c r="BE183" i="41"/>
  <c r="BE90" i="41"/>
  <c r="BE115" i="41"/>
  <c r="BE124" i="41"/>
  <c r="BE127" i="41"/>
  <c r="BE130" i="41"/>
  <c r="BE133" i="41"/>
  <c r="BE139" i="41"/>
  <c r="BE142" i="41"/>
  <c r="J56" i="40"/>
  <c r="F59" i="40"/>
  <c r="E50" i="40"/>
  <c r="BE173" i="40"/>
  <c r="BE110" i="40"/>
  <c r="BE133" i="40"/>
  <c r="BE151" i="40"/>
  <c r="J58" i="40"/>
  <c r="BE125" i="40"/>
  <c r="BE160" i="40"/>
  <c r="BE176" i="40"/>
  <c r="BE93" i="40"/>
  <c r="BE115" i="40"/>
  <c r="BE128" i="40"/>
  <c r="BE143" i="40"/>
  <c r="BE157" i="40"/>
  <c r="BE86" i="40"/>
  <c r="BE105" i="40"/>
  <c r="BE148" i="40"/>
  <c r="BE170" i="40"/>
  <c r="BE89" i="40"/>
  <c r="BE96" i="40"/>
  <c r="BE99" i="40"/>
  <c r="BE102" i="40"/>
  <c r="BE120" i="40"/>
  <c r="BE138" i="40"/>
  <c r="BE154" i="40"/>
  <c r="BE165" i="40"/>
  <c r="J56" i="39"/>
  <c r="F59" i="39"/>
  <c r="J81" i="39"/>
  <c r="BE86" i="39"/>
  <c r="E73" i="39"/>
  <c r="BE89" i="39"/>
  <c r="J81" i="38"/>
  <c r="F59" i="38"/>
  <c r="J79" i="38"/>
  <c r="BE107" i="38"/>
  <c r="BE121" i="38"/>
  <c r="BE92" i="38"/>
  <c r="BE142" i="38"/>
  <c r="E73" i="38"/>
  <c r="BE86" i="38"/>
  <c r="BE133" i="38"/>
  <c r="BE145" i="38"/>
  <c r="BE89" i="38"/>
  <c r="BE95" i="38"/>
  <c r="BE104" i="38"/>
  <c r="BE109" i="38"/>
  <c r="BE115" i="38"/>
  <c r="BE130" i="38"/>
  <c r="BE154" i="38"/>
  <c r="BE157" i="38"/>
  <c r="BE112" i="38"/>
  <c r="BE118" i="38"/>
  <c r="BE136" i="38"/>
  <c r="BE148" i="38"/>
  <c r="BE151" i="38"/>
  <c r="BE162" i="38"/>
  <c r="BE98" i="38"/>
  <c r="BE101" i="38"/>
  <c r="BE124" i="38"/>
  <c r="BE127" i="38"/>
  <c r="BE139" i="38"/>
  <c r="BE167" i="38"/>
  <c r="E73" i="37"/>
  <c r="F59" i="37"/>
  <c r="J58" i="37"/>
  <c r="BE86" i="37"/>
  <c r="BE89" i="37"/>
  <c r="J56" i="37"/>
  <c r="BE94" i="36"/>
  <c r="BE125" i="36"/>
  <c r="BE131" i="36"/>
  <c r="BE137" i="36"/>
  <c r="BE152" i="36"/>
  <c r="BE123" i="36"/>
  <c r="J58" i="36"/>
  <c r="BE103" i="36"/>
  <c r="BE149" i="36"/>
  <c r="BE164" i="36"/>
  <c r="BE170" i="36"/>
  <c r="BE189" i="36"/>
  <c r="BE192" i="36"/>
  <c r="BE219" i="36"/>
  <c r="BE91" i="36"/>
  <c r="BE106" i="36"/>
  <c r="BE115" i="36"/>
  <c r="BE128" i="36"/>
  <c r="BE143" i="36"/>
  <c r="BE183" i="36"/>
  <c r="BE186" i="36"/>
  <c r="E73" i="36"/>
  <c r="BE100" i="36"/>
  <c r="BE118" i="36"/>
  <c r="BE198" i="36"/>
  <c r="BE200" i="36"/>
  <c r="BE202" i="36"/>
  <c r="BE232" i="36"/>
  <c r="BE235" i="36"/>
  <c r="F59" i="36"/>
  <c r="J79" i="36"/>
  <c r="BE86" i="36"/>
  <c r="BE109" i="36"/>
  <c r="BE140" i="36"/>
  <c r="BE155" i="36"/>
  <c r="BE158" i="36"/>
  <c r="BE161" i="36"/>
  <c r="BE167" i="36"/>
  <c r="BE173" i="36"/>
  <c r="BE176" i="36"/>
  <c r="BE180" i="36"/>
  <c r="BE195" i="36"/>
  <c r="BE209" i="36"/>
  <c r="BE134" i="36"/>
  <c r="BE146" i="36"/>
  <c r="BE226" i="36"/>
  <c r="BE238" i="36"/>
  <c r="BE97" i="36"/>
  <c r="BE112" i="36"/>
  <c r="BE214" i="36"/>
  <c r="F82" i="35"/>
  <c r="BE86" i="35"/>
  <c r="BE89" i="35"/>
  <c r="J56" i="35"/>
  <c r="E50" i="35"/>
  <c r="J58" i="35"/>
  <c r="BE112" i="34"/>
  <c r="F59" i="34"/>
  <c r="J79" i="34"/>
  <c r="BE86" i="34"/>
  <c r="BE95" i="34"/>
  <c r="BE127" i="34"/>
  <c r="J58" i="34"/>
  <c r="E73" i="34"/>
  <c r="BE89" i="34"/>
  <c r="BE98" i="34"/>
  <c r="BE107" i="34"/>
  <c r="BE109" i="34"/>
  <c r="BE136" i="34"/>
  <c r="BE139" i="34"/>
  <c r="BE145" i="34"/>
  <c r="BE124" i="34"/>
  <c r="BE130" i="34"/>
  <c r="BE133" i="34"/>
  <c r="BE142" i="34"/>
  <c r="BE150" i="34"/>
  <c r="BE92" i="34"/>
  <c r="BE101" i="34"/>
  <c r="BE104" i="34"/>
  <c r="BE115" i="34"/>
  <c r="BE118" i="34"/>
  <c r="BE121" i="34"/>
  <c r="BE155" i="34"/>
  <c r="J81" i="33"/>
  <c r="BE142" i="33"/>
  <c r="BE169" i="33"/>
  <c r="J79" i="33"/>
  <c r="BE92" i="33"/>
  <c r="BE98" i="33"/>
  <c r="BE101" i="33"/>
  <c r="BE116" i="33"/>
  <c r="BE145" i="33"/>
  <c r="BE154" i="33"/>
  <c r="BE86" i="33"/>
  <c r="BE95" i="33"/>
  <c r="BE104" i="33"/>
  <c r="BE133" i="33"/>
  <c r="BE139" i="33"/>
  <c r="BE127" i="33"/>
  <c r="BE89" i="33"/>
  <c r="BE119" i="33"/>
  <c r="BE107" i="33"/>
  <c r="E50" i="33"/>
  <c r="BE113" i="33"/>
  <c r="BE124" i="33"/>
  <c r="BE130" i="33"/>
  <c r="BE151" i="33"/>
  <c r="BE162" i="33"/>
  <c r="F59" i="33"/>
  <c r="BE110" i="33"/>
  <c r="BE121" i="33"/>
  <c r="BE136" i="33"/>
  <c r="BE148" i="33"/>
  <c r="J56" i="32"/>
  <c r="E50" i="32"/>
  <c r="F82" i="32"/>
  <c r="BE89" i="32"/>
  <c r="J58" i="32"/>
  <c r="BE86" i="32"/>
  <c r="E73" i="31"/>
  <c r="BE86" i="31"/>
  <c r="BE97" i="31"/>
  <c r="BE106" i="31"/>
  <c r="F59" i="31"/>
  <c r="J79" i="31"/>
  <c r="BE92" i="31"/>
  <c r="BE94" i="31"/>
  <c r="BE109" i="31"/>
  <c r="BE114" i="31"/>
  <c r="BE117" i="31"/>
  <c r="J58" i="31"/>
  <c r="BE100" i="31"/>
  <c r="BE111" i="31"/>
  <c r="BE120" i="31"/>
  <c r="BE129" i="31"/>
  <c r="BE132" i="31"/>
  <c r="BE135" i="31"/>
  <c r="BE154" i="31"/>
  <c r="BE141" i="31"/>
  <c r="BE144" i="31"/>
  <c r="BE148" i="31"/>
  <c r="BE161" i="31"/>
  <c r="BE166" i="31"/>
  <c r="BE169" i="31"/>
  <c r="BE123" i="31"/>
  <c r="BE103" i="31"/>
  <c r="BE182" i="31"/>
  <c r="BE89" i="31"/>
  <c r="BE126" i="31"/>
  <c r="BE138" i="31"/>
  <c r="BE151" i="31"/>
  <c r="BE174" i="31"/>
  <c r="BE179" i="31"/>
  <c r="E73" i="30"/>
  <c r="J79" i="30"/>
  <c r="F82" i="30"/>
  <c r="BE86" i="30"/>
  <c r="J81" i="30"/>
  <c r="BE120" i="29"/>
  <c r="BE144" i="29"/>
  <c r="BE96" i="29"/>
  <c r="BE99" i="29"/>
  <c r="BE105" i="29"/>
  <c r="BE111" i="29"/>
  <c r="BE153" i="29"/>
  <c r="BE156" i="29"/>
  <c r="BE165" i="29"/>
  <c r="E50" i="29"/>
  <c r="J56" i="29"/>
  <c r="J58" i="29"/>
  <c r="BE94" i="29"/>
  <c r="BE108" i="29"/>
  <c r="BE117" i="29"/>
  <c r="BE200" i="29"/>
  <c r="BE102" i="29"/>
  <c r="BE126" i="29"/>
  <c r="BE138" i="29"/>
  <c r="BE159" i="29"/>
  <c r="BE171" i="29"/>
  <c r="BE177" i="29"/>
  <c r="BE183" i="29"/>
  <c r="BE186" i="29"/>
  <c r="BE189" i="29"/>
  <c r="BE205" i="29"/>
  <c r="BE114" i="29"/>
  <c r="BE192" i="29"/>
  <c r="BE221" i="29"/>
  <c r="BE86" i="29"/>
  <c r="BE132" i="29"/>
  <c r="BE213" i="29"/>
  <c r="BE228" i="29"/>
  <c r="F59" i="29"/>
  <c r="BE92" i="29"/>
  <c r="BE147" i="29"/>
  <c r="BE150" i="29"/>
  <c r="BE195" i="29"/>
  <c r="BE210" i="29"/>
  <c r="E50" i="28"/>
  <c r="BE86" i="28"/>
  <c r="F59" i="28"/>
  <c r="BE95" i="28"/>
  <c r="BE98" i="28"/>
  <c r="J79" i="28"/>
  <c r="BE101" i="28"/>
  <c r="BE89" i="28"/>
  <c r="BE104" i="28"/>
  <c r="J58" i="28"/>
  <c r="J67" i="27"/>
  <c r="BE92" i="28"/>
  <c r="BE115" i="27"/>
  <c r="BE124" i="27"/>
  <c r="BE148" i="27"/>
  <c r="J62" i="27"/>
  <c r="BE98" i="27"/>
  <c r="BE121" i="27"/>
  <c r="BE160" i="27"/>
  <c r="BE92" i="27"/>
  <c r="BE130" i="27"/>
  <c r="BE136" i="27"/>
  <c r="BE151" i="27"/>
  <c r="BE154" i="27"/>
  <c r="BE157" i="27"/>
  <c r="BE163" i="27"/>
  <c r="F63" i="27"/>
  <c r="BE142" i="27"/>
  <c r="BE166" i="27"/>
  <c r="J60" i="27"/>
  <c r="BE101" i="27"/>
  <c r="BE112" i="27"/>
  <c r="BE118" i="27"/>
  <c r="BE127" i="27"/>
  <c r="BE169" i="27"/>
  <c r="BE172" i="27"/>
  <c r="BE179" i="27"/>
  <c r="E77" i="27"/>
  <c r="BE106" i="27"/>
  <c r="BE145" i="27"/>
  <c r="BE139" i="27"/>
  <c r="BE95" i="27"/>
  <c r="BE109" i="27"/>
  <c r="BE186" i="27"/>
  <c r="BE189" i="27"/>
  <c r="E50" i="26"/>
  <c r="J58" i="26"/>
  <c r="BE86" i="26"/>
  <c r="BE89" i="26"/>
  <c r="BE98" i="26"/>
  <c r="BE103" i="26"/>
  <c r="BE112" i="26"/>
  <c r="BE118" i="26"/>
  <c r="J63" i="25"/>
  <c r="J56" i="26"/>
  <c r="BE106" i="26"/>
  <c r="F59" i="26"/>
  <c r="BE92" i="26"/>
  <c r="BE95" i="26"/>
  <c r="BE100" i="26"/>
  <c r="BE109" i="26"/>
  <c r="BE115" i="26"/>
  <c r="E73" i="25"/>
  <c r="J81" i="25"/>
  <c r="BE89" i="25"/>
  <c r="BE103" i="25"/>
  <c r="J56" i="25"/>
  <c r="BE86" i="25"/>
  <c r="BE92" i="25"/>
  <c r="BE106" i="25"/>
  <c r="BE95" i="25"/>
  <c r="F82" i="25"/>
  <c r="BE98" i="25"/>
  <c r="J58" i="24"/>
  <c r="E73" i="24"/>
  <c r="BE86" i="24"/>
  <c r="BE90" i="24"/>
  <c r="F59" i="24"/>
  <c r="J79" i="24"/>
  <c r="F59" i="23"/>
  <c r="BE86" i="23"/>
  <c r="BE95" i="23"/>
  <c r="BE107" i="23"/>
  <c r="BE123" i="23"/>
  <c r="BE130" i="23"/>
  <c r="BE140" i="23"/>
  <c r="J56" i="23"/>
  <c r="BE134" i="23"/>
  <c r="BE137" i="23"/>
  <c r="BE153" i="23"/>
  <c r="BE199" i="23"/>
  <c r="BE205" i="23"/>
  <c r="BE208" i="23"/>
  <c r="BE241" i="23"/>
  <c r="J58" i="23"/>
  <c r="BE89" i="23"/>
  <c r="BE92" i="23"/>
  <c r="BE146" i="23"/>
  <c r="BE211" i="23"/>
  <c r="BE220" i="23"/>
  <c r="BE272" i="23"/>
  <c r="BE156" i="23"/>
  <c r="BE159" i="23"/>
  <c r="BE191" i="23"/>
  <c r="BE196" i="23"/>
  <c r="BE202" i="23"/>
  <c r="BE217" i="23"/>
  <c r="BE235" i="23"/>
  <c r="BE261" i="23"/>
  <c r="BE266" i="23"/>
  <c r="BE101" i="23"/>
  <c r="BE150" i="23"/>
  <c r="BE161" i="23"/>
  <c r="BE167" i="23"/>
  <c r="BE170" i="23"/>
  <c r="BE176" i="23"/>
  <c r="BE223" i="23"/>
  <c r="E50" i="23"/>
  <c r="BE104" i="23"/>
  <c r="BE110" i="23"/>
  <c r="BE118" i="23"/>
  <c r="BE148" i="23"/>
  <c r="BE182" i="23"/>
  <c r="BE98" i="23"/>
  <c r="BE113" i="23"/>
  <c r="BE125" i="23"/>
  <c r="BE143" i="23"/>
  <c r="BE164" i="23"/>
  <c r="BE173" i="23"/>
  <c r="BE179" i="23"/>
  <c r="BE185" i="23"/>
  <c r="BE188" i="23"/>
  <c r="BE214" i="23"/>
  <c r="BE226" i="23"/>
  <c r="BE244" i="23"/>
  <c r="BE255" i="23"/>
  <c r="BE275" i="23"/>
  <c r="J81" i="22"/>
  <c r="E50" i="22"/>
  <c r="BE94" i="22"/>
  <c r="BE109" i="22"/>
  <c r="BE118" i="22"/>
  <c r="BE127" i="22"/>
  <c r="BE130" i="22"/>
  <c r="BE138" i="22"/>
  <c r="BE165" i="22"/>
  <c r="BE170" i="22"/>
  <c r="BE175" i="22"/>
  <c r="BE193" i="22"/>
  <c r="BE196" i="22"/>
  <c r="BE199" i="22"/>
  <c r="BE209" i="22"/>
  <c r="F82" i="22"/>
  <c r="BE97" i="22"/>
  <c r="BE121" i="22"/>
  <c r="BE153" i="22"/>
  <c r="BE178" i="22"/>
  <c r="BE181" i="22"/>
  <c r="BE214" i="22"/>
  <c r="J79" i="22"/>
  <c r="BE112" i="22"/>
  <c r="BE115" i="22"/>
  <c r="BE133" i="22"/>
  <c r="BE148" i="22"/>
  <c r="BE190" i="22"/>
  <c r="BE91" i="22"/>
  <c r="BE159" i="22"/>
  <c r="BE187" i="22"/>
  <c r="BE143" i="22"/>
  <c r="BE156" i="22"/>
  <c r="BE162" i="22"/>
  <c r="BE86" i="22"/>
  <c r="BE100" i="22"/>
  <c r="BE103" i="22"/>
  <c r="BE106" i="22"/>
  <c r="BE124" i="22"/>
  <c r="BE184" i="22"/>
  <c r="BE97" i="21"/>
  <c r="BE100" i="21"/>
  <c r="BE135" i="21"/>
  <c r="BE86" i="21"/>
  <c r="BE121" i="21"/>
  <c r="BE145" i="21"/>
  <c r="BE172" i="21"/>
  <c r="BE178" i="21"/>
  <c r="F59" i="21"/>
  <c r="E73" i="21"/>
  <c r="BE94" i="21"/>
  <c r="BE103" i="21"/>
  <c r="BE109" i="21"/>
  <c r="BE124" i="21"/>
  <c r="BE175" i="21"/>
  <c r="BE140" i="21"/>
  <c r="BE187" i="21"/>
  <c r="BE192" i="21"/>
  <c r="J56" i="21"/>
  <c r="J58" i="21"/>
  <c r="BE91" i="21"/>
  <c r="BE106" i="21"/>
  <c r="BE112" i="21"/>
  <c r="BE127" i="21"/>
  <c r="BE153" i="21"/>
  <c r="BE167" i="21"/>
  <c r="BE162" i="21"/>
  <c r="BE115" i="21"/>
  <c r="BE118" i="21"/>
  <c r="BE130" i="21"/>
  <c r="BE150" i="21"/>
  <c r="BE156" i="21"/>
  <c r="BE159" i="21"/>
  <c r="F82" i="20"/>
  <c r="BE91" i="20"/>
  <c r="BE106" i="20"/>
  <c r="J56" i="20"/>
  <c r="BE94" i="20"/>
  <c r="E50" i="20"/>
  <c r="J58" i="20"/>
  <c r="BE103" i="20"/>
  <c r="BE135" i="20"/>
  <c r="BE141" i="20"/>
  <c r="BE147" i="20"/>
  <c r="BE112" i="20"/>
  <c r="BE130" i="20"/>
  <c r="BE138" i="20"/>
  <c r="BE120" i="20"/>
  <c r="BE144" i="20"/>
  <c r="BE150" i="20"/>
  <c r="BE97" i="20"/>
  <c r="BE159" i="20"/>
  <c r="BE153" i="20"/>
  <c r="BE156" i="20"/>
  <c r="BE165" i="20"/>
  <c r="BE178" i="20"/>
  <c r="BE86" i="20"/>
  <c r="BE100" i="20"/>
  <c r="BE109" i="20"/>
  <c r="BE115" i="20"/>
  <c r="BE125" i="20"/>
  <c r="BE162" i="20"/>
  <c r="BE173" i="20"/>
  <c r="J81" i="19"/>
  <c r="BE150" i="19"/>
  <c r="BE181" i="19"/>
  <c r="BE189" i="19"/>
  <c r="F59" i="19"/>
  <c r="BE100" i="19"/>
  <c r="BE118" i="19"/>
  <c r="BE123" i="19"/>
  <c r="BE128" i="19"/>
  <c r="BE163" i="19"/>
  <c r="BE166" i="19"/>
  <c r="BE169" i="19"/>
  <c r="J56" i="19"/>
  <c r="E73" i="19"/>
  <c r="BE103" i="19"/>
  <c r="BE115" i="19"/>
  <c r="BE141" i="19"/>
  <c r="BE153" i="19"/>
  <c r="BE158" i="19"/>
  <c r="BE86" i="19"/>
  <c r="BE138" i="19"/>
  <c r="BE172" i="19"/>
  <c r="BE175" i="19"/>
  <c r="BE178" i="19"/>
  <c r="BE194" i="19"/>
  <c r="BE91" i="19"/>
  <c r="BE94" i="19"/>
  <c r="BE97" i="19"/>
  <c r="BE106" i="19"/>
  <c r="BE133" i="19"/>
  <c r="BE109" i="19"/>
  <c r="BE112" i="19"/>
  <c r="BE144" i="19"/>
  <c r="BE147" i="19"/>
  <c r="J58" i="18"/>
  <c r="BE89" i="18"/>
  <c r="BE95" i="18"/>
  <c r="BE101" i="18"/>
  <c r="BE113" i="18"/>
  <c r="BE133" i="18"/>
  <c r="BE86" i="18"/>
  <c r="BE98" i="18"/>
  <c r="BE110" i="18"/>
  <c r="BE127" i="18"/>
  <c r="BE139" i="18"/>
  <c r="BE142" i="18"/>
  <c r="J56" i="18"/>
  <c r="F59" i="18"/>
  <c r="BE104" i="18"/>
  <c r="BE130" i="18"/>
  <c r="BE119" i="18"/>
  <c r="E50" i="18"/>
  <c r="BE107" i="18"/>
  <c r="BE124" i="18"/>
  <c r="BE150" i="18"/>
  <c r="BE92" i="18"/>
  <c r="BE116" i="18"/>
  <c r="BE121" i="18"/>
  <c r="BE136" i="18"/>
  <c r="BE155" i="18"/>
  <c r="J56" i="17"/>
  <c r="E73" i="17"/>
  <c r="F82" i="17"/>
  <c r="BE95" i="17"/>
  <c r="BE101" i="17"/>
  <c r="BE86" i="17"/>
  <c r="BE89" i="17"/>
  <c r="BE98" i="17"/>
  <c r="BE110" i="17"/>
  <c r="J81" i="17"/>
  <c r="BE92" i="17"/>
  <c r="BE139" i="17"/>
  <c r="BE136" i="17"/>
  <c r="BE113" i="17"/>
  <c r="BE116" i="17"/>
  <c r="BE119" i="17"/>
  <c r="BE122" i="17"/>
  <c r="BE124" i="17"/>
  <c r="BE127" i="17"/>
  <c r="BE130" i="17"/>
  <c r="BE133" i="17"/>
  <c r="BE158" i="17"/>
  <c r="BE104" i="17"/>
  <c r="BE107" i="17"/>
  <c r="BE142" i="17"/>
  <c r="BE145" i="17"/>
  <c r="BE153" i="17"/>
  <c r="E50" i="16"/>
  <c r="J58" i="16"/>
  <c r="J79" i="16"/>
  <c r="F82" i="16"/>
  <c r="BE90" i="16"/>
  <c r="BE86" i="16"/>
  <c r="J58" i="15"/>
  <c r="BE89" i="15"/>
  <c r="BE97" i="15"/>
  <c r="BE112" i="15"/>
  <c r="BE117" i="15"/>
  <c r="BE125" i="15"/>
  <c r="BE129" i="15"/>
  <c r="BE138" i="15"/>
  <c r="BE143" i="15"/>
  <c r="BE158" i="15"/>
  <c r="BE167" i="15"/>
  <c r="BE196" i="15"/>
  <c r="J56" i="15"/>
  <c r="BE95" i="15"/>
  <c r="BE109" i="15"/>
  <c r="BE164" i="15"/>
  <c r="BE146" i="15"/>
  <c r="BE155" i="15"/>
  <c r="BE173" i="15"/>
  <c r="BE176" i="15"/>
  <c r="BE184" i="15"/>
  <c r="BE223" i="15"/>
  <c r="E73" i="15"/>
  <c r="BE102" i="15"/>
  <c r="BE135" i="15"/>
  <c r="BE152" i="15"/>
  <c r="BE181" i="15"/>
  <c r="BE190" i="15"/>
  <c r="BE208" i="15"/>
  <c r="BE228" i="15"/>
  <c r="BE231" i="15"/>
  <c r="BE239" i="15"/>
  <c r="F59" i="15"/>
  <c r="BE120" i="15"/>
  <c r="BE140" i="15"/>
  <c r="BE161" i="15"/>
  <c r="BE214" i="15"/>
  <c r="BE86" i="15"/>
  <c r="BE92" i="15"/>
  <c r="BE107" i="15"/>
  <c r="BE122" i="15"/>
  <c r="BE127" i="15"/>
  <c r="BE132" i="15"/>
  <c r="BE149" i="15"/>
  <c r="BE170" i="15"/>
  <c r="BE187" i="15"/>
  <c r="BE193" i="15"/>
  <c r="BE199" i="15"/>
  <c r="BE236" i="15"/>
  <c r="J81" i="14"/>
  <c r="F59" i="14"/>
  <c r="J79" i="14"/>
  <c r="BE90" i="14"/>
  <c r="BE86" i="14"/>
  <c r="E50" i="14"/>
  <c r="BE94" i="14"/>
  <c r="BE143" i="13"/>
  <c r="BE158" i="13"/>
  <c r="BE190" i="13"/>
  <c r="BE199" i="13"/>
  <c r="BE218" i="13"/>
  <c r="E50" i="13"/>
  <c r="J58" i="13"/>
  <c r="F82" i="13"/>
  <c r="BE152" i="13"/>
  <c r="BE155" i="13"/>
  <c r="BE169" i="13"/>
  <c r="BE172" i="13"/>
  <c r="BE193" i="13"/>
  <c r="BE206" i="13"/>
  <c r="BE234" i="13"/>
  <c r="BE272" i="13"/>
  <c r="BE223" i="13"/>
  <c r="BE228" i="13"/>
  <c r="BE237" i="13"/>
  <c r="BE245" i="13"/>
  <c r="BE212" i="13"/>
  <c r="BE258" i="13"/>
  <c r="BE278" i="13"/>
  <c r="BE89" i="13"/>
  <c r="BE92" i="13"/>
  <c r="BE100" i="13"/>
  <c r="BE107" i="13"/>
  <c r="BE131" i="13"/>
  <c r="BE140" i="13"/>
  <c r="BE209" i="13"/>
  <c r="BE242" i="13"/>
  <c r="BE292" i="13"/>
  <c r="BE350" i="13"/>
  <c r="J79" i="13"/>
  <c r="BE116" i="13"/>
  <c r="BE288" i="13"/>
  <c r="BE311" i="13"/>
  <c r="BE317" i="13"/>
  <c r="BE327" i="13"/>
  <c r="BE125" i="13"/>
  <c r="BE128" i="13"/>
  <c r="BE134" i="13"/>
  <c r="BE137" i="13"/>
  <c r="BE161" i="13"/>
  <c r="BE167" i="13"/>
  <c r="BE175" i="13"/>
  <c r="BE178" i="13"/>
  <c r="BE181" i="13"/>
  <c r="BE184" i="13"/>
  <c r="BE187" i="13"/>
  <c r="BE196" i="13"/>
  <c r="BE203" i="13"/>
  <c r="BE215" i="13"/>
  <c r="BE250" i="13"/>
  <c r="BE261" i="13"/>
  <c r="BE347" i="13"/>
  <c r="BE86" i="13"/>
  <c r="BE95" i="13"/>
  <c r="BE104" i="13"/>
  <c r="BE146" i="13"/>
  <c r="BE149" i="13"/>
  <c r="BE164" i="13"/>
  <c r="BE231" i="13"/>
  <c r="BE255" i="13"/>
  <c r="BE266" i="13"/>
  <c r="BE284" i="13"/>
  <c r="BE296" i="13"/>
  <c r="BE305" i="13"/>
  <c r="BE336" i="13"/>
  <c r="BE344" i="13"/>
  <c r="E50" i="12"/>
  <c r="BE90" i="12"/>
  <c r="F59" i="12"/>
  <c r="BE86" i="12"/>
  <c r="J58" i="12"/>
  <c r="J79" i="12"/>
  <c r="E50" i="11"/>
  <c r="BE95" i="11"/>
  <c r="BE128" i="11"/>
  <c r="BE158" i="11"/>
  <c r="BE170" i="11"/>
  <c r="BE194" i="11"/>
  <c r="F59" i="11"/>
  <c r="BE98" i="11"/>
  <c r="BE101" i="11"/>
  <c r="BE122" i="11"/>
  <c r="BE137" i="11"/>
  <c r="BE140" i="11"/>
  <c r="BE173" i="11"/>
  <c r="BE176" i="11"/>
  <c r="BE182" i="11"/>
  <c r="BE197" i="11"/>
  <c r="BE204" i="11"/>
  <c r="BE232" i="11"/>
  <c r="BE235" i="11"/>
  <c r="J56" i="11"/>
  <c r="BE86" i="11"/>
  <c r="BE92" i="11"/>
  <c r="BE107" i="11"/>
  <c r="BE113" i="11"/>
  <c r="BE134" i="11"/>
  <c r="BE146" i="11"/>
  <c r="BE155" i="11"/>
  <c r="BE161" i="11"/>
  <c r="BE167" i="11"/>
  <c r="BE179" i="11"/>
  <c r="BE185" i="11"/>
  <c r="BE191" i="11"/>
  <c r="BE215" i="11"/>
  <c r="BE222" i="11"/>
  <c r="BE229" i="11"/>
  <c r="J81" i="11"/>
  <c r="BE104" i="11"/>
  <c r="BE116" i="11"/>
  <c r="BE143" i="11"/>
  <c r="BE149" i="11"/>
  <c r="BE152" i="11"/>
  <c r="BE164" i="11"/>
  <c r="BE188" i="11"/>
  <c r="BE209" i="11"/>
  <c r="E73" i="10"/>
  <c r="F82" i="10"/>
  <c r="BE98" i="10"/>
  <c r="BE101" i="10"/>
  <c r="BE116" i="10"/>
  <c r="BE136" i="10"/>
  <c r="BE92" i="10"/>
  <c r="BE107" i="10"/>
  <c r="BE113" i="10"/>
  <c r="BE119" i="10"/>
  <c r="BE86" i="10"/>
  <c r="BE130" i="10"/>
  <c r="BE133" i="10"/>
  <c r="BE142" i="10"/>
  <c r="J56" i="10"/>
  <c r="BE89" i="10"/>
  <c r="BE110" i="10"/>
  <c r="BE128" i="10"/>
  <c r="BE139" i="10"/>
  <c r="BE145" i="10"/>
  <c r="BE154" i="10"/>
  <c r="BE160" i="10"/>
  <c r="BE163" i="10"/>
  <c r="BE191" i="10"/>
  <c r="J81" i="10"/>
  <c r="BE169" i="10"/>
  <c r="BE104" i="10"/>
  <c r="BE122" i="10"/>
  <c r="BE125" i="10"/>
  <c r="BE148" i="10"/>
  <c r="BE151" i="10"/>
  <c r="BE166" i="10"/>
  <c r="BE172" i="10"/>
  <c r="BE177" i="10"/>
  <c r="BE184" i="10"/>
  <c r="BE95" i="10"/>
  <c r="BE157" i="10"/>
  <c r="F59" i="9"/>
  <c r="J81" i="9"/>
  <c r="J56" i="9"/>
  <c r="BE86" i="9"/>
  <c r="BE89" i="9"/>
  <c r="E50" i="9"/>
  <c r="BE92" i="8"/>
  <c r="BE104" i="8"/>
  <c r="BE115" i="8"/>
  <c r="BE118" i="8"/>
  <c r="BE121" i="8"/>
  <c r="BE130" i="8"/>
  <c r="BE136" i="8"/>
  <c r="BE163" i="8"/>
  <c r="BE181" i="8"/>
  <c r="J56" i="8"/>
  <c r="J58" i="8"/>
  <c r="F82" i="8"/>
  <c r="BE110" i="8"/>
  <c r="BE133" i="8"/>
  <c r="BE139" i="8"/>
  <c r="BE148" i="8"/>
  <c r="BE98" i="8"/>
  <c r="BE168" i="8"/>
  <c r="BE157" i="8"/>
  <c r="E73" i="8"/>
  <c r="BE89" i="8"/>
  <c r="BE101" i="8"/>
  <c r="BE127" i="8"/>
  <c r="BE151" i="8"/>
  <c r="BE86" i="8"/>
  <c r="BE107" i="8"/>
  <c r="BE124" i="8"/>
  <c r="BE145" i="8"/>
  <c r="BE154" i="8"/>
  <c r="BE176" i="8"/>
  <c r="BE184" i="8"/>
  <c r="BE95" i="8"/>
  <c r="BE113" i="8"/>
  <c r="BE142" i="8"/>
  <c r="BE171" i="8"/>
  <c r="J63" i="6"/>
  <c r="J56" i="7"/>
  <c r="J81" i="7"/>
  <c r="BE89" i="7"/>
  <c r="BE86" i="7"/>
  <c r="E50" i="7"/>
  <c r="F59" i="7"/>
  <c r="BE92" i="7"/>
  <c r="BE110" i="6"/>
  <c r="BE130" i="6"/>
  <c r="BE139" i="6"/>
  <c r="BE148" i="6"/>
  <c r="J79" i="6"/>
  <c r="BE154" i="6"/>
  <c r="BE166" i="6"/>
  <c r="BE89" i="6"/>
  <c r="BE125" i="6"/>
  <c r="BE151" i="6"/>
  <c r="BE179" i="6"/>
  <c r="BE195" i="6"/>
  <c r="J58" i="6"/>
  <c r="E73" i="6"/>
  <c r="F82" i="6"/>
  <c r="BE86" i="6"/>
  <c r="BE95" i="6"/>
  <c r="BE107" i="6"/>
  <c r="BE116" i="6"/>
  <c r="BE136" i="6"/>
  <c r="BE157" i="6"/>
  <c r="BE160" i="6"/>
  <c r="BE174" i="6"/>
  <c r="BE101" i="6"/>
  <c r="BE122" i="6"/>
  <c r="BE127" i="6"/>
  <c r="BE133" i="6"/>
  <c r="BE145" i="6"/>
  <c r="BE92" i="6"/>
  <c r="BE98" i="6"/>
  <c r="BE119" i="6"/>
  <c r="BE169" i="6"/>
  <c r="BE187" i="6"/>
  <c r="BE104" i="6"/>
  <c r="BE113" i="6"/>
  <c r="BE142" i="6"/>
  <c r="BE163" i="6"/>
  <c r="BE182" i="6"/>
  <c r="BE192" i="6"/>
  <c r="J56" i="5"/>
  <c r="F59" i="5"/>
  <c r="J81" i="5"/>
  <c r="E50" i="5"/>
  <c r="BE86" i="5"/>
  <c r="BE89" i="5"/>
  <c r="BE92" i="5"/>
  <c r="F59" i="4"/>
  <c r="BE110" i="4"/>
  <c r="BE113" i="4"/>
  <c r="BE121" i="4"/>
  <c r="BE145" i="4"/>
  <c r="BE148" i="4"/>
  <c r="BE151" i="4"/>
  <c r="BE174" i="4"/>
  <c r="BE177" i="4"/>
  <c r="J56" i="4"/>
  <c r="J58" i="4"/>
  <c r="BE89" i="4"/>
  <c r="BE98" i="4"/>
  <c r="BE104" i="4"/>
  <c r="E50" i="4"/>
  <c r="BE86" i="4"/>
  <c r="BE92" i="4"/>
  <c r="BE101" i="4"/>
  <c r="BE107" i="4"/>
  <c r="BE119" i="4"/>
  <c r="BE142" i="4"/>
  <c r="BE136" i="4"/>
  <c r="BE139" i="4"/>
  <c r="BE164" i="4"/>
  <c r="BE124" i="4"/>
  <c r="BE127" i="4"/>
  <c r="BE130" i="4"/>
  <c r="BE161" i="4"/>
  <c r="BE169" i="4"/>
  <c r="BB59" i="1"/>
  <c r="BE95" i="4"/>
  <c r="BE116" i="4"/>
  <c r="BE133" i="4"/>
  <c r="BE156" i="4"/>
  <c r="J79" i="3"/>
  <c r="BE86" i="3"/>
  <c r="BE90" i="3"/>
  <c r="E50" i="3"/>
  <c r="J58" i="3"/>
  <c r="F82" i="3"/>
  <c r="BE94" i="3"/>
  <c r="E50" i="2"/>
  <c r="F59" i="2"/>
  <c r="BE126" i="2"/>
  <c r="BE129" i="2"/>
  <c r="BE150" i="2"/>
  <c r="BE200" i="2"/>
  <c r="BE212" i="2"/>
  <c r="BE228" i="2"/>
  <c r="BE256" i="2"/>
  <c r="BE86" i="2"/>
  <c r="BE112" i="2"/>
  <c r="BE119" i="2"/>
  <c r="BE144" i="2"/>
  <c r="BE161" i="2"/>
  <c r="BE185" i="2"/>
  <c r="J56" i="2"/>
  <c r="BE132" i="2"/>
  <c r="BE135" i="2"/>
  <c r="BE147" i="2"/>
  <c r="BE209" i="2"/>
  <c r="BE222" i="2"/>
  <c r="BE141" i="2"/>
  <c r="BE159" i="2"/>
  <c r="BE194" i="2"/>
  <c r="BE197" i="2"/>
  <c r="BE105" i="2"/>
  <c r="BE122" i="2"/>
  <c r="BE164" i="2"/>
  <c r="BE173" i="2"/>
  <c r="BE176" i="2"/>
  <c r="BE203" i="2"/>
  <c r="BE233" i="2"/>
  <c r="BE243" i="2"/>
  <c r="BE296" i="2"/>
  <c r="BE92" i="2"/>
  <c r="BE95" i="2"/>
  <c r="BE100" i="2"/>
  <c r="BE138" i="2"/>
  <c r="BE153" i="2"/>
  <c r="BE182" i="2"/>
  <c r="BE191" i="2"/>
  <c r="BE206" i="2"/>
  <c r="BE238" i="2"/>
  <c r="BE259" i="2"/>
  <c r="BE266" i="2"/>
  <c r="BE287" i="2"/>
  <c r="BE89" i="2"/>
  <c r="BE170" i="2"/>
  <c r="BE188" i="2"/>
  <c r="BE248" i="2"/>
  <c r="BE270" i="2"/>
  <c r="BE312" i="2"/>
  <c r="BE321" i="2"/>
  <c r="BE329" i="2"/>
  <c r="BE332" i="2"/>
  <c r="BE337" i="2"/>
  <c r="J58" i="2"/>
  <c r="BE156" i="2"/>
  <c r="BE167" i="2"/>
  <c r="BE179" i="2"/>
  <c r="BE217" i="2"/>
  <c r="BE253" i="2"/>
  <c r="BE262" i="2"/>
  <c r="BE275" i="2"/>
  <c r="BE302" i="2"/>
  <c r="F38" i="2"/>
  <c r="BC56" i="1" s="1"/>
  <c r="F39" i="5"/>
  <c r="BD60" i="1" s="1"/>
  <c r="F36" i="6"/>
  <c r="BA62" i="1" s="1"/>
  <c r="J36" i="8"/>
  <c r="AW65" i="1" s="1"/>
  <c r="F36" i="11"/>
  <c r="BA70" i="1"/>
  <c r="F36" i="14"/>
  <c r="BA74" i="1" s="1"/>
  <c r="F37" i="14"/>
  <c r="BB74" i="1" s="1"/>
  <c r="J32" i="13"/>
  <c r="J36" i="14"/>
  <c r="AW74" i="1"/>
  <c r="F38" i="14"/>
  <c r="BC74" i="1" s="1"/>
  <c r="F39" i="14"/>
  <c r="BD74" i="1" s="1"/>
  <c r="J36" i="15"/>
  <c r="AW76" i="1"/>
  <c r="F37" i="17"/>
  <c r="BB79" i="1"/>
  <c r="BB78" i="1"/>
  <c r="AX78" i="1" s="1"/>
  <c r="F38" i="18"/>
  <c r="BC81" i="1"/>
  <c r="BC80" i="1" s="1"/>
  <c r="AY80" i="1" s="1"/>
  <c r="F37" i="19"/>
  <c r="BB83" i="1"/>
  <c r="BB82" i="1"/>
  <c r="AX82" i="1" s="1"/>
  <c r="F36" i="20"/>
  <c r="BA85" i="1"/>
  <c r="BA84" i="1" s="1"/>
  <c r="AW84" i="1" s="1"/>
  <c r="J36" i="21"/>
  <c r="AW87" i="1"/>
  <c r="F38" i="22"/>
  <c r="BC89" i="1" s="1"/>
  <c r="BC88" i="1" s="1"/>
  <c r="AY88" i="1" s="1"/>
  <c r="F39" i="23"/>
  <c r="BD91" i="1"/>
  <c r="F39" i="26"/>
  <c r="BD96" i="1"/>
  <c r="F40" i="27"/>
  <c r="BC98" i="1" s="1"/>
  <c r="BC97" i="1" s="1"/>
  <c r="AY97" i="1" s="1"/>
  <c r="F39" i="28"/>
  <c r="BD100" i="1"/>
  <c r="BD99" i="1"/>
  <c r="F39" i="29"/>
  <c r="BD102" i="1"/>
  <c r="BD101" i="1" s="1"/>
  <c r="F38" i="31"/>
  <c r="BC105" i="1"/>
  <c r="F36" i="33"/>
  <c r="BA108" i="1"/>
  <c r="BA107" i="1"/>
  <c r="AW107" i="1"/>
  <c r="F38" i="34"/>
  <c r="BC110" i="1" s="1"/>
  <c r="F37" i="36"/>
  <c r="BB113" i="1"/>
  <c r="J36" i="39"/>
  <c r="AW117" i="1"/>
  <c r="F38" i="39"/>
  <c r="BC117" i="1" s="1"/>
  <c r="J36" i="40"/>
  <c r="AW119" i="1" s="1"/>
  <c r="F34" i="41"/>
  <c r="BA120" i="1" s="1"/>
  <c r="J36" i="43"/>
  <c r="AW123" i="1"/>
  <c r="J32" i="25"/>
  <c r="J30" i="42"/>
  <c r="AU82" i="1"/>
  <c r="F39" i="43"/>
  <c r="BD123" i="1" s="1"/>
  <c r="AU93" i="1"/>
  <c r="AU88" i="1"/>
  <c r="J34" i="27"/>
  <c r="J36" i="2"/>
  <c r="AW56" i="1" s="1"/>
  <c r="F36" i="5"/>
  <c r="BA60" i="1"/>
  <c r="F39" i="6"/>
  <c r="BD62" i="1"/>
  <c r="F36" i="8"/>
  <c r="BA65" i="1"/>
  <c r="J36" i="10"/>
  <c r="AW68" i="1"/>
  <c r="F38" i="11"/>
  <c r="BC70" i="1"/>
  <c r="J36" i="13"/>
  <c r="AW73" i="1" s="1"/>
  <c r="F37" i="16"/>
  <c r="BB77" i="1"/>
  <c r="F36" i="16"/>
  <c r="BA77" i="1" s="1"/>
  <c r="J36" i="16"/>
  <c r="AW77" i="1" s="1"/>
  <c r="F38" i="16"/>
  <c r="BC77" i="1" s="1"/>
  <c r="F39" i="16"/>
  <c r="BD77" i="1" s="1"/>
  <c r="J36" i="17"/>
  <c r="AW79" i="1"/>
  <c r="J36" i="19"/>
  <c r="AW83" i="1" s="1"/>
  <c r="F36" i="21"/>
  <c r="BA87" i="1"/>
  <c r="BA86" i="1"/>
  <c r="AW86" i="1"/>
  <c r="J36" i="22"/>
  <c r="AW89" i="1"/>
  <c r="F36" i="23"/>
  <c r="BA91" i="1" s="1"/>
  <c r="F38" i="25"/>
  <c r="BC94" i="1"/>
  <c r="BC93" i="1"/>
  <c r="AY93" i="1"/>
  <c r="J36" i="26"/>
  <c r="AW96" i="1" s="1"/>
  <c r="F41" i="27"/>
  <c r="BD98" i="1" s="1"/>
  <c r="BD97" i="1" s="1"/>
  <c r="F38" i="29"/>
  <c r="BC102" i="1"/>
  <c r="BC101" i="1"/>
  <c r="AY101" i="1" s="1"/>
  <c r="F39" i="31"/>
  <c r="BD105" i="1"/>
  <c r="J36" i="33"/>
  <c r="AW108" i="1"/>
  <c r="J36" i="34"/>
  <c r="AW110" i="1"/>
  <c r="F36" i="36"/>
  <c r="BA113" i="1" s="1"/>
  <c r="F39" i="39"/>
  <c r="BD117" i="1" s="1"/>
  <c r="F37" i="39"/>
  <c r="BB117" i="1" s="1"/>
  <c r="F39" i="40"/>
  <c r="BD119" i="1"/>
  <c r="BD118" i="1" s="1"/>
  <c r="J34" i="41"/>
  <c r="AW120" i="1"/>
  <c r="F39" i="44"/>
  <c r="BD124" i="1"/>
  <c r="J32" i="6"/>
  <c r="AS95" i="1"/>
  <c r="F36" i="3"/>
  <c r="BA57" i="1" s="1"/>
  <c r="F38" i="3"/>
  <c r="BC57" i="1"/>
  <c r="J36" i="3"/>
  <c r="AW57" i="1" s="1"/>
  <c r="F39" i="3"/>
  <c r="BD57" i="1"/>
  <c r="F37" i="3"/>
  <c r="BB57" i="1" s="1"/>
  <c r="J36" i="4"/>
  <c r="AW59" i="1"/>
  <c r="F36" i="4"/>
  <c r="BA59" i="1"/>
  <c r="F39" i="4"/>
  <c r="BD59" i="1"/>
  <c r="F38" i="4"/>
  <c r="BC59" i="1"/>
  <c r="F38" i="7"/>
  <c r="BC63" i="1" s="1"/>
  <c r="F36" i="7"/>
  <c r="BA63" i="1"/>
  <c r="J36" i="7"/>
  <c r="AW63" i="1" s="1"/>
  <c r="F37" i="7"/>
  <c r="BB63" i="1" s="1"/>
  <c r="F39" i="7"/>
  <c r="BD63" i="1" s="1"/>
  <c r="F38" i="8"/>
  <c r="BC65" i="1"/>
  <c r="F38" i="10"/>
  <c r="BC68" i="1" s="1"/>
  <c r="BC67" i="1" s="1"/>
  <c r="AY67" i="1" s="1"/>
  <c r="F37" i="11"/>
  <c r="BB70" i="1"/>
  <c r="F39" i="13"/>
  <c r="BD73" i="1" s="1"/>
  <c r="F36" i="15"/>
  <c r="BA76" i="1" s="1"/>
  <c r="F39" i="17"/>
  <c r="BD79" i="1"/>
  <c r="BD78" i="1"/>
  <c r="J36" i="18"/>
  <c r="AW81" i="1" s="1"/>
  <c r="F38" i="19"/>
  <c r="BC83" i="1"/>
  <c r="BC82" i="1" s="1"/>
  <c r="AY82" i="1" s="1"/>
  <c r="F39" i="20"/>
  <c r="BD85" i="1"/>
  <c r="BD84" i="1"/>
  <c r="J32" i="20"/>
  <c r="F36" i="22"/>
  <c r="BA89" i="1"/>
  <c r="BA88" i="1" s="1"/>
  <c r="AW88" i="1" s="1"/>
  <c r="F38" i="23"/>
  <c r="BC91" i="1"/>
  <c r="F39" i="25"/>
  <c r="BD94" i="1" s="1"/>
  <c r="BD93" i="1" s="1"/>
  <c r="F36" i="26"/>
  <c r="BA96" i="1" s="1"/>
  <c r="F38" i="27"/>
  <c r="BA98" i="1"/>
  <c r="BA97" i="1"/>
  <c r="AW97" i="1"/>
  <c r="F38" i="28"/>
  <c r="BC100" i="1" s="1"/>
  <c r="BC99" i="1" s="1"/>
  <c r="AY99" i="1" s="1"/>
  <c r="J32" i="28"/>
  <c r="J32" i="29"/>
  <c r="J36" i="30"/>
  <c r="AW103" i="1" s="1"/>
  <c r="J35" i="30"/>
  <c r="AV103" i="1" s="1"/>
  <c r="F37" i="31"/>
  <c r="BB105" i="1" s="1"/>
  <c r="F37" i="32"/>
  <c r="BB106" i="1" s="1"/>
  <c r="F39" i="32"/>
  <c r="BD106" i="1" s="1"/>
  <c r="F38" i="33"/>
  <c r="BC108" i="1" s="1"/>
  <c r="BC107" i="1" s="1"/>
  <c r="AY107" i="1" s="1"/>
  <c r="F36" i="34"/>
  <c r="BA110" i="1"/>
  <c r="F37" i="37"/>
  <c r="BB114" i="1" s="1"/>
  <c r="J36" i="37"/>
  <c r="AW114" i="1" s="1"/>
  <c r="F39" i="37"/>
  <c r="BD114" i="1" s="1"/>
  <c r="F38" i="37"/>
  <c r="BC114" i="1" s="1"/>
  <c r="F36" i="37"/>
  <c r="BA114" i="1" s="1"/>
  <c r="J32" i="36"/>
  <c r="F36" i="38"/>
  <c r="BA116" i="1"/>
  <c r="F39" i="38"/>
  <c r="BD116" i="1"/>
  <c r="F38" i="40"/>
  <c r="BC119" i="1"/>
  <c r="BC118" i="1"/>
  <c r="AY118" i="1" s="1"/>
  <c r="F34" i="42"/>
  <c r="BA121" i="1" s="1"/>
  <c r="J34" i="42"/>
  <c r="AW121" i="1"/>
  <c r="F35" i="42"/>
  <c r="BB121" i="1"/>
  <c r="F38" i="43"/>
  <c r="BC123" i="1" s="1"/>
  <c r="F36" i="2"/>
  <c r="BA56" i="1" s="1"/>
  <c r="F38" i="5"/>
  <c r="BC60" i="1" s="1"/>
  <c r="F37" i="6"/>
  <c r="BB62" i="1"/>
  <c r="F39" i="8"/>
  <c r="BD65" i="1"/>
  <c r="F39" i="10"/>
  <c r="BD68" i="1"/>
  <c r="BD67" i="1"/>
  <c r="J36" i="12"/>
  <c r="AW71" i="1" s="1"/>
  <c r="F37" i="12"/>
  <c r="BB71" i="1" s="1"/>
  <c r="F39" i="12"/>
  <c r="BD71" i="1" s="1"/>
  <c r="F38" i="12"/>
  <c r="BC71" i="1" s="1"/>
  <c r="F36" i="12"/>
  <c r="BA71" i="1" s="1"/>
  <c r="F36" i="13"/>
  <c r="BA73" i="1"/>
  <c r="F37" i="15"/>
  <c r="BB76" i="1"/>
  <c r="F36" i="17"/>
  <c r="BA79" i="1" s="1"/>
  <c r="BA78" i="1" s="1"/>
  <c r="AW78" i="1" s="1"/>
  <c r="F37" i="18"/>
  <c r="BB81" i="1"/>
  <c r="BB80" i="1"/>
  <c r="AX80" i="1" s="1"/>
  <c r="F39" i="19"/>
  <c r="BD83" i="1"/>
  <c r="BD82" i="1" s="1"/>
  <c r="F38" i="20"/>
  <c r="BC85" i="1"/>
  <c r="BC84" i="1"/>
  <c r="AY84" i="1"/>
  <c r="F37" i="21"/>
  <c r="BB87" i="1" s="1"/>
  <c r="BB86" i="1" s="1"/>
  <c r="AX86" i="1" s="1"/>
  <c r="J36" i="23"/>
  <c r="AW91" i="1"/>
  <c r="J36" i="25"/>
  <c r="AW94" i="1"/>
  <c r="F38" i="26"/>
  <c r="BC96" i="1" s="1"/>
  <c r="J38" i="27"/>
  <c r="AW98" i="1" s="1"/>
  <c r="F36" i="29"/>
  <c r="BA102" i="1"/>
  <c r="BA101" i="1"/>
  <c r="AW101" i="1" s="1"/>
  <c r="F36" i="32"/>
  <c r="BA106" i="1" s="1"/>
  <c r="F38" i="32"/>
  <c r="BC106" i="1" s="1"/>
  <c r="J36" i="32"/>
  <c r="AW106" i="1" s="1"/>
  <c r="F37" i="33"/>
  <c r="BB108" i="1" s="1"/>
  <c r="BB107" i="1" s="1"/>
  <c r="AX107" i="1" s="1"/>
  <c r="F38" i="35"/>
  <c r="BC111" i="1"/>
  <c r="F36" i="35"/>
  <c r="BA111" i="1"/>
  <c r="F37" i="35"/>
  <c r="BB111" i="1" s="1"/>
  <c r="J36" i="35"/>
  <c r="AW111" i="1" s="1"/>
  <c r="F39" i="36"/>
  <c r="BD113" i="1"/>
  <c r="F37" i="38"/>
  <c r="BB116" i="1" s="1"/>
  <c r="F36" i="40"/>
  <c r="BA119" i="1"/>
  <c r="BA118" i="1" s="1"/>
  <c r="AW118" i="1" s="1"/>
  <c r="F36" i="41"/>
  <c r="BC120" i="1"/>
  <c r="F36" i="43"/>
  <c r="BA123" i="1" s="1"/>
  <c r="BA122" i="1" s="1"/>
  <c r="AW122" i="1" s="1"/>
  <c r="F37" i="2"/>
  <c r="BB56" i="1" s="1"/>
  <c r="J36" i="5"/>
  <c r="AW60" i="1" s="1"/>
  <c r="J36" i="6"/>
  <c r="AW62" i="1"/>
  <c r="F37" i="8"/>
  <c r="BB65" i="1"/>
  <c r="F37" i="10"/>
  <c r="BB68" i="1"/>
  <c r="BB67" i="1"/>
  <c r="AX67" i="1" s="1"/>
  <c r="J36" i="11"/>
  <c r="AW70" i="1"/>
  <c r="F38" i="13"/>
  <c r="BC73" i="1"/>
  <c r="F38" i="15"/>
  <c r="BC76" i="1"/>
  <c r="F38" i="17"/>
  <c r="BC79" i="1" s="1"/>
  <c r="BC78" i="1" s="1"/>
  <c r="AY78" i="1" s="1"/>
  <c r="J32" i="18"/>
  <c r="F37" i="20"/>
  <c r="BB85" i="1"/>
  <c r="BB84" i="1"/>
  <c r="AX84" i="1"/>
  <c r="F39" i="21"/>
  <c r="BD87" i="1" s="1"/>
  <c r="BD86" i="1" s="1"/>
  <c r="F37" i="22"/>
  <c r="BB89" i="1"/>
  <c r="BB88" i="1"/>
  <c r="AX88" i="1"/>
  <c r="J32" i="22"/>
  <c r="F39" i="24"/>
  <c r="BD92" i="1" s="1"/>
  <c r="J36" i="24"/>
  <c r="AW92" i="1" s="1"/>
  <c r="F37" i="24"/>
  <c r="BB92" i="1" s="1"/>
  <c r="F36" i="24"/>
  <c r="BA92" i="1" s="1"/>
  <c r="F38" i="24"/>
  <c r="BC92" i="1" s="1"/>
  <c r="F36" i="25"/>
  <c r="BA94" i="1"/>
  <c r="BA93" i="1"/>
  <c r="AW93" i="1"/>
  <c r="F37" i="26"/>
  <c r="BB96" i="1" s="1"/>
  <c r="F37" i="28"/>
  <c r="BB100" i="1" s="1"/>
  <c r="BB99" i="1" s="1"/>
  <c r="AX99" i="1" s="1"/>
  <c r="F36" i="28"/>
  <c r="BA100" i="1"/>
  <c r="BA99" i="1" s="1"/>
  <c r="AW99" i="1" s="1"/>
  <c r="J36" i="28"/>
  <c r="AW100" i="1" s="1"/>
  <c r="J36" i="29"/>
  <c r="AW102" i="1"/>
  <c r="F36" i="31"/>
  <c r="BA105" i="1"/>
  <c r="F37" i="34"/>
  <c r="BB110" i="1" s="1"/>
  <c r="F39" i="35"/>
  <c r="BD111" i="1" s="1"/>
  <c r="J36" i="36"/>
  <c r="AW113" i="1"/>
  <c r="F38" i="38"/>
  <c r="BC116" i="1"/>
  <c r="F37" i="41"/>
  <c r="BD120" i="1"/>
  <c r="F36" i="42"/>
  <c r="BC121" i="1"/>
  <c r="F37" i="42"/>
  <c r="BD121" i="1"/>
  <c r="F37" i="43"/>
  <c r="BB123" i="1" s="1"/>
  <c r="AU84" i="1"/>
  <c r="F39" i="2"/>
  <c r="BD56" i="1" s="1"/>
  <c r="F37" i="5"/>
  <c r="BB60" i="1" s="1"/>
  <c r="BB58" i="1" s="1"/>
  <c r="F38" i="6"/>
  <c r="BC62" i="1" s="1"/>
  <c r="F39" i="9"/>
  <c r="BD66" i="1" s="1"/>
  <c r="F37" i="9"/>
  <c r="BB66" i="1" s="1"/>
  <c r="J36" i="9"/>
  <c r="AW66" i="1" s="1"/>
  <c r="F38" i="9"/>
  <c r="BC66" i="1" s="1"/>
  <c r="F36" i="9"/>
  <c r="BA66" i="1" s="1"/>
  <c r="F36" i="10"/>
  <c r="BA68" i="1"/>
  <c r="BA67" i="1"/>
  <c r="AW67" i="1" s="1"/>
  <c r="F39" i="11"/>
  <c r="BD70" i="1"/>
  <c r="F37" i="13"/>
  <c r="BB73" i="1"/>
  <c r="F39" i="15"/>
  <c r="BD76" i="1"/>
  <c r="F39" i="18"/>
  <c r="BD81" i="1"/>
  <c r="BD80" i="1"/>
  <c r="F36" i="18"/>
  <c r="BA81" i="1"/>
  <c r="BA80" i="1"/>
  <c r="AW80" i="1"/>
  <c r="F36" i="19"/>
  <c r="BA83" i="1" s="1"/>
  <c r="BA82" i="1" s="1"/>
  <c r="AW82" i="1" s="1"/>
  <c r="J36" i="20"/>
  <c r="AW85" i="1"/>
  <c r="F38" i="21"/>
  <c r="BC87" i="1"/>
  <c r="BC86" i="1"/>
  <c r="AY86" i="1" s="1"/>
  <c r="F39" i="22"/>
  <c r="BD89" i="1" s="1"/>
  <c r="BD88" i="1" s="1"/>
  <c r="F37" i="23"/>
  <c r="BB91" i="1"/>
  <c r="F37" i="25"/>
  <c r="BB94" i="1"/>
  <c r="BB93" i="1" s="1"/>
  <c r="AX93" i="1" s="1"/>
  <c r="F39" i="27"/>
  <c r="BB98" i="1"/>
  <c r="BB97" i="1"/>
  <c r="AX97" i="1"/>
  <c r="F37" i="29"/>
  <c r="BB102" i="1"/>
  <c r="BB101" i="1" s="1"/>
  <c r="AX101" i="1" s="1"/>
  <c r="J36" i="31"/>
  <c r="AW105" i="1"/>
  <c r="F39" i="33"/>
  <c r="BD108" i="1"/>
  <c r="BD107" i="1"/>
  <c r="F39" i="34"/>
  <c r="BD110" i="1" s="1"/>
  <c r="F38" i="36"/>
  <c r="BC113" i="1" s="1"/>
  <c r="J36" i="38"/>
  <c r="AW116" i="1"/>
  <c r="F36" i="39"/>
  <c r="BA117" i="1" s="1"/>
  <c r="F37" i="40"/>
  <c r="BB119" i="1"/>
  <c r="BB118" i="1"/>
  <c r="AX118" i="1"/>
  <c r="F35" i="41"/>
  <c r="BB120" i="1"/>
  <c r="J36" i="44"/>
  <c r="AW124" i="1"/>
  <c r="F37" i="44"/>
  <c r="BB124" i="1"/>
  <c r="F38" i="44"/>
  <c r="BC124" i="1"/>
  <c r="J63" i="2" l="1"/>
  <c r="J32" i="2"/>
  <c r="AG56" i="1" s="1"/>
  <c r="J63" i="37"/>
  <c r="J32" i="37"/>
  <c r="J63" i="35"/>
  <c r="J32" i="35"/>
  <c r="J63" i="24"/>
  <c r="J32" i="24"/>
  <c r="J32" i="16"/>
  <c r="J63" i="16"/>
  <c r="J63" i="12"/>
  <c r="J32" i="12"/>
  <c r="J63" i="7"/>
  <c r="J32" i="7"/>
  <c r="AG63" i="1" s="1"/>
  <c r="J63" i="5"/>
  <c r="J32" i="5"/>
  <c r="J32" i="30"/>
  <c r="J63" i="30"/>
  <c r="J32" i="15"/>
  <c r="J63" i="15"/>
  <c r="J32" i="3"/>
  <c r="AG57" i="1" s="1"/>
  <c r="J63" i="3"/>
  <c r="J63" i="14"/>
  <c r="J32" i="14"/>
  <c r="J32" i="39"/>
  <c r="AG117" i="1" s="1"/>
  <c r="AG115" i="1" s="1"/>
  <c r="J63" i="39"/>
  <c r="J63" i="33"/>
  <c r="J32" i="33"/>
  <c r="J63" i="32"/>
  <c r="J32" i="32"/>
  <c r="AG106" i="1" s="1"/>
  <c r="J32" i="4"/>
  <c r="J63" i="4"/>
  <c r="J63" i="31"/>
  <c r="J32" i="31"/>
  <c r="J63" i="38"/>
  <c r="J32" i="38"/>
  <c r="J59" i="41"/>
  <c r="J30" i="41"/>
  <c r="J32" i="9"/>
  <c r="J63" i="19"/>
  <c r="J63" i="21"/>
  <c r="BK97" i="43"/>
  <c r="J97" i="43" s="1"/>
  <c r="J64" i="43" s="1"/>
  <c r="R97" i="43"/>
  <c r="R96" i="43"/>
  <c r="P97" i="43"/>
  <c r="P96" i="43" s="1"/>
  <c r="AU123" i="1" s="1"/>
  <c r="AU122" i="1" s="1"/>
  <c r="T97" i="43"/>
  <c r="T96" i="43" s="1"/>
  <c r="AG94" i="1"/>
  <c r="AG98" i="1"/>
  <c r="AG120" i="1"/>
  <c r="AG83" i="1"/>
  <c r="AG62" i="1"/>
  <c r="AG111" i="1"/>
  <c r="AG109" i="1" s="1"/>
  <c r="AG92" i="1"/>
  <c r="AG90" i="1" s="1"/>
  <c r="AG87" i="1"/>
  <c r="AG121" i="1"/>
  <c r="AG59" i="1"/>
  <c r="AG108" i="1"/>
  <c r="BK92" i="44"/>
  <c r="J92" i="44"/>
  <c r="J64" i="44" s="1"/>
  <c r="BK96" i="43"/>
  <c r="J96" i="43" s="1"/>
  <c r="J63" i="43" s="1"/>
  <c r="AG119" i="1"/>
  <c r="AG116" i="1"/>
  <c r="AG114" i="1"/>
  <c r="AG113" i="1"/>
  <c r="AG110" i="1"/>
  <c r="AG105" i="1"/>
  <c r="AG103" i="1"/>
  <c r="AG102" i="1"/>
  <c r="J41" i="30"/>
  <c r="AG100" i="1"/>
  <c r="AG96" i="1"/>
  <c r="AG91" i="1"/>
  <c r="AG89" i="1"/>
  <c r="AG85" i="1"/>
  <c r="AG81" i="1"/>
  <c r="AG79" i="1"/>
  <c r="AG78" i="1" s="1"/>
  <c r="AG77" i="1"/>
  <c r="AG75" i="1" s="1"/>
  <c r="AG76" i="1"/>
  <c r="AG74" i="1"/>
  <c r="AG72" i="1" s="1"/>
  <c r="AG73" i="1"/>
  <c r="AG71" i="1"/>
  <c r="AG70" i="1"/>
  <c r="AG68" i="1"/>
  <c r="AG66" i="1"/>
  <c r="AG64" i="1" s="1"/>
  <c r="AG65" i="1"/>
  <c r="AG60" i="1"/>
  <c r="AG93" i="1"/>
  <c r="AU61" i="1"/>
  <c r="AU109" i="1"/>
  <c r="AU64" i="1"/>
  <c r="AU104" i="1"/>
  <c r="AU75" i="1"/>
  <c r="AU72" i="1"/>
  <c r="J35" i="2"/>
  <c r="AV56" i="1" s="1"/>
  <c r="AT56" i="1" s="1"/>
  <c r="J35" i="11"/>
  <c r="AV70" i="1"/>
  <c r="AT70" i="1"/>
  <c r="AN70" i="1" s="1"/>
  <c r="J35" i="16"/>
  <c r="AV77" i="1" s="1"/>
  <c r="AT77" i="1" s="1"/>
  <c r="AN77" i="1" s="1"/>
  <c r="J35" i="18"/>
  <c r="AV81" i="1"/>
  <c r="AT81" i="1"/>
  <c r="AN81" i="1"/>
  <c r="J35" i="20"/>
  <c r="AV85" i="1"/>
  <c r="AT85" i="1"/>
  <c r="AN85" i="1"/>
  <c r="F35" i="23"/>
  <c r="AZ91" i="1" s="1"/>
  <c r="F35" i="30"/>
  <c r="AZ103" i="1"/>
  <c r="BA104" i="1"/>
  <c r="AW104" i="1" s="1"/>
  <c r="BD104" i="1"/>
  <c r="F35" i="33"/>
  <c r="AZ108" i="1" s="1"/>
  <c r="AZ107" i="1" s="1"/>
  <c r="AV107" i="1" s="1"/>
  <c r="AT107" i="1" s="1"/>
  <c r="F35" i="37"/>
  <c r="AZ114" i="1" s="1"/>
  <c r="J35" i="38"/>
  <c r="AV116" i="1" s="1"/>
  <c r="AT116" i="1" s="1"/>
  <c r="AN116" i="1" s="1"/>
  <c r="J33" i="42"/>
  <c r="AV121" i="1" s="1"/>
  <c r="AT121" i="1" s="1"/>
  <c r="AN121" i="1" s="1"/>
  <c r="BB122" i="1"/>
  <c r="AX122" i="1" s="1"/>
  <c r="BC122" i="1"/>
  <c r="AY122" i="1"/>
  <c r="AG82" i="1"/>
  <c r="AU95" i="1"/>
  <c r="AG107" i="1"/>
  <c r="AU112" i="1"/>
  <c r="AU55" i="1"/>
  <c r="AU58" i="1"/>
  <c r="F35" i="2"/>
  <c r="AZ56" i="1" s="1"/>
  <c r="AG67" i="1"/>
  <c r="F35" i="11"/>
  <c r="AZ70" i="1"/>
  <c r="BB75" i="1"/>
  <c r="AX75" i="1" s="1"/>
  <c r="J35" i="17"/>
  <c r="AV79" i="1" s="1"/>
  <c r="AT79" i="1" s="1"/>
  <c r="AN79" i="1" s="1"/>
  <c r="F35" i="19"/>
  <c r="AZ83" i="1"/>
  <c r="AZ82" i="1"/>
  <c r="AV82" i="1"/>
  <c r="AT82" i="1" s="1"/>
  <c r="BC90" i="1"/>
  <c r="AY90" i="1" s="1"/>
  <c r="BD90" i="1"/>
  <c r="F35" i="24"/>
  <c r="AZ92" i="1"/>
  <c r="BA90" i="1"/>
  <c r="AW90" i="1" s="1"/>
  <c r="F35" i="25"/>
  <c r="AZ94" i="1" s="1"/>
  <c r="AZ93" i="1" s="1"/>
  <c r="AV93" i="1" s="1"/>
  <c r="AT93" i="1" s="1"/>
  <c r="AN93" i="1" s="1"/>
  <c r="F35" i="26"/>
  <c r="AZ96" i="1" s="1"/>
  <c r="AG99" i="1"/>
  <c r="J35" i="29"/>
  <c r="AV102" i="1"/>
  <c r="AT102" i="1" s="1"/>
  <c r="AN102" i="1" s="1"/>
  <c r="BA109" i="1"/>
  <c r="AW109" i="1" s="1"/>
  <c r="BC109" i="1"/>
  <c r="AY109" i="1" s="1"/>
  <c r="BD109" i="1"/>
  <c r="F35" i="35"/>
  <c r="AZ111" i="1" s="1"/>
  <c r="BB112" i="1"/>
  <c r="AX112" i="1" s="1"/>
  <c r="J35" i="37"/>
  <c r="AV114" i="1" s="1"/>
  <c r="AT114" i="1" s="1"/>
  <c r="AN114" i="1" s="1"/>
  <c r="AG112" i="1"/>
  <c r="BD115" i="1"/>
  <c r="BB115" i="1"/>
  <c r="AX115" i="1" s="1"/>
  <c r="J35" i="39"/>
  <c r="AV117" i="1" s="1"/>
  <c r="AT117" i="1" s="1"/>
  <c r="F35" i="40"/>
  <c r="AZ119" i="1" s="1"/>
  <c r="AZ118" i="1" s="1"/>
  <c r="AV118" i="1" s="1"/>
  <c r="AT118" i="1" s="1"/>
  <c r="J35" i="44"/>
  <c r="AV124" i="1" s="1"/>
  <c r="AT124" i="1" s="1"/>
  <c r="AG97" i="1"/>
  <c r="AN97" i="1" s="1"/>
  <c r="AG86" i="1"/>
  <c r="AU69" i="1"/>
  <c r="AU90" i="1"/>
  <c r="AU115" i="1"/>
  <c r="AS54" i="1"/>
  <c r="J35" i="4"/>
  <c r="AV59" i="1"/>
  <c r="AT59" i="1"/>
  <c r="AN59" i="1"/>
  <c r="BB61" i="1"/>
  <c r="AX61" i="1" s="1"/>
  <c r="F35" i="8"/>
  <c r="AZ65" i="1" s="1"/>
  <c r="F35" i="12"/>
  <c r="AZ71" i="1" s="1"/>
  <c r="J35" i="13"/>
  <c r="AV73" i="1"/>
  <c r="AT73" i="1"/>
  <c r="AN73" i="1" s="1"/>
  <c r="J35" i="22"/>
  <c r="AV89" i="1" s="1"/>
  <c r="AT89" i="1" s="1"/>
  <c r="AN89" i="1" s="1"/>
  <c r="J35" i="25"/>
  <c r="AV94" i="1"/>
  <c r="AT94" i="1"/>
  <c r="AN94" i="1" s="1"/>
  <c r="BD95" i="1"/>
  <c r="BA95" i="1"/>
  <c r="AW95" i="1" s="1"/>
  <c r="F37" i="27"/>
  <c r="AZ98" i="1"/>
  <c r="AZ97" i="1"/>
  <c r="AV97" i="1"/>
  <c r="AT97" i="1" s="1"/>
  <c r="BB104" i="1"/>
  <c r="AX104" i="1" s="1"/>
  <c r="F35" i="32"/>
  <c r="AZ106" i="1" s="1"/>
  <c r="J35" i="33"/>
  <c r="AV108" i="1"/>
  <c r="AT108" i="1" s="1"/>
  <c r="AN108" i="1" s="1"/>
  <c r="J35" i="36"/>
  <c r="AV113" i="1" s="1"/>
  <c r="AT113" i="1" s="1"/>
  <c r="AN113" i="1" s="1"/>
  <c r="F35" i="43"/>
  <c r="AZ123" i="1"/>
  <c r="BB55" i="1"/>
  <c r="AX55" i="1" s="1"/>
  <c r="J35" i="3"/>
  <c r="AV57" i="1" s="1"/>
  <c r="AT57" i="1" s="1"/>
  <c r="BD58" i="1"/>
  <c r="BA58" i="1"/>
  <c r="AW58" i="1" s="1"/>
  <c r="J35" i="5"/>
  <c r="AV60" i="1" s="1"/>
  <c r="AT60" i="1" s="1"/>
  <c r="AN60" i="1" s="1"/>
  <c r="BA61" i="1"/>
  <c r="AW61" i="1" s="1"/>
  <c r="BC61" i="1"/>
  <c r="AY61" i="1" s="1"/>
  <c r="J35" i="7"/>
  <c r="AV63" i="1" s="1"/>
  <c r="AT63" i="1" s="1"/>
  <c r="BA64" i="1"/>
  <c r="AW64" i="1"/>
  <c r="BC64" i="1"/>
  <c r="AY64" i="1" s="1"/>
  <c r="BD64" i="1"/>
  <c r="F35" i="10"/>
  <c r="AZ68" i="1" s="1"/>
  <c r="AZ67" i="1" s="1"/>
  <c r="AV67" i="1" s="1"/>
  <c r="AT67" i="1" s="1"/>
  <c r="BA72" i="1"/>
  <c r="AW72" i="1" s="1"/>
  <c r="J35" i="14"/>
  <c r="AV74" i="1" s="1"/>
  <c r="AT74" i="1" s="1"/>
  <c r="AN74" i="1" s="1"/>
  <c r="BA75" i="1"/>
  <c r="AW75" i="1"/>
  <c r="BC75" i="1"/>
  <c r="AY75" i="1" s="1"/>
  <c r="F35" i="16"/>
  <c r="AZ77" i="1" s="1"/>
  <c r="F35" i="17"/>
  <c r="AZ79" i="1"/>
  <c r="AZ78" i="1"/>
  <c r="AV78" i="1"/>
  <c r="AT78" i="1" s="1"/>
  <c r="AG80" i="1"/>
  <c r="J35" i="19"/>
  <c r="AV83" i="1" s="1"/>
  <c r="AT83" i="1" s="1"/>
  <c r="AN83" i="1" s="1"/>
  <c r="BB90" i="1"/>
  <c r="AX90" i="1" s="1"/>
  <c r="J35" i="24"/>
  <c r="AV92" i="1" s="1"/>
  <c r="AT92" i="1" s="1"/>
  <c r="AN92" i="1" s="1"/>
  <c r="BC95" i="1"/>
  <c r="AY95" i="1"/>
  <c r="BB95" i="1"/>
  <c r="AX95" i="1" s="1"/>
  <c r="F35" i="28"/>
  <c r="AZ100" i="1" s="1"/>
  <c r="AZ99" i="1" s="1"/>
  <c r="AV99" i="1" s="1"/>
  <c r="AT99" i="1" s="1"/>
  <c r="F35" i="31"/>
  <c r="AZ105" i="1"/>
  <c r="F35" i="36"/>
  <c r="AZ113" i="1"/>
  <c r="J35" i="43"/>
  <c r="AV123" i="1" s="1"/>
  <c r="AT123" i="1" s="1"/>
  <c r="BC55" i="1"/>
  <c r="AY55" i="1" s="1"/>
  <c r="F35" i="3"/>
  <c r="AZ57" i="1" s="1"/>
  <c r="AX58" i="1"/>
  <c r="BC58" i="1"/>
  <c r="AY58" i="1" s="1"/>
  <c r="AG58" i="1"/>
  <c r="F35" i="6"/>
  <c r="AZ62" i="1"/>
  <c r="BB69" i="1"/>
  <c r="AX69" i="1"/>
  <c r="BA69" i="1"/>
  <c r="AW69" i="1" s="1"/>
  <c r="BC69" i="1"/>
  <c r="AY69" i="1" s="1"/>
  <c r="J35" i="12"/>
  <c r="AV71" i="1" s="1"/>
  <c r="AT71" i="1" s="1"/>
  <c r="AN71" i="1" s="1"/>
  <c r="F35" i="13"/>
  <c r="AZ73" i="1" s="1"/>
  <c r="F35" i="22"/>
  <c r="AZ89" i="1"/>
  <c r="AZ88" i="1"/>
  <c r="AV88" i="1"/>
  <c r="AT88" i="1" s="1"/>
  <c r="J35" i="26"/>
  <c r="AV96" i="1"/>
  <c r="AT96" i="1" s="1"/>
  <c r="AN96" i="1" s="1"/>
  <c r="F35" i="29"/>
  <c r="AZ102" i="1"/>
  <c r="J35" i="35"/>
  <c r="AV111" i="1" s="1"/>
  <c r="AT111" i="1" s="1"/>
  <c r="AN111" i="1" s="1"/>
  <c r="BD112" i="1"/>
  <c r="BA115" i="1"/>
  <c r="AW115" i="1"/>
  <c r="F35" i="39"/>
  <c r="AZ117" i="1" s="1"/>
  <c r="J33" i="41"/>
  <c r="AV120" i="1"/>
  <c r="AT120" i="1" s="1"/>
  <c r="AN120" i="1" s="1"/>
  <c r="BA55" i="1"/>
  <c r="F35" i="5"/>
  <c r="AZ60" i="1" s="1"/>
  <c r="BD61" i="1"/>
  <c r="J35" i="8"/>
  <c r="AV65" i="1"/>
  <c r="AT65" i="1" s="1"/>
  <c r="AN65" i="1" s="1"/>
  <c r="AG69" i="1"/>
  <c r="J35" i="15"/>
  <c r="AV76" i="1"/>
  <c r="AT76" i="1" s="1"/>
  <c r="AN76" i="1" s="1"/>
  <c r="F35" i="21"/>
  <c r="AZ87" i="1" s="1"/>
  <c r="AZ86" i="1" s="1"/>
  <c r="AV86" i="1" s="1"/>
  <c r="AT86" i="1" s="1"/>
  <c r="AN86" i="1" s="1"/>
  <c r="J37" i="27"/>
  <c r="AV98" i="1"/>
  <c r="AT98" i="1"/>
  <c r="AN98" i="1" s="1"/>
  <c r="J35" i="32"/>
  <c r="AV106" i="1" s="1"/>
  <c r="AT106" i="1" s="1"/>
  <c r="J35" i="34"/>
  <c r="AV110" i="1"/>
  <c r="AT110" i="1"/>
  <c r="AN110" i="1" s="1"/>
  <c r="J35" i="40"/>
  <c r="AV119" i="1"/>
  <c r="AT119" i="1"/>
  <c r="AN119" i="1"/>
  <c r="BD55" i="1"/>
  <c r="J35" i="6"/>
  <c r="AV62" i="1"/>
  <c r="AT62" i="1" s="1"/>
  <c r="AN62" i="1" s="1"/>
  <c r="BD69" i="1"/>
  <c r="BC72" i="1"/>
  <c r="AY72" i="1"/>
  <c r="F35" i="14"/>
  <c r="AZ74" i="1" s="1"/>
  <c r="BD75" i="1"/>
  <c r="F35" i="18"/>
  <c r="AZ81" i="1"/>
  <c r="AZ80" i="1"/>
  <c r="AV80" i="1"/>
  <c r="AT80" i="1" s="1"/>
  <c r="AG84" i="1"/>
  <c r="J35" i="21"/>
  <c r="AV87" i="1" s="1"/>
  <c r="AT87" i="1" s="1"/>
  <c r="AN87" i="1" s="1"/>
  <c r="J35" i="28"/>
  <c r="AV100" i="1"/>
  <c r="AT100" i="1" s="1"/>
  <c r="AN100" i="1" s="1"/>
  <c r="AG101" i="1"/>
  <c r="BC104" i="1"/>
  <c r="AY104" i="1" s="1"/>
  <c r="F35" i="34"/>
  <c r="AZ110" i="1"/>
  <c r="BC115" i="1"/>
  <c r="AY115" i="1"/>
  <c r="AG118" i="1"/>
  <c r="F33" i="41"/>
  <c r="AZ120" i="1"/>
  <c r="F35" i="4"/>
  <c r="AZ59" i="1"/>
  <c r="F35" i="7"/>
  <c r="AZ63" i="1" s="1"/>
  <c r="BB64" i="1"/>
  <c r="AX64" i="1" s="1"/>
  <c r="F35" i="9"/>
  <c r="AZ66" i="1"/>
  <c r="J35" i="9"/>
  <c r="AV66" i="1" s="1"/>
  <c r="AT66" i="1" s="1"/>
  <c r="AN66" i="1" s="1"/>
  <c r="J35" i="10"/>
  <c r="AV68" i="1" s="1"/>
  <c r="AT68" i="1" s="1"/>
  <c r="AN68" i="1" s="1"/>
  <c r="BB72" i="1"/>
  <c r="AX72" i="1" s="1"/>
  <c r="BD72" i="1"/>
  <c r="F35" i="15"/>
  <c r="AZ76" i="1"/>
  <c r="F35" i="20"/>
  <c r="AZ85" i="1"/>
  <c r="AZ84" i="1"/>
  <c r="AV84" i="1"/>
  <c r="AT84" i="1"/>
  <c r="AG88" i="1"/>
  <c r="J35" i="23"/>
  <c r="AV91" i="1"/>
  <c r="AT91" i="1" s="1"/>
  <c r="AN91" i="1" s="1"/>
  <c r="AT103" i="1"/>
  <c r="AN103" i="1" s="1"/>
  <c r="J35" i="31"/>
  <c r="AV105" i="1" s="1"/>
  <c r="AT105" i="1" s="1"/>
  <c r="AN105" i="1" s="1"/>
  <c r="BB109" i="1"/>
  <c r="AX109" i="1"/>
  <c r="BC112" i="1"/>
  <c r="AY112" i="1" s="1"/>
  <c r="BA112" i="1"/>
  <c r="AW112" i="1" s="1"/>
  <c r="F35" i="38"/>
  <c r="AZ116" i="1"/>
  <c r="F33" i="42"/>
  <c r="AZ121" i="1"/>
  <c r="BD122" i="1"/>
  <c r="F35" i="44"/>
  <c r="AZ124" i="1"/>
  <c r="AN56" i="1" l="1"/>
  <c r="AG55" i="1"/>
  <c r="AN117" i="1"/>
  <c r="AN63" i="1"/>
  <c r="AN57" i="1"/>
  <c r="AN82" i="1"/>
  <c r="AG104" i="1"/>
  <c r="AN106" i="1"/>
  <c r="BK91" i="44"/>
  <c r="J91" i="44"/>
  <c r="J32" i="44" s="1"/>
  <c r="AG124" i="1" s="1"/>
  <c r="J39" i="42"/>
  <c r="AN118" i="1"/>
  <c r="J39" i="41"/>
  <c r="J41" i="40"/>
  <c r="J41" i="39"/>
  <c r="J41" i="38"/>
  <c r="J41" i="37"/>
  <c r="J41" i="36"/>
  <c r="J41" i="35"/>
  <c r="J41" i="34"/>
  <c r="J41" i="33"/>
  <c r="J41" i="32"/>
  <c r="J41" i="31"/>
  <c r="AN99" i="1"/>
  <c r="J41" i="29"/>
  <c r="J41" i="28"/>
  <c r="J43" i="27"/>
  <c r="J41" i="26"/>
  <c r="J41" i="25"/>
  <c r="J41" i="24"/>
  <c r="AN88" i="1"/>
  <c r="J41" i="23"/>
  <c r="J41" i="22"/>
  <c r="AN84" i="1"/>
  <c r="J41" i="21"/>
  <c r="J41" i="20"/>
  <c r="AN80" i="1"/>
  <c r="J41" i="19"/>
  <c r="AN78" i="1"/>
  <c r="J41" i="18"/>
  <c r="J41" i="17"/>
  <c r="J41" i="16"/>
  <c r="J41" i="15"/>
  <c r="J41" i="14"/>
  <c r="J41" i="13"/>
  <c r="J41" i="12"/>
  <c r="AN67" i="1"/>
  <c r="J41" i="11"/>
  <c r="J41" i="10"/>
  <c r="J41" i="9"/>
  <c r="J41" i="8"/>
  <c r="J41" i="7"/>
  <c r="J41" i="6"/>
  <c r="J41" i="5"/>
  <c r="J41" i="4"/>
  <c r="J41" i="3"/>
  <c r="J41" i="2"/>
  <c r="AN107" i="1"/>
  <c r="AU54" i="1"/>
  <c r="AG95" i="1"/>
  <c r="AG61" i="1"/>
  <c r="AZ55" i="1"/>
  <c r="AV55" i="1" s="1"/>
  <c r="AZ61" i="1"/>
  <c r="AV61" i="1" s="1"/>
  <c r="AT61" i="1" s="1"/>
  <c r="AZ72" i="1"/>
  <c r="AV72" i="1" s="1"/>
  <c r="AT72" i="1" s="1"/>
  <c r="AN72" i="1" s="1"/>
  <c r="AZ104" i="1"/>
  <c r="AV104" i="1" s="1"/>
  <c r="AT104" i="1" s="1"/>
  <c r="AN104" i="1" s="1"/>
  <c r="AZ115" i="1"/>
  <c r="AV115" i="1" s="1"/>
  <c r="AT115" i="1" s="1"/>
  <c r="AN115" i="1" s="1"/>
  <c r="BD54" i="1"/>
  <c r="W33" i="1" s="1"/>
  <c r="AZ69" i="1"/>
  <c r="AV69" i="1" s="1"/>
  <c r="AT69" i="1" s="1"/>
  <c r="AN69" i="1" s="1"/>
  <c r="AZ122" i="1"/>
  <c r="AV122" i="1" s="1"/>
  <c r="AT122" i="1" s="1"/>
  <c r="AW55" i="1"/>
  <c r="AZ75" i="1"/>
  <c r="AV75" i="1" s="1"/>
  <c r="AT75" i="1" s="1"/>
  <c r="AN75" i="1" s="1"/>
  <c r="BB54" i="1"/>
  <c r="W31" i="1" s="1"/>
  <c r="AZ95" i="1"/>
  <c r="AV95" i="1" s="1"/>
  <c r="AT95" i="1" s="1"/>
  <c r="AN95" i="1" s="1"/>
  <c r="AZ109" i="1"/>
  <c r="AV109" i="1" s="1"/>
  <c r="AT109" i="1" s="1"/>
  <c r="AN109" i="1" s="1"/>
  <c r="AZ90" i="1"/>
  <c r="AV90" i="1" s="1"/>
  <c r="AT90" i="1" s="1"/>
  <c r="AN90" i="1" s="1"/>
  <c r="AZ64" i="1"/>
  <c r="AV64" i="1" s="1"/>
  <c r="AT64" i="1" s="1"/>
  <c r="AN64" i="1" s="1"/>
  <c r="BC54" i="1"/>
  <c r="W32" i="1" s="1"/>
  <c r="AZ58" i="1"/>
  <c r="AV58" i="1"/>
  <c r="AT58" i="1" s="1"/>
  <c r="AN58" i="1" s="1"/>
  <c r="AZ101" i="1"/>
  <c r="AV101" i="1" s="1"/>
  <c r="AT101" i="1" s="1"/>
  <c r="AN101" i="1" s="1"/>
  <c r="AZ112" i="1"/>
  <c r="AV112" i="1" s="1"/>
  <c r="AT112" i="1" s="1"/>
  <c r="AN112" i="1" s="1"/>
  <c r="J32" i="43"/>
  <c r="AG123" i="1" s="1"/>
  <c r="BA54" i="1"/>
  <c r="AW54" i="1" s="1"/>
  <c r="AK30" i="1" s="1"/>
  <c r="AN61" i="1" l="1"/>
  <c r="AG122" i="1"/>
  <c r="AG54" i="1"/>
  <c r="AK26" i="1" s="1"/>
  <c r="J41" i="44"/>
  <c r="J63" i="44"/>
  <c r="J41" i="43"/>
  <c r="AN123" i="1"/>
  <c r="AN122" i="1"/>
  <c r="AN124" i="1"/>
  <c r="AT55" i="1"/>
  <c r="AN55" i="1" s="1"/>
  <c r="AX54" i="1"/>
  <c r="W30" i="1"/>
  <c r="AZ54" i="1"/>
  <c r="W29" i="1" s="1"/>
  <c r="AY54" i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<sst xmlns="http://schemas.openxmlformats.org/spreadsheetml/2006/main" count="35407" uniqueCount="2395">
  <si>
    <t>Export Komplet</t>
  </si>
  <si>
    <t>VZ</t>
  </si>
  <si>
    <t>2.0</t>
  </si>
  <si>
    <t>ZAMOK</t>
  </si>
  <si>
    <t>False</t>
  </si>
  <si>
    <t>{f8b9f98f-5d03-44fa-830f-ce13ce74fb41}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</si>
  <si>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</si>
  <si>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</si>
  <si>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</si>
  <si>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</si>
  <si>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</si>
  <si>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</si>
  <si>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</si>
  <si>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</si>
  <si>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65425042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</si>
  <si>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</si>
  <si>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</si>
  <si>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Cyklická obnova trati v úseku Včelná - Horní Dvořiště.</t>
  </si>
  <si>
    <t>KSO:</t>
  </si>
  <si>
    <t>824</t>
  </si>
  <si>
    <t>CC-CZ:</t>
  </si>
  <si>
    <t>212</t>
  </si>
  <si>
    <t>Místo:</t>
  </si>
  <si>
    <t>trať 196 dle JŘ, TÚ H. Dvořiště - Včelná</t>
  </si>
  <si>
    <t>Datum:</t>
  </si>
  <si>
    <t>24. 7. 2025</t>
  </si>
  <si>
    <t>Zadavatel:</t>
  </si>
  <si>
    <t>IČ:</t>
  </si>
  <si>
    <t>70994234</t>
  </si>
  <si>
    <t>Správa železnic, státní organizace, OŘ Plzeň</t>
  </si>
  <si>
    <t>DIČ:</t>
  </si>
  <si>
    <t>CZ70994234</t>
  </si>
  <si>
    <t>Účastník: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</si>
  <si>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</si>
  <si>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</si>
  <si>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</si>
  <si>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</si>
  <si>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</si>
  <si>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</si>
  <si>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</si>
  <si>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</si>
  <si>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</si>
  <si>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</si>
  <si>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</si>
  <si>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</si>
  <si>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</si>
  <si>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</si>
  <si>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</si>
  <si>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</si>
  <si>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</si>
  <si>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</si>
  <si>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</si>
  <si>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</si>
  <si>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</si>
  <si>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</si>
  <si>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</si>
  <si>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</si>
  <si>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</si>
  <si>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</si>
  <si>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</si>
  <si>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</si>
  <si>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</si>
  <si>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</si>
  <si>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</si>
  <si>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</si>
  <si>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</si>
  <si>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</si>
  <si>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</si>
  <si>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</si>
  <si>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</si>
  <si>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</si>
  <si>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</si>
  <si>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</si>
  <si>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</si>
  <si>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</si>
  <si>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</si>
  <si>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</si>
  <si>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</si>
  <si>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</si>
  <si>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</si>
  <si>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</si>
  <si>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 xml:space="preserve">TÚ Kaplice - Velešín, km 87,115 – 93,397, TSO P5564, P5565 </t>
  </si>
  <si>
    <t>STA</t>
  </si>
  <si>
    <t>1</t>
  </si>
  <si>
    <t>{af367a82-6c2c-49cd-b0dc-d0e5017277ca}</t>
  </si>
  <si>
    <t>2</t>
  </si>
  <si>
    <t>/</t>
  </si>
  <si>
    <t>SO 01-01</t>
  </si>
  <si>
    <t>Železniční svršek</t>
  </si>
  <si>
    <t>Soupis</t>
  </si>
  <si>
    <t>{f7f87a06-0d5e-41cf-8b82-17666aca05fc}</t>
  </si>
  <si>
    <t>SO 01-02</t>
  </si>
  <si>
    <t>Materiál a práce dodávané zadavatelem - NEOCEŇOVAT!</t>
  </si>
  <si>
    <t>{457f3d1d-f255-4a16-9f91-62e0ee4386dc}</t>
  </si>
  <si>
    <t>SO 02</t>
  </si>
  <si>
    <t>Žst. Kaplice, 1. SK, km 86,270 - 87,002</t>
  </si>
  <si>
    <t>{a24977ea-50c5-4122-9771-ebf5cd450779}</t>
  </si>
  <si>
    <t>SO 02-01</t>
  </si>
  <si>
    <t>{d4201581-11b6-4380-a09e-8ca0cf8d549b}</t>
  </si>
  <si>
    <t>SO 02-02</t>
  </si>
  <si>
    <t>{62a90c91-62ef-42e4-aca3-5697569d7137}</t>
  </si>
  <si>
    <t>SO 03</t>
  </si>
  <si>
    <t>Žst. Kaplice, 2. SK, km 86,273 - 87,002</t>
  </si>
  <si>
    <t>{02e3c5a1-84fd-4891-86f2-e1f776e26ed3}</t>
  </si>
  <si>
    <t>SO 03-01</t>
  </si>
  <si>
    <t>{ce06ffb7-d059-495e-bd51-a0fb4f8a12b8}</t>
  </si>
  <si>
    <t>SO 03-02</t>
  </si>
  <si>
    <t>{5454b8e1-7da0-470a-b24e-bd1c68a90c32}</t>
  </si>
  <si>
    <t>SO 04</t>
  </si>
  <si>
    <t>Žst. Velešín, 1. SK, km 93,466 - 94,033</t>
  </si>
  <si>
    <t>{280db899-d27a-4c05-bcee-394e431e57f2}</t>
  </si>
  <si>
    <t>SO 04-01</t>
  </si>
  <si>
    <t>{b5c1e27d-32ff-4bca-a2ed-77d5ba753764}</t>
  </si>
  <si>
    <t>SO 04-02</t>
  </si>
  <si>
    <t>{3efcd7d8-4fa4-46ec-83f3-9f26791f9bd3}</t>
  </si>
  <si>
    <t>SO 05</t>
  </si>
  <si>
    <t>Žst. Velešín, 2. SK, km 93,530 - 93,994</t>
  </si>
  <si>
    <t>{fca9326e-985c-4347-8c26-50ff5da25ed2}</t>
  </si>
  <si>
    <t>SO 05-01</t>
  </si>
  <si>
    <t>{56b69dc1-6d03-444e-b0da-6f523ce107be}</t>
  </si>
  <si>
    <t>SO 06</t>
  </si>
  <si>
    <t>TÚ Omlenice - Kaplice, km 83,600 – 85,820, GPK 80,432 - 83,600 + 85,820 - 86,197</t>
  </si>
  <si>
    <t>{8d30f523-3a5c-4864-9fbc-888351ae8516}</t>
  </si>
  <si>
    <t>SO 06-01</t>
  </si>
  <si>
    <t>{2e55d8e4-5660-4a46-ae2f-12c34c97457f}</t>
  </si>
  <si>
    <t>SO 06-02</t>
  </si>
  <si>
    <t>{b1fb44d5-e5c3-47c8-ad0d-6763aa8a4033}</t>
  </si>
  <si>
    <t>SO 07</t>
  </si>
  <si>
    <t xml:space="preserve">TÚ Velešín - Holkov, km 94,185 - 98,524, TSO P5567, P5569, P5570 </t>
  </si>
  <si>
    <t>{f78800b1-4f97-4aec-ba4e-45e6c19d0bb1}</t>
  </si>
  <si>
    <t>SO 07-01</t>
  </si>
  <si>
    <t>{ebbce0cf-fe07-4a37-95fb-64b9af6fec14}</t>
  </si>
  <si>
    <t>SO 07-02</t>
  </si>
  <si>
    <t>{962f28f4-2531-4d0c-8963-0a2ad78d8739}</t>
  </si>
  <si>
    <t>SO 08</t>
  </si>
  <si>
    <t xml:space="preserve">TÚ Rybník - Omlenice, km 70,053 - 70,293, TSO P5558 v km 70,092 </t>
  </si>
  <si>
    <t>{bd3a3e7f-c5bb-4af4-ba97-4d14b090f682}</t>
  </si>
  <si>
    <t>SO 08-01</t>
  </si>
  <si>
    <t>{ef49dcfd-b2f3-4902-94d6-8b76d0306e72}</t>
  </si>
  <si>
    <t>SO 08-02</t>
  </si>
  <si>
    <t>{059f0e0d-c2c3-47d9-b0b7-62bd293b7605}</t>
  </si>
  <si>
    <t>SO 09</t>
  </si>
  <si>
    <t xml:space="preserve">Žst. Rybník, 1. SK, km 69,490 - 70,014 </t>
  </si>
  <si>
    <t>{83232d8e-99b1-449f-8a7e-c8a01fc74de2}</t>
  </si>
  <si>
    <t>SO 09-01</t>
  </si>
  <si>
    <t>{1aba7bd4-0da3-48a8-9c44-3b16ea5c85c0}</t>
  </si>
  <si>
    <t>SO 10</t>
  </si>
  <si>
    <t xml:space="preserve">Žst. Rybník, 2. SK, km 69,498 - 70,012 </t>
  </si>
  <si>
    <t>{f9e944e5-1af5-4f2a-b3dd-0ea6a1c04810}</t>
  </si>
  <si>
    <t>SO 10-01</t>
  </si>
  <si>
    <t>{a2093a2f-f111-4bc7-ae23-f8f99a33755a}</t>
  </si>
  <si>
    <t>SO 11</t>
  </si>
  <si>
    <t>TÚ státní hranice - H. Dvořiště, km 61,097 - 61,887, GPK 63,432 - 69,171</t>
  </si>
  <si>
    <t>{3b5de921-1722-4c49-a3d1-f3feaea76c7c}</t>
  </si>
  <si>
    <t>SO 11-01</t>
  </si>
  <si>
    <t>{50d2eea5-e893-48c3-b49e-58cefb8425c6}</t>
  </si>
  <si>
    <t>SO 12</t>
  </si>
  <si>
    <t>TÚ Rybník - Omlenice, km 70,270 - 71,343, GPK 71,343 - 71,658</t>
  </si>
  <si>
    <t>{085c1c19-cfd1-4da9-a945-daf231009725}</t>
  </si>
  <si>
    <t>SO 12-01</t>
  </si>
  <si>
    <t>{e71d9516-f136-4923-b1f2-b172fda97bbe}</t>
  </si>
  <si>
    <t>SO 13</t>
  </si>
  <si>
    <t xml:space="preserve">TÚ Rybník - Omlenice, km 71,658 - 72,050, GPK 72,050 - 75,350 </t>
  </si>
  <si>
    <t>{d3f13b10-d952-4368-b622-88b66dc2d18a}</t>
  </si>
  <si>
    <t>SO 13-01</t>
  </si>
  <si>
    <t>{a25f1adb-d466-4b67-bdd2-8b1402f755ce}</t>
  </si>
  <si>
    <t>SO 14</t>
  </si>
  <si>
    <t>TÚ Rybník - Omlenice, km 75,350 - 76,975, GPK 76,975 - 77,250</t>
  </si>
  <si>
    <t>{59295ac7-1b8e-474d-b88d-2271e5bbeb06}</t>
  </si>
  <si>
    <t>SO 14-01</t>
  </si>
  <si>
    <t>{95b8e14d-3355-4680-9e67-f4b8759f56a1}</t>
  </si>
  <si>
    <t>SO 15</t>
  </si>
  <si>
    <t xml:space="preserve">TÚ Rybník - Omlenice, km 77,400 - 79,537, SVK 78,420 - 78,870 + 79,020 - 79,537, TSO P5561 </t>
  </si>
  <si>
    <t>{0910690f-d05d-4a64-8e89-10162a5621b4}</t>
  </si>
  <si>
    <t>SO 15-01</t>
  </si>
  <si>
    <t>{d5942a9d-ec47-43f9-944b-6f9c8b8386c6}</t>
  </si>
  <si>
    <t>SO 15-02</t>
  </si>
  <si>
    <t>{8acea808-05d2-4bd6-a14b-01b2454d1e64}</t>
  </si>
  <si>
    <t>SO 16</t>
  </si>
  <si>
    <t xml:space="preserve">Žst. Omlenice, 1. SK, km 79,758 - 80,398 </t>
  </si>
  <si>
    <t>{17d532f8-7d8b-4496-ad9c-85c982997820}</t>
  </si>
  <si>
    <t>SO 16-01</t>
  </si>
  <si>
    <t>{38ee3f92-123c-454d-8b4f-bb511ceee26a}</t>
  </si>
  <si>
    <t>SO 17</t>
  </si>
  <si>
    <t xml:space="preserve">TÚ Rybník - Omlenice, km 77,250 - 77,400 </t>
  </si>
  <si>
    <t>{dcf2920e-f860-4911-8c64-96eafceae69f}</t>
  </si>
  <si>
    <t>SO 17-01</t>
  </si>
  <si>
    <t>{d7d47ac7-a16b-43a9-8f6e-fe2b66d08fd8}</t>
  </si>
  <si>
    <t>SO 17-02</t>
  </si>
  <si>
    <t>Železniční spodek</t>
  </si>
  <si>
    <t>{73837a7a-5655-4fa4-9dfb-aae9cfc396b4}</t>
  </si>
  <si>
    <t>17-02-01</t>
  </si>
  <si>
    <t>Zřízení odvodnění, km 77,195 - 77,487</t>
  </si>
  <si>
    <t>3</t>
  </si>
  <si>
    <t>{c88ad2d0-1b68-421f-be83-f9854d24d4dd}</t>
  </si>
  <si>
    <t>SO 18</t>
  </si>
  <si>
    <t xml:space="preserve">Žst. Holkov, 1. SK, GPK km 98,595 - 99,398 </t>
  </si>
  <si>
    <t>{e23c0adb-c7f3-43d2-ab4a-b24e673cd4f5}</t>
  </si>
  <si>
    <t>SO 18-01</t>
  </si>
  <si>
    <t>{32719317-17bb-46a1-99fc-0e9af698e876}</t>
  </si>
  <si>
    <t>SO 19</t>
  </si>
  <si>
    <t xml:space="preserve">TÚ Holkov - Kamenný Újezd, km 101,140 - 101,740, GPK 99,484 - 101,140 + 101,740 - 105,087 </t>
  </si>
  <si>
    <t>{dd8d4f93-ef00-4aab-b06b-cc7c9a7b5e05}</t>
  </si>
  <si>
    <t>SO 19-01</t>
  </si>
  <si>
    <t>{65e3c739-d623-4778-bbc2-1944a91d0979}</t>
  </si>
  <si>
    <t>SO 19-02</t>
  </si>
  <si>
    <t>{0bec18d2-5cf6-4c88-869a-8e17ba132562}</t>
  </si>
  <si>
    <t>SO 20</t>
  </si>
  <si>
    <t xml:space="preserve">TÚ Holkov - Kamenný Újezd, km 105,087 - 105,326 </t>
  </si>
  <si>
    <t>{962f1490-630f-45c0-87a6-9e5697c12d1f}</t>
  </si>
  <si>
    <t>SO 20-01</t>
  </si>
  <si>
    <t>{93569abd-87e6-4731-a16e-92812d47185b}</t>
  </si>
  <si>
    <t>SO 20-02</t>
  </si>
  <si>
    <t>{3cac9bad-8592-42ae-8225-bdfdecd30161}</t>
  </si>
  <si>
    <t>SO 21</t>
  </si>
  <si>
    <t xml:space="preserve">Žst. Kamenný Újezd 2. SK, km 105,406 - 105,920 </t>
  </si>
  <si>
    <t>{47cdf0a2-d01f-48ec-870b-7a7c8ca8deb8}</t>
  </si>
  <si>
    <t>SO 21-01</t>
  </si>
  <si>
    <t>{b55a8508-3096-46c4-91fe-c6efd3e0f322}</t>
  </si>
  <si>
    <t>SO 22</t>
  </si>
  <si>
    <t>Žst. Kamenný Újezd, 1. SK, km 105,420 - 105,765</t>
  </si>
  <si>
    <t>{44349948-54c6-439d-af52-99012a8563d8}</t>
  </si>
  <si>
    <t>SO 22-01</t>
  </si>
  <si>
    <t>{2d86fb81-814b-4c20-b850-ddf34fea3413}</t>
  </si>
  <si>
    <t>SO 22-02</t>
  </si>
  <si>
    <t>{240b47bb-c261-4780-ba83-fff983e833ae}</t>
  </si>
  <si>
    <t>SO 23</t>
  </si>
  <si>
    <t>TÚ Kamenný Újezd - Včelná, km 109,000 - 110,920, GPK km 106,122 - 109,000</t>
  </si>
  <si>
    <t>{bc2657a9-c1c1-4ff0-afb0-881c5f908178}</t>
  </si>
  <si>
    <t>SO 23-01</t>
  </si>
  <si>
    <t>{64b66e4b-7f39-4d5a-8ece-567dfafe9918}</t>
  </si>
  <si>
    <t>SO 23-02</t>
  </si>
  <si>
    <t>{90332fd8-ef37-48b3-af10-1e9d59e5190f}</t>
  </si>
  <si>
    <t>SO 24</t>
  </si>
  <si>
    <t>Žst. Včelná, 1. SK, km 111,005 - 111,502</t>
  </si>
  <si>
    <t>{08521fd2-a95f-4a21-bb18-38669afb0d14}</t>
  </si>
  <si>
    <t>SO 24-01</t>
  </si>
  <si>
    <t>{f3962db3-49d5-4482-9c95-373da05efc04}</t>
  </si>
  <si>
    <t>SO 24-02</t>
  </si>
  <si>
    <t>{1dd3862a-5706-4ace-ad70-af037e255810}</t>
  </si>
  <si>
    <t>SO 25</t>
  </si>
  <si>
    <t xml:space="preserve">TÚ Včelná - Č. Budějovice, úprava GPK km 111,880 - 115,975 </t>
  </si>
  <si>
    <t>{07b037ea-6acc-4744-9662-5eb2cbc16a49}</t>
  </si>
  <si>
    <t>SO 25-01</t>
  </si>
  <si>
    <t>{075c80f0-44b7-4522-a17f-b2eae4632612}</t>
  </si>
  <si>
    <t>SO 26</t>
  </si>
  <si>
    <t>Následné propracování</t>
  </si>
  <si>
    <t>{e7d9f1d8-99b2-4ae2-897a-476f09e0889a}</t>
  </si>
  <si>
    <t>VON</t>
  </si>
  <si>
    <t>Vedlejší a ostatní náklady</t>
  </si>
  <si>
    <t>{5749f7d8-8c0e-47a0-a113-35c591d83287}</t>
  </si>
  <si>
    <t>SO M</t>
  </si>
  <si>
    <t>Oprava mostu v km 93,352 Kaplice - Velešín</t>
  </si>
  <si>
    <t>{b0fcbc36-4f1a-4ce2-9536-0b4e3cc7d61b}</t>
  </si>
  <si>
    <t>SO 1</t>
  </si>
  <si>
    <t>Most 93,352</t>
  </si>
  <si>
    <t>{3b3d1c14-b38c-4879-bca1-336c85727beb}</t>
  </si>
  <si>
    <t>SO 2</t>
  </si>
  <si>
    <t>{47938140-8804-4beb-91ab-2139c81b66a8}</t>
  </si>
  <si>
    <t>KRYCÍ LIST SOUPISU PRACÍ</t>
  </si>
  <si>
    <t>Objekt:</t>
  </si>
  <si>
    <t xml:space="preserve">SO 01 - TÚ Kaplice - Velešín, km 87,115 – 93,397, TSO P5564, P5565 </t>
  </si>
  <si>
    <t>Soupis:</t>
  </si>
  <si>
    <t>SO 01-01 - Železniční svršek</t>
  </si>
  <si>
    <t>trať 196 dle JŘ, TÚ Kaplice - Velešín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</si>
  <si>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</si>
  <si>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</si>
  <si>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</si>
  <si>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</si>
  <si>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</si>
  <si>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</si>
  <si>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</si>
  <si>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</si>
  <si>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</si>
  <si>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</si>
  <si>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</si>
  <si>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</si>
  <si>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</si>
  <si>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</si>
  <si>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</si>
  <si>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</si>
  <si>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</si>
  <si>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</si>
  <si>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</si>
  <si>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</si>
  <si>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(32/63) třídy min. BII</t>
  </si>
  <si>
    <t>t</t>
  </si>
  <si>
    <t>8</t>
  </si>
  <si>
    <t>ROZPOCET</t>
  </si>
  <si>
    <t>4</t>
  </si>
  <si>
    <t>2105229694</t>
  </si>
  <si>
    <t>PP</t>
  </si>
  <si>
    <t>VV</t>
  </si>
  <si>
    <t>157*36*1,5</t>
  </si>
  <si>
    <t>5963102140</t>
  </si>
  <si>
    <t>Pryžová přejezdová konstrukce Rosehill Rodded Rail pro zatížené komunikace spínaný šrouby vnější panely 900 mm, pryžová závěrná zídka, betonový podkladní blok</t>
  </si>
  <si>
    <t>m</t>
  </si>
  <si>
    <t>-1568351855</t>
  </si>
  <si>
    <t xml:space="preserve">7,2" přejezd P5564 km 87,151 </t>
  </si>
  <si>
    <t>-1167419069</t>
  </si>
  <si>
    <t xml:space="preserve">9" přejezd P5565 km 89,265  </t>
  </si>
  <si>
    <t>5963102180</t>
  </si>
  <si>
    <t>Pryžová přejezdová konstrukce Rosehill Rodded Rail pro zatížené komunikace spínaný šrouby, náběhový klín</t>
  </si>
  <si>
    <t>kus</t>
  </si>
  <si>
    <t>1674727913</t>
  </si>
  <si>
    <t xml:space="preserve">2" přejezd P5564 km 87,151 </t>
  </si>
  <si>
    <t xml:space="preserve">2" přejezd P5565 km 89,265  </t>
  </si>
  <si>
    <t>Součet</t>
  </si>
  <si>
    <t>5</t>
  </si>
  <si>
    <t>5964161025</t>
  </si>
  <si>
    <t>Beton lehce zhutnitelný C 25/30;XC2 vyhovuje i XC1 F5 2 410 2 916</t>
  </si>
  <si>
    <t>m3</t>
  </si>
  <si>
    <t>-1164628804</t>
  </si>
  <si>
    <t>6,98 " pro uložení bet. podkladních bloků</t>
  </si>
  <si>
    <t>(9*0,6*0,2)+(2*(9*0,4*0,2)) " pro uložení odvodňovacího žlabu</t>
  </si>
  <si>
    <t>6</t>
  </si>
  <si>
    <t>5963146025</t>
  </si>
  <si>
    <t>Živičné přejezdové vozovky ACP 22S 50/70 hrubozrnný podkladní vrstva</t>
  </si>
  <si>
    <t>337310031</t>
  </si>
  <si>
    <t>(5,5*4)*0,05*2,2" VLEVO P5564 v km 87,151</t>
  </si>
  <si>
    <t>(5,5*5)*0,05*2,2 " VPRAVO P5564 v km 87,151</t>
  </si>
  <si>
    <t>(8,0*1,5)*0,05*2,2 " VLEVO P5565 v km 89,265</t>
  </si>
  <si>
    <t>(8,0*2,5)*0,05*2,2 " VPRAVO P5565 v km 89,265</t>
  </si>
  <si>
    <t>7</t>
  </si>
  <si>
    <t>5963146000</t>
  </si>
  <si>
    <t>Živičné přejezdové vozovky ACO 11S 50/70 střednězrnný-obrusná vrstva</t>
  </si>
  <si>
    <t>1328256707</t>
  </si>
  <si>
    <t>(5,5*4)*0,06*2,2" VLEVO P5564 v km 87,151</t>
  </si>
  <si>
    <t>(5,5*5)*0,06*2,2 " VPRAVO P5564 v km 87,151</t>
  </si>
  <si>
    <t>(8,0*1,5)*0,06*2,2 " VLEVO P5565 v km 89,265</t>
  </si>
  <si>
    <t>(8*2,5)*0,06*2,2 " VPRAVO P5565 v km 89,265</t>
  </si>
  <si>
    <t>5963152000</t>
  </si>
  <si>
    <t>Asfaltová zálivka trvale pružná pro trhliny a spáry</t>
  </si>
  <si>
    <t>kg</t>
  </si>
  <si>
    <t>1614322371</t>
  </si>
  <si>
    <t>P</t>
  </si>
  <si>
    <t>Poznámka k položce:_x000D_
58 m</t>
  </si>
  <si>
    <t>9</t>
  </si>
  <si>
    <t>ACO.10820N-R</t>
  </si>
  <si>
    <t>ACO Drain RD300 - 0.0, žlab 2,0m, natur</t>
  </si>
  <si>
    <t>-1214093915</t>
  </si>
  <si>
    <t>Poznámka k položce:_x000D_
přejezd P5565 km 89,265</t>
  </si>
  <si>
    <t>5 " ACO.10820N, RD 300 - Monolitický odvodňovací žlab natur, třída zatížení F 900</t>
  </si>
  <si>
    <t>10</t>
  </si>
  <si>
    <t>5964161005</t>
  </si>
  <si>
    <t>Beton lehce zhutnitelný C 16/20;X0 F5 2 200 2 662</t>
  </si>
  <si>
    <t>1022986980</t>
  </si>
  <si>
    <t>120*0,30*0,05 "pod nástupištní desky zastávka Výheň (rektifikace hrany nástupiště po úpravě GPK)</t>
  </si>
  <si>
    <t>11</t>
  </si>
  <si>
    <t>K</t>
  </si>
  <si>
    <t>5914115340</t>
  </si>
  <si>
    <t>Demontáž nástupištních desek Sudop K 230</t>
  </si>
  <si>
    <t>166910958</t>
  </si>
  <si>
    <t>Demontáž nástupištních desek Sudop K 230 Poznámka: 1. V cenách jsou započteny náklady na snesení, uložení nebo naložení na dopravní prostředek a uložení na úložišti.</t>
  </si>
  <si>
    <t xml:space="preserve">120 "zastávka Výheň </t>
  </si>
  <si>
    <t>5914125040</t>
  </si>
  <si>
    <t>Montáž nástupištních desek Sudop K 230</t>
  </si>
  <si>
    <t>-541944956</t>
  </si>
  <si>
    <t>Montáž nástupištních desek Sudop K 230 Poznámka: 1. V cenách jsou započteny náklady na manipulaci a montáž desek podle vzorového listu. 2. V cenách nejsou obsaženy náklady na dodávku materiálu.</t>
  </si>
  <si>
    <t>13</t>
  </si>
  <si>
    <t>5910135010</t>
  </si>
  <si>
    <t>Demontáž pražcové kotvy v koleji</t>
  </si>
  <si>
    <t>1565717346</t>
  </si>
  <si>
    <t>Demontáž pražcové kotvy v koleji Poznámka: 1. V cenách jsou započteny náklady na odstranění kameniva, demontáž, dohození a úpravu kameniva a naložení výzisku na dopravní prostředek.</t>
  </si>
  <si>
    <t>60 + 67 + 345 + 230 + 242 + 33 + 81 + 80 + 169</t>
  </si>
  <si>
    <t>14</t>
  </si>
  <si>
    <t>5905085045</t>
  </si>
  <si>
    <t>Souvislé čištění KL strojně koleje pražce betonové</t>
  </si>
  <si>
    <t>km</t>
  </si>
  <si>
    <t>-1962084228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</si>
  <si>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</t>
  </si>
  <si>
    <t>93,397-87,115 " 60 % zpět, 40% ODPAD (z toho 5 % ekol. likvidace 141 m3 + 95 % zpevnění zemního tělesa 2 681 m3)</t>
  </si>
  <si>
    <t>15</t>
  </si>
  <si>
    <t>5906020120</t>
  </si>
  <si>
    <t>Souvislá výměna pražců v KL otevřeném i zapuštěném pražce betonové příčné vystrojené</t>
  </si>
  <si>
    <t>-458646792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</si>
  <si>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</si>
  <si>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 xml:space="preserve">10480 "rozdělení „u“ </t>
  </si>
  <si>
    <t>16</t>
  </si>
  <si>
    <t>5907050120</t>
  </si>
  <si>
    <t>Dělení kolejnic kyslíkem, soustavy S49 nebo T</t>
  </si>
  <si>
    <t>-1674125382</t>
  </si>
  <si>
    <t>Dělení kolejnic kyslíkem, soustavy S49 nebo T Poznámka: 1. V cenách jsou započteny náklady na manipulaci, podložení, označení a provedení řezu kolejnice.</t>
  </si>
  <si>
    <t>502</t>
  </si>
  <si>
    <t>17</t>
  </si>
  <si>
    <t>5907020016</t>
  </si>
  <si>
    <t>Souvislá výměna kolejnic stávající upevnění, tvar S49, T, 49E1</t>
  </si>
  <si>
    <t>-1876299297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</si>
  <si>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</si>
  <si>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2*6282 "L + P pás – 105 ks – délky 120 m, 52,5ks – L pás a 52,5 ks P pás  </t>
  </si>
  <si>
    <t>18</t>
  </si>
  <si>
    <t>5905105030</t>
  </si>
  <si>
    <t>Doplnění KL kamenivem souvisle strojně v koleji</t>
  </si>
  <si>
    <t>342937134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</si>
  <si>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</si>
  <si>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157*36</t>
  </si>
  <si>
    <t>19</t>
  </si>
  <si>
    <t>5905115010</t>
  </si>
  <si>
    <t>Příplatek za úpravu nadvýšení KL v oblouku o malém poloměru</t>
  </si>
  <si>
    <t>-1070849657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</si>
  <si>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</si>
  <si>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45+84+178+81+418+262+132+82+237+92+249+175+161</t>
  </si>
  <si>
    <t>20</t>
  </si>
  <si>
    <t>5909032020</t>
  </si>
  <si>
    <t>Přesná úprava GPK koleje směrové a výškové uspořádání pražce betonové</t>
  </si>
  <si>
    <t>-2147211001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</si>
  <si>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</si>
  <si>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(2*6,282)-6,282 " 2x ASP (1. podbití v délce 6,282 km je součástí položky SČ č. 5905085045)!</t>
  </si>
  <si>
    <t>7497350720</t>
  </si>
  <si>
    <t>Výšková regulace troleje</t>
  </si>
  <si>
    <t>-2114851934</t>
  </si>
  <si>
    <t>22</t>
  </si>
  <si>
    <t>5905110010</t>
  </si>
  <si>
    <t>Snížení KL pod patou kolejnice v koleji</t>
  </si>
  <si>
    <t>2018113520</t>
  </si>
  <si>
    <t>Snížení KL pod patou kolejnice v koleji Poznámka: 1. V cenách jsou započteny náklady na snížení KL pod patou kolejnice ručně vidlemi. 2. V cenách nejsou obsaženy náklady na doplnění a dodávku kameniva.</t>
  </si>
  <si>
    <t>6,282</t>
  </si>
  <si>
    <t>23</t>
  </si>
  <si>
    <t>5910015020</t>
  </si>
  <si>
    <t>Odtavovací stykové svařování mobilní svářečkou kolejnic nových délky do 150 m tv. S49</t>
  </si>
  <si>
    <t>svar</t>
  </si>
  <si>
    <t>1626183972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</si>
  <si>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</si>
  <si>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72 "montážní svary</t>
  </si>
  <si>
    <t>24</t>
  </si>
  <si>
    <t>5910020030</t>
  </si>
  <si>
    <t>Svařování kolejnic termitem plný předehřev standardní spára svar sériový tv. S49</t>
  </si>
  <si>
    <t>-686445093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</si>
  <si>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</si>
  <si>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36 "závěrné svary</t>
  </si>
  <si>
    <t>25</t>
  </si>
  <si>
    <t>5910035030</t>
  </si>
  <si>
    <t>Dosažení dovolené upínací teploty v BK prodloužením kolejnicového pásu v koleji tv. S49</t>
  </si>
  <si>
    <t>-1578480752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</si>
  <si>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</si>
  <si>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36</t>
  </si>
  <si>
    <t>26</t>
  </si>
  <si>
    <t>5910030310</t>
  </si>
  <si>
    <t>Příplatek za směrové vyrovnání kolejnic v obloucích o poloměru 300 m a menším</t>
  </si>
  <si>
    <t>-334398168</t>
  </si>
  <si>
    <t>Příplatek za směrové vyrovnání kolejnic v obloucích o poloměru 300 m a menším Poznámka: 1. V cenách jsou započteny náklady na použití přípravku pro směrové vyrovnání kolejnic.</t>
  </si>
  <si>
    <t>8*4</t>
  </si>
  <si>
    <t>27</t>
  </si>
  <si>
    <t>5910040315</t>
  </si>
  <si>
    <t>Umožnění volné dilatace kolejnice demontáž upevňovadel s osazením kluzných podložek</t>
  </si>
  <si>
    <t>-371651378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</si>
  <si>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</si>
  <si>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2*6282 "úprava UT L + P pás, od výh. č. 12 Kaplice po výh. č. 1 Velešín </t>
  </si>
  <si>
    <t>28</t>
  </si>
  <si>
    <t>5910040415</t>
  </si>
  <si>
    <t>Umožnění volné dilatace kolejnice montáž upevňovadel s odstraněním kluzných podložek</t>
  </si>
  <si>
    <t>1133482706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</si>
  <si>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</si>
  <si>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29</t>
  </si>
  <si>
    <t>5910045015</t>
  </si>
  <si>
    <t>Zajištění polohy kolejnice bočními válečkovými opěrkami</t>
  </si>
  <si>
    <t>176357336</t>
  </si>
  <si>
    <t>Zajištění polohy kolejnice bočními válečkovými opěrkami Poznámka: 1. V ceně jsou započteny náklady na montáž a demontáž bočních opěrek v oblouku o malém poloměru.</t>
  </si>
  <si>
    <t>2*(45+84+178+81+418+262+132+82+237+92+249+175+161)</t>
  </si>
  <si>
    <t>30</t>
  </si>
  <si>
    <t>5909050010</t>
  </si>
  <si>
    <t>Stabilizace kolejového lože koleje nově zřízeného nebo čistého</t>
  </si>
  <si>
    <t>1437157707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</si>
  <si>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</si>
  <si>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31</t>
  </si>
  <si>
    <t>5912060015</t>
  </si>
  <si>
    <t>Demontáž zajišťovací značky konzolové</t>
  </si>
  <si>
    <t>-1752196901</t>
  </si>
  <si>
    <t>Demontáž zajišťovací značky konzolové Poznámka: 1. V cenách jsou započteny náklady na demontáž součástí značky, úpravu a urovnání terénu.</t>
  </si>
  <si>
    <t>8 "jen poškozené</t>
  </si>
  <si>
    <t>32</t>
  </si>
  <si>
    <t>5904005110</t>
  </si>
  <si>
    <t>Vysečení travního porostu strojně kolovou nebo kolejovou mechanizací se sekacím adaptérem</t>
  </si>
  <si>
    <t>ha</t>
  </si>
  <si>
    <t>-543938313</t>
  </si>
  <si>
    <t xml:space="preserve">Vysečení travního porostu strojně kolovou nebo kolejovou mechanizací se sekacím adaptérem Poznámka: 1. V cenách jsou započteny náklady na provedení s ponecháním pokosu na místě, a/nebo mulčování u likvidace strojně. 2. V cenách nejsou obsaženy náklady na </t>
  </si>
  <si>
    <t>(597*6)/10000</t>
  </si>
  <si>
    <t>33</t>
  </si>
  <si>
    <t>5914020010</t>
  </si>
  <si>
    <t>Čištění otevřených odvodňovacích zařízení strojně příkop zpevněný</t>
  </si>
  <si>
    <t>100109167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</si>
  <si>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</t>
  </si>
  <si>
    <t>597*1*0,2</t>
  </si>
  <si>
    <t>34</t>
  </si>
  <si>
    <t>5915015020</t>
  </si>
  <si>
    <t>Svahování zemního tělesa železničního spodku v zářezu</t>
  </si>
  <si>
    <t>m2</t>
  </si>
  <si>
    <t>1081612366</t>
  </si>
  <si>
    <t>Svahování zemního tělesa železničního spodku v zářezu Poznámka: 1. V cenách jsou započteny náklady na svahování železničního tělesa a uložení výzisku na terén nebo naložení na dopravní prostředek.</t>
  </si>
  <si>
    <t>597*2</t>
  </si>
  <si>
    <t>35</t>
  </si>
  <si>
    <t>7594107415</t>
  </si>
  <si>
    <t>Demontáž lanového ukolejnění / propojení ze stojiny kolejnice</t>
  </si>
  <si>
    <t>2115709516</t>
  </si>
  <si>
    <t xml:space="preserve">123 "sloupy EU – č. 52 – 148, 1,2,3,4,5,6 + 4x výstražník + 12x propustek + 4x PHS </t>
  </si>
  <si>
    <t>7594105415</t>
  </si>
  <si>
    <t>Montáž připojení lanového ukolejnění / propojení na stojinu kolejnice</t>
  </si>
  <si>
    <t>1342524311</t>
  </si>
  <si>
    <t>37</t>
  </si>
  <si>
    <t>7592007050</t>
  </si>
  <si>
    <t>Demontáž počítacího bodu (senzoru) RSR 180</t>
  </si>
  <si>
    <t>186167014</t>
  </si>
  <si>
    <t xml:space="preserve">8 "km 87,155 – L, 87,585 – P + L, 88,650 – L, 89,260 – P, 89,280 – P, 90,190 – P, 91,860 – P </t>
  </si>
  <si>
    <t>38</t>
  </si>
  <si>
    <t>7592005050</t>
  </si>
  <si>
    <t>Montáž počítacího bodu (senzoru) RSR 180</t>
  </si>
  <si>
    <t>-582594874</t>
  </si>
  <si>
    <t>Montáž počítacího bodu (senzoru) RSR 180 - uložení a připevnění na určené místo, seřízení polohy, přezkoušení</t>
  </si>
  <si>
    <t>39</t>
  </si>
  <si>
    <t>5913035220</t>
  </si>
  <si>
    <t>Demontáž celopryžové přejezdové konstrukce silně zatížené v koleji část vnitřní</t>
  </si>
  <si>
    <t>-755292869</t>
  </si>
  <si>
    <t>Demontáž celopryžové přejezdové konstrukce silně zatížené v koleji část vnitřní Poznámka: 1. V cenách jsou započteny náklady na demontáž konstrukce, naložení na dopravní prostředek.</t>
  </si>
  <si>
    <t>7,2" P5564 km 87,151 Rosehill VÝZISK</t>
  </si>
  <si>
    <t>8,4 "P5565 km 89,265 Strail VÝZISK</t>
  </si>
  <si>
    <t>40</t>
  </si>
  <si>
    <t>5913025030</t>
  </si>
  <si>
    <t>Demontáž dílů přejezdu celopryžového v koleji náběhový klín</t>
  </si>
  <si>
    <t>-298622259</t>
  </si>
  <si>
    <t>Demontáž dílů přejezdu celopryžového v koleji náběhový klín Poznámka: 1. V cenách jsou započteny náklady na demontáž a naložení dílů na dopravní prostředek.</t>
  </si>
  <si>
    <t>2" P5564 km 87,151 Rosehill VÝZISK</t>
  </si>
  <si>
    <t>2 "P5565 km 89,265 Strail VÝZISK</t>
  </si>
  <si>
    <t>41</t>
  </si>
  <si>
    <t>5915010020</t>
  </si>
  <si>
    <t>Těžení zeminy nebo horniny železničního spodku třídy těžitelnosti I skupiny 2</t>
  </si>
  <si>
    <t>-538278922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</si>
  <si>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</si>
  <si>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2*(8*1*1)" P5564 km 87,151 Rosehill</t>
  </si>
  <si>
    <t>2*(10,0*1*1) "P5565 km 89,265 Rosehill</t>
  </si>
  <si>
    <t>9,5*0,6*0,7 " P5565 km 89,265 Rosehill příprava pro silniční vpusť</t>
  </si>
  <si>
    <t>42</t>
  </si>
  <si>
    <t>5913040230</t>
  </si>
  <si>
    <t>Montáž celopryžové přejezdové konstrukce silně zatížené v koleji část vnější a vnitřní včetně závěrných zídek</t>
  </si>
  <si>
    <t>580630533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</si>
  <si>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</si>
  <si>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7,2" P5564 km 87,151 Rosehill</t>
  </si>
  <si>
    <t>9,0 "P5565 km 89,265 Rosehill</t>
  </si>
  <si>
    <t>43</t>
  </si>
  <si>
    <t>5913030030</t>
  </si>
  <si>
    <t>Montáž dílů přejezdu celopryžového v koleji náběhový klín</t>
  </si>
  <si>
    <t>-82102572</t>
  </si>
  <si>
    <t>Montáž dílů přejezdu celopryžového v koleji náběhový klín Poznámka: 1. V cenách jsou započteny náklady na montáž dílů. 2. V cenách nejsou obsaženy náklady na dodávku materiálu.</t>
  </si>
  <si>
    <t>2" P5564 km 87,151 Rosehill</t>
  </si>
  <si>
    <t>2 "P5565 km 89,265 Rosehill</t>
  </si>
  <si>
    <t>44</t>
  </si>
  <si>
    <t>5913235020</t>
  </si>
  <si>
    <t>Dělení AB komunikace řezáním hloubky do 20 cm</t>
  </si>
  <si>
    <t>-821193643</t>
  </si>
  <si>
    <t>Dělení AB komunikace řezáním hloubky do 20 cm Poznámka: 1. V cenách jsou započteny náklady na provedení úkolu.</t>
  </si>
  <si>
    <t>13" P5564 km 87,151 Rosehill VÝZISK</t>
  </si>
  <si>
    <t>16 "P5565 km 89,265 Strail VÝZISK</t>
  </si>
  <si>
    <t>45</t>
  </si>
  <si>
    <t>5913240020</t>
  </si>
  <si>
    <t>Odstranění AB komunikace odtěžením nebo frézováním hloubky do 20 cm</t>
  </si>
  <si>
    <t>-1993576650</t>
  </si>
  <si>
    <t>Odstranění AB komunikace odtěžením nebo frézováním hloubky do 20 cm Poznámka: 1. V cenách jsou započteny náklady na odtěžení nebo frézování a naložení výzisku na dopravní prostředek.</t>
  </si>
  <si>
    <t>(6,5*4)+(6,5*5)" vlevo + vpravo P5564 km 87,151 Rosehill VÝZISK</t>
  </si>
  <si>
    <t>(2,5*8)+(3,5*8) "vlevo + vpravo P5565 km 89,265 Strail VÝZISK</t>
  </si>
  <si>
    <t>46</t>
  </si>
  <si>
    <t>5913250010</t>
  </si>
  <si>
    <t>Zřízení konstrukce vozovky asfaltobetonové dle vzorového listu Ž lehké - ložní a obrusná vrstva tloušťky do 12 cm</t>
  </si>
  <si>
    <t>523648476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</si>
  <si>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</si>
  <si>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(5,5*4)+(5,5*5)" vlevo + vpravo P5564 km 87,151 Rosehill</t>
  </si>
  <si>
    <t>(8*1,5)+(8*2,5) " vlevo + vpravo P5565 km 89,265 Rosehill</t>
  </si>
  <si>
    <t>47</t>
  </si>
  <si>
    <t>5914015110</t>
  </si>
  <si>
    <t>Čištění odvodňovacích zařízení ručně žlab s mřížkou (ekodrén)</t>
  </si>
  <si>
    <t>-1331419277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</si>
  <si>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</si>
  <si>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9" P5564 km 87,151</t>
  </si>
  <si>
    <t>48</t>
  </si>
  <si>
    <t>5914030510</t>
  </si>
  <si>
    <t>Demontáž dílů otevřeného odvodnění silničního žlabu s mřížkou</t>
  </si>
  <si>
    <t>2001179635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</si>
  <si>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</si>
  <si>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8,4 " P5565 km 89,265 Rosehill</t>
  </si>
  <si>
    <t>49</t>
  </si>
  <si>
    <t>5914035550</t>
  </si>
  <si>
    <t>Zřízení otevřených odvodňovacích zařízení prahové vpusti prefabrikované díly</t>
  </si>
  <si>
    <t>1238916288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</si>
  <si>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</si>
  <si>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9,5 " P5565 km 89,265 Rosehill</t>
  </si>
  <si>
    <t>50</t>
  </si>
  <si>
    <t>9903200100</t>
  </si>
  <si>
    <t>Přeprava mechanizace na místo prováděných prací o hmotnosti přes 12 t přes 50 do 100 km</t>
  </si>
  <si>
    <t>-768802840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</si>
  <si>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</si>
  <si>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Pro I. etapu stavby (SO 01 až SO 06 v roce 2025)_x000D_
_x000D_
ROK 2025 – Kaplice – Velešín, Omlenice – Kaplice</t>
  </si>
  <si>
    <t>1+1+1</t>
  </si>
  <si>
    <t>51</t>
  </si>
  <si>
    <t>9903200200</t>
  </si>
  <si>
    <t>Přeprava mechanizace na místo prováděných prací o hmotnosti přes 12 t do 200 km</t>
  </si>
  <si>
    <t>339398990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</si>
  <si>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</si>
  <si>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1+1+1+1+1+1</t>
  </si>
  <si>
    <t>52</t>
  </si>
  <si>
    <t>9902900200</t>
  </si>
  <si>
    <t>Naložení objemnějšího kusového materiálu, vybouraných hmot</t>
  </si>
  <si>
    <t>186664327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</si>
  <si>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</si>
  <si>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4530*0,297"STARÉ vystrojené SB8 z deponie stavby do žst. Veselí nad Lužnicí do 60 km</t>
  </si>
  <si>
    <t>3000*0,297"STARÉ vystrojené SB8 z deponie stavby do žst. Chýnov do 90 km</t>
  </si>
  <si>
    <t>53</t>
  </si>
  <si>
    <t>9902200100</t>
  </si>
  <si>
    <t>Doprava materiálu těžkou mechanizací nosnosti přes 3,5 t objemnějšího kusového materiálu (prefabrikátů, stožárů, výhybek, rozvaděčů, vybouraných hmot atd.) do 10 km</t>
  </si>
  <si>
    <t>-1912399905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</si>
  <si>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</t>
  </si>
  <si>
    <t>9,36+11,7+2,565 "NOVÉ přejezdové konstrukce + NOVÝ žlab do 300 km</t>
  </si>
  <si>
    <t>622,314 " NOVÉ kolejnice z žst. Kaplice (Velešín) do žkm stavby do 10 km</t>
  </si>
  <si>
    <t>3414,861+12,099 " NOVÉ pražce od výrobce do žkm stavby do 300 km</t>
  </si>
  <si>
    <t>(10360*(0,270+0,027))+622 "STARÉ bet. pražce vč. upevnění + STARÉ kolejnice ze žkm stavby na deponii do 10 km</t>
  </si>
  <si>
    <t>4,025"STARÉ přej. konstr. do 10 km VÝZISK</t>
  </si>
  <si>
    <t>5 " STARÝ žlab odvodňovací na SKLÁDKU do 20 km</t>
  </si>
  <si>
    <t>8*0,05"STARÉ ZZ do 20 km</t>
  </si>
  <si>
    <t>54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</si>
  <si>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</si>
  <si>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</si>
  <si>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-1525518979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</si>
  <si>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</t>
  </si>
  <si>
    <t>29*(9,36+11,7+2,565) "NOVÉ přejezdové konstrukce + NOVÝ žlab do 300 km</t>
  </si>
  <si>
    <t>29*(3414,861+12,099) " NOVÉ pražce od výrobce do žkm stavby do 300 km</t>
  </si>
  <si>
    <t>5*(4530*0,297) " STARÉ vystrojené betonové pražce 7 530 ks  z deponie stavby  do žst. Veselí nad Lužnicí do 60 km (VÝZISK)</t>
  </si>
  <si>
    <t>8*(3000*0,297)"STARÉ vystrojené SB8 z deponie stavby do žst. Chýnov do 90 km</t>
  </si>
  <si>
    <t>1*5 " STARÝ žlab odvodňovací na SKLÁDKU do 20 km</t>
  </si>
  <si>
    <t>1*(8*0,05)"STARÉ ZZ do 20 km</t>
  </si>
  <si>
    <t>55</t>
  </si>
  <si>
    <t>9902900100</t>
  </si>
  <si>
    <t>Naložení sypanin, drobného kusového materiálu, suti</t>
  </si>
  <si>
    <t>1867875948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</si>
  <si>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</t>
  </si>
  <si>
    <t>253,8 "STARÝ štěrk ze SČ skládka do 20 km</t>
  </si>
  <si>
    <t>3,771 "Staré plasty skládka do 20 km</t>
  </si>
  <si>
    <t>13,07 "STARÉ kotvy do H. Dvořiště do 30 km</t>
  </si>
  <si>
    <t>56</t>
  </si>
  <si>
    <t>9902100100</t>
  </si>
  <si>
    <t>Doprava materiálu těžkou mechanizací nosnosti přes 3,5 t sypanin (kameniva, písku, suti, dlažebních kostek, atd.) do 10 km</t>
  </si>
  <si>
    <t>-311931512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</si>
  <si>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</t>
  </si>
  <si>
    <t>8478+8,965+10,758+9,5" NOVÝ štěrk + asfalt + beton do žkm stavby do 20 km</t>
  </si>
  <si>
    <t>71,982 "STARÁ zemina z přejezdů skládka do 20 km</t>
  </si>
  <si>
    <t>25,773 "STARÝ asfalt skládka do 20 km</t>
  </si>
  <si>
    <t>4,021 "NOVÝ beton do 10 km</t>
  </si>
  <si>
    <t>57</t>
  </si>
  <si>
    <t>9902109200</t>
  </si>
  <si>
    <t>Doprava materiálu těžkou mechanizací nosnosti přes 3,5 t sypanin (kameniva, písku, suti, dlažebních kostek, atd.) příplatek za každých dalších 10 km</t>
  </si>
  <si>
    <t>-729009631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</si>
  <si>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</t>
  </si>
  <si>
    <t>1*(8478+8,965+10,758+9,5)" NOVÝ štěrk + asfalt + beton do žkm stavby do 20 km</t>
  </si>
  <si>
    <t>1*71,982 "STARÁ zemina z přejezdů skládka do 20 km</t>
  </si>
  <si>
    <t>1*253,8 "STARÝ štěrk ze SČ skládka do 20 km</t>
  </si>
  <si>
    <t>1*25,773 "STARÝ asfalt skládka do 20 km</t>
  </si>
  <si>
    <t>1*3,771 "Staré plasty skládka do 20 km</t>
  </si>
  <si>
    <t>2*13,07 "STARÉ kotvy do H. Dvořiště do 30 km</t>
  </si>
  <si>
    <t>58</t>
  </si>
  <si>
    <t>9909000100</t>
  </si>
  <si>
    <t>Poplatek za uložení suti nebo hmot na oficiální skládku</t>
  </si>
  <si>
    <t>-824048355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</si>
  <si>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</si>
  <si>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(2*(8*1*1))*1,8" P5564 km 87,151 Rosehill (závěrné zídky)</t>
  </si>
  <si>
    <t>(2*(10,0*1*1))*1,8 "P5565 km 89,265 Rosehill (závěrné zídky)</t>
  </si>
  <si>
    <t>(9,5*0,6*0,7)*1,8 " P5565 km 89,265 Rosehill příprava pro silniční vpusť</t>
  </si>
  <si>
    <t>58,5*0,11*2,2" P5564 km 87,151</t>
  </si>
  <si>
    <t>48*0,11*2,2 "P5565 km 89,265</t>
  </si>
  <si>
    <t>59</t>
  </si>
  <si>
    <t>9909000110</t>
  </si>
  <si>
    <t>Poplatek za uložení výzisku ze štěrkového lože nekontaminovaného</t>
  </si>
  <si>
    <t>367367676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</si>
  <si>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</t>
  </si>
  <si>
    <t>141*1,8</t>
  </si>
  <si>
    <t>60</t>
  </si>
  <si>
    <t>9909000500</t>
  </si>
  <si>
    <t>Poplatek za uložení odpadu betonových prefabrikátů</t>
  </si>
  <si>
    <t>270176464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</si>
  <si>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</t>
  </si>
  <si>
    <t>5"STARÝ betonový žlab P5565</t>
  </si>
  <si>
    <t>8*0,05"STARÉ ZZ</t>
  </si>
  <si>
    <t>61</t>
  </si>
  <si>
    <t>9909000400</t>
  </si>
  <si>
    <t>Poplatek za likvidaci plastových součástí</t>
  </si>
  <si>
    <t>973740511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</si>
  <si>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</t>
  </si>
  <si>
    <t>(10360*2*0,182)/1000 " pryž. podl.</t>
  </si>
  <si>
    <t>SO 01-02 - Materiál a práce dodávané zadavatelem - NEOCEŇOVAT!</t>
  </si>
  <si>
    <t>5956140030</t>
  </si>
  <si>
    <t>Pražec betonový příčný vystrojený včetně kompletů pro pružné bezpodkladnicové upevnění, dl. 2,6 m, upevnění W14, pro kolejnici 49E1 v úklonu 1:40</t>
  </si>
  <si>
    <t>292236952</t>
  </si>
  <si>
    <t xml:space="preserve">Poznámka k položce:_x000D_
Dodá zadavatel SŽ, s. o., OŘ Plzeň!  N E O C E Ň O V A T !_x000D_
_x000D_
Dopravu od výrobce do žkm stavby zajišťuje ZHOTOVITEL!_x000D_
</t>
  </si>
  <si>
    <t>10480-(17+20)</t>
  </si>
  <si>
    <t>5956140030-R</t>
  </si>
  <si>
    <t>-46957837</t>
  </si>
  <si>
    <t>Pražec betonový příčný vystrojený včetně kompletů pro pružné bezpodkladnicové upevnění, dl. 2,6 m, upevnění W14, pro kolejnici 49E1 v úklonu 1:40 - s ANTIKOROZNÍ úpravou upevnění</t>
  </si>
  <si>
    <t xml:space="preserve">Poznámka k položce:_x000D_
Dodá zadavatel SŽ, s. o., OŘ Plzeň!  N E O C E Ň O V A T !_x000D_
_x000D_
Dopravu od výrobce do žkm stavby zajišťuje ZHOTOVITEL!_x000D_
_x000D_
s ANTIKOROZNÍ úpravou upevnění_x000D_
_x000D_
</t>
  </si>
  <si>
    <t>17+20 "P5564 + P5565 upevnění s ANTIKOROZNÍ úpravoou</t>
  </si>
  <si>
    <t>5957104035</t>
  </si>
  <si>
    <t>Kolejnicové pásy třídy R260 tv. 49 E1 délky 120 metrů</t>
  </si>
  <si>
    <t>-1642243320</t>
  </si>
  <si>
    <t>Poznámka k položce:_x000D_
Dodá zadavatel SŽ, s. o., OŘ Plzeň!  N E O C E Ň O V A T !_x000D_
_x000D_
Dodání do žst. Kaplice</t>
  </si>
  <si>
    <t>SO 02 - Žst. Kaplice, 1. SK, km 86,270 - 87,002</t>
  </si>
  <si>
    <t>SO 02-01 - Železniční svršek</t>
  </si>
  <si>
    <t>trať 196 dle JŘ, žst. Kaplice</t>
  </si>
  <si>
    <t>10*36*1,5</t>
  </si>
  <si>
    <t>5913060020</t>
  </si>
  <si>
    <t>Demontáž dílů betonové přejezdové konstrukce vnitřního panelu</t>
  </si>
  <si>
    <t>-1557097125</t>
  </si>
  <si>
    <t>Demontáž dílů betonové přejezdové konstrukce vnitřního panelu Poznámka: 1. V cenách jsou započteny náklady na demontáž konstrukce a naložení na dopravní prostředek.</t>
  </si>
  <si>
    <t>5913060010</t>
  </si>
  <si>
    <t>Demontáž dílů betonové přejezdové konstrukce vnějšího panelu</t>
  </si>
  <si>
    <t>2036924051</t>
  </si>
  <si>
    <t>Demontáž dílů betonové přejezdové konstrukce vnějšího panelu Poznámka: 1. V cenách jsou započteny náklady na demontáž konstrukce a naložení na dopravní prostředek.</t>
  </si>
  <si>
    <t>2+2</t>
  </si>
  <si>
    <t>5913065020</t>
  </si>
  <si>
    <t>Montáž dílů betonové přejezdové konstrukce v koleji vnitřního panelu</t>
  </si>
  <si>
    <t>-21524662</t>
  </si>
  <si>
    <t>Montáž dílů betonové přejezdové konstrukce v koleji vnitřního panelu Poznámka: 1. V cenách jsou započteny náklady na montáž dílů. 2. V cenách nejsou obsaženy náklady na dodávku materiálu.</t>
  </si>
  <si>
    <t>5913065010</t>
  </si>
  <si>
    <t>Montáž dílů betonové přejezdové konstrukce v koleji vnějšího panelu</t>
  </si>
  <si>
    <t>-482073935</t>
  </si>
  <si>
    <t>Montáž dílů betonové přejezdové konstrukce v koleji vnějšího panelu Poznámka: 1. V cenách jsou započteny náklady na montáž dílů. 2. V cenách nejsou obsaženy náklady na dodávku materiálu.</t>
  </si>
  <si>
    <t>1228</t>
  </si>
  <si>
    <t xml:space="preserve">2*732   </t>
  </si>
  <si>
    <t>10*36</t>
  </si>
  <si>
    <t>2*0,732</t>
  </si>
  <si>
    <t>5909050020</t>
  </si>
  <si>
    <t>Stabilizace kolejového lože koleje stávajícího</t>
  </si>
  <si>
    <t>475341386</t>
  </si>
  <si>
    <t>Stabilizace kolejového lože koleje stávajícího Poznámka: 1. V cenách jsou započteny náklady na stabilizaci v režimu s řízeným (konstantním) poklesem včetně měření a předání tištěných výstupů.</t>
  </si>
  <si>
    <t>0,732</t>
  </si>
  <si>
    <t>808305521</t>
  </si>
  <si>
    <t>12 "montážní svary</t>
  </si>
  <si>
    <t>5910020130</t>
  </si>
  <si>
    <t>Svařování kolejnic termitem plný předehřev standardní spára svar jednotlivý tv. S49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</si>
  <si>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</si>
  <si>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 "závěrné svary</t>
  </si>
  <si>
    <t xml:space="preserve">2*732 </t>
  </si>
  <si>
    <t xml:space="preserve">2"u S1 km 86,311 L pás, u L1 km 86,937 L pás </t>
  </si>
  <si>
    <t>5906105010</t>
  </si>
  <si>
    <t>Demontáž pražce dřevěný</t>
  </si>
  <si>
    <t>-1492075315</t>
  </si>
  <si>
    <t>Demontáž pražce dřevěný Poznámka: 1. V cenách jsou započteny náklady na manipulaci, demontáž, odstrojení do součástí a uložení pražců.</t>
  </si>
  <si>
    <t>669</t>
  </si>
  <si>
    <t>669*0,085"STARÉ dřevěné pražce SKlÁDKA do 20 km</t>
  </si>
  <si>
    <t>401,556 " NOVÉ pražce od výrobce do žkm stavby do 300 km</t>
  </si>
  <si>
    <t>(669*0,085) "STARÉ dřevěné pražce SKLÁDKA do 20 km</t>
  </si>
  <si>
    <t>29*401,556 " NOVÉ pražce od výrobce do žkm stavby do 300 km</t>
  </si>
  <si>
    <t>1*(669*0,085) "STARÉ dřevěné pražce SKLÁDKA do 20 km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</si>
  <si>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</si>
  <si>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0,557 "Staré plasty skládka do 20 km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</si>
  <si>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</si>
  <si>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10*36*1,5" NOVÝ štěrk do 20 km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</si>
  <si>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</si>
  <si>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1*(10*36*1,5)" NOVÝ štěrk do 20 km</t>
  </si>
  <si>
    <t>1*0,557 "Staré plasty skládka do 20 km</t>
  </si>
  <si>
    <t>9909000300</t>
  </si>
  <si>
    <t>Poplatek za likvidaci dřevěných kolejnicových podpor</t>
  </si>
  <si>
    <t>909361350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</si>
  <si>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</si>
  <si>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669*0,085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</si>
  <si>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</si>
  <si>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((1199*2*0,182)+(669*2*0,09))/1000 " pryž. podl. + polyetyl. podl.</t>
  </si>
  <si>
    <t>SO 02-02 - Materiál a práce dodávané zadavatelem - NEOCEŇOVAT!</t>
  </si>
  <si>
    <t>471882770</t>
  </si>
  <si>
    <t>5957104021</t>
  </si>
  <si>
    <t>Kolejnicové pásy třídy R260 tv. 49 E1 délky 30 metrů</t>
  </si>
  <si>
    <t>1071618775</t>
  </si>
  <si>
    <t xml:space="preserve">Poznámka k položce:_x000D_
Dodá zadavatel SŽ, s. o., OŘ Plzeň!  N E O C E Ň O V A T !_x000D_
_x000D_
Dopravu od výrobce do žkm stavby zajišťuje ZHOTOVITEL!_x000D_
_x000D_
</t>
  </si>
  <si>
    <t>SO 03 - Žst. Kaplice, 2. SK, km 86,273 - 87,002</t>
  </si>
  <si>
    <t>SO 03-01 - Železniční svršek</t>
  </si>
  <si>
    <t>5955101006</t>
  </si>
  <si>
    <t>Kamenivo drcené štěrk frakce 4/8</t>
  </si>
  <si>
    <t>-2018104623</t>
  </si>
  <si>
    <t>((102,4*0,14)*1,45)" pod zámkovou dlažbu</t>
  </si>
  <si>
    <t>5964161020</t>
  </si>
  <si>
    <t>Beton lehce zhutnitelný C 25/30;X0 F5 2 395 2 898</t>
  </si>
  <si>
    <t>509418522</t>
  </si>
  <si>
    <t>128*0,3*0,15</t>
  </si>
  <si>
    <t>1220</t>
  </si>
  <si>
    <t xml:space="preserve">2*729   </t>
  </si>
  <si>
    <t>2*0,729</t>
  </si>
  <si>
    <t>1283198186</t>
  </si>
  <si>
    <t>0,729</t>
  </si>
  <si>
    <t>673533744</t>
  </si>
  <si>
    <t xml:space="preserve">2*729 </t>
  </si>
  <si>
    <t xml:space="preserve">2"u S2 km 86,311 L pás, u L2 km 86,937 L pás </t>
  </si>
  <si>
    <t>5914120020</t>
  </si>
  <si>
    <t>Demontáž nástupiště úrovňového hrana Tischer</t>
  </si>
  <si>
    <t>1769372729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</si>
  <si>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</si>
  <si>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69+10+49</t>
  </si>
  <si>
    <t>5913280035</t>
  </si>
  <si>
    <t>Demontáž dílů komunikace ze zámkové dlažby uložení v podsypu</t>
  </si>
  <si>
    <t>-463996007</t>
  </si>
  <si>
    <t>Demontáž dílů komunikace ze zámkové dlažby uložení v podsypu Poznámka: 1. V cenách jsou započteny náklady na odstranění dlažby nebo obrubníku a naložení na dopravní prostředek.</t>
  </si>
  <si>
    <t xml:space="preserve">128*0,80 </t>
  </si>
  <si>
    <t>5914130020</t>
  </si>
  <si>
    <t>Montáž nástupiště úrovňového hrana Tischer</t>
  </si>
  <si>
    <t>-700173188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</si>
  <si>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</si>
  <si>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5913285035</t>
  </si>
  <si>
    <t>Montáž dílů komunikace ze zámkové dlažby uložení v podsypu</t>
  </si>
  <si>
    <t>-395328649</t>
  </si>
  <si>
    <t>Montáž dílů komunikace ze zámkové dlažby uložení v podsypu Poznámka: 1. V cenách jsou započteny náklady na osazení dlažby nebo obrubníku. 2. V cenách nejsou obsaženy náklady na dodávku materiálu.</t>
  </si>
  <si>
    <t>128*0,80</t>
  </si>
  <si>
    <t>665</t>
  </si>
  <si>
    <t>665*0,085"STARÉ dřevěné pražce SKlÁDKA do 20 km</t>
  </si>
  <si>
    <t>398,940 " NOVÉ pražce od výrobce do žkm stavby do 300 km</t>
  </si>
  <si>
    <t>(665*0,085) "STARÉ dřevěné pražce SKLÁDKA do 20 km</t>
  </si>
  <si>
    <t>29*398,940 " NOVÉ pražce od výrobce do žkm stavby do 300 km</t>
  </si>
  <si>
    <t>1*(665*0,085) "STARÉ dřevěné pražce SKLÁDKA do 20 km</t>
  </si>
  <si>
    <t>0,553 "Staré plasty skládka do 20 km</t>
  </si>
  <si>
    <t>(10*36*1,5)+20,787+13,991" NOVÝ štěrk + štěrk + beton do 20 km</t>
  </si>
  <si>
    <t>1*((10*36*1,5)+20,787+13,991)" NOVÝ štěrk + štěrk + beton do 20 km</t>
  </si>
  <si>
    <t>1*0,553 "Staré plasty skládka do 20 km</t>
  </si>
  <si>
    <t>665*0,085</t>
  </si>
  <si>
    <t>((1191*2*0,182)+(665*2*0,09))/1000 " pryž. podl. + polyetyl. podl.</t>
  </si>
  <si>
    <t>SO 03-02 - Materiál a práce dodávané zadavatelem - NEOCEŇOVAT!</t>
  </si>
  <si>
    <t>SO 04 - Žst. Velešín, 1. SK, km 93,466 - 94,033</t>
  </si>
  <si>
    <t>SO 04-01 - Železniční svršek</t>
  </si>
  <si>
    <t>trať 196 dle JŘ, žst. Velešín</t>
  </si>
  <si>
    <t>8*36*1,5</t>
  </si>
  <si>
    <t>((104,5*0,14)*1,45)" pod zámkovou dlažbu</t>
  </si>
  <si>
    <t>110*0,3*0,15</t>
  </si>
  <si>
    <t>945</t>
  </si>
  <si>
    <t>2*567</t>
  </si>
  <si>
    <t>8*36</t>
  </si>
  <si>
    <t>2*0,567</t>
  </si>
  <si>
    <t>-1884058312</t>
  </si>
  <si>
    <t>0,567</t>
  </si>
  <si>
    <t>-1384166529</t>
  </si>
  <si>
    <t>8"montážní svary</t>
  </si>
  <si>
    <t xml:space="preserve">2*567 </t>
  </si>
  <si>
    <t xml:space="preserve">2"u S1 km 93,513 L pás, u Lc1 km 93,990 L pás  </t>
  </si>
  <si>
    <t xml:space="preserve">2" u S1 km 93,513 L pás, u Lc1 km 93,990 L pás  </t>
  </si>
  <si>
    <t>110</t>
  </si>
  <si>
    <t>110*0,95</t>
  </si>
  <si>
    <t>46*0,085"STARÉ dřevěné pražce SKlÁDKA do 20 km</t>
  </si>
  <si>
    <t>59,268 " NOVÉ kolejnice z žst. Kaplice do žkm stavby do 10 km</t>
  </si>
  <si>
    <t>309,015 " NOVÉ pražce od výrobce do žkm stavby do 300 km</t>
  </si>
  <si>
    <t>(46*0,085) "STARÉ dřevěné pražce SKLÁDKA do 20 km</t>
  </si>
  <si>
    <t>29*309,015 " NOVÉ pražce od výrobce do žkm stavby do 300 km</t>
  </si>
  <si>
    <t>1*(46*0,085) "STARÉ dřevěné pražce SKLÁDKA do 20 km</t>
  </si>
  <si>
    <t>0,025 "Staré plasty skládka do 20 km</t>
  </si>
  <si>
    <t>(8*36*1,5)+21,214+12,024" NOVÝ štěrk + štěrk + beton do 20 km</t>
  </si>
  <si>
    <t>1*(8*36*1,5)+21,214+12,024" NOVÝ štěrk + štěrk + beton do 20 km</t>
  </si>
  <si>
    <t>1*0,025 "Staré plasty skládka do 20 km</t>
  </si>
  <si>
    <t>46*0,085</t>
  </si>
  <si>
    <t>((46*2*0,182)+(46*2*0,09))/1000 " pryž. podl. + polyetyl. podl. u dřevěných pražců</t>
  </si>
  <si>
    <t>SO 04-02 - Materiál a práce dodávané zadavatelem - NEOCEŇOVAT!</t>
  </si>
  <si>
    <t>SO 05 - Žst. Velešín, 2. SK, km 93,530 - 93,994</t>
  </si>
  <si>
    <t>SO 05-01 - Železniční svršek</t>
  </si>
  <si>
    <t>5958140005</t>
  </si>
  <si>
    <t>Podkladnice žebrová tv. S4pl</t>
  </si>
  <si>
    <t>773034957</t>
  </si>
  <si>
    <t>738*2</t>
  </si>
  <si>
    <t>5958134075</t>
  </si>
  <si>
    <t>Součásti upevňovací vrtule R1(145)</t>
  </si>
  <si>
    <t>1945371473</t>
  </si>
  <si>
    <t>8*738</t>
  </si>
  <si>
    <t>5958134040</t>
  </si>
  <si>
    <t>Součásti upevňovací kroužek pružný dvojitý Fe 6</t>
  </si>
  <si>
    <t>-2011928083</t>
  </si>
  <si>
    <t>5958158070</t>
  </si>
  <si>
    <t>Podložka polyetylenová pod podkladnici 380/160/2 (S4, R4)</t>
  </si>
  <si>
    <t>1717673088</t>
  </si>
  <si>
    <t>2*738</t>
  </si>
  <si>
    <t>5958158005</t>
  </si>
  <si>
    <t>Podložka pryžová pod patu kolejnice S49 183/126/6</t>
  </si>
  <si>
    <t>1713473285</t>
  </si>
  <si>
    <t>5958128005</t>
  </si>
  <si>
    <t>Komplety Skl 24 (šroub RS 0, matice M 22, podložka Uls 6)</t>
  </si>
  <si>
    <t>-371881897</t>
  </si>
  <si>
    <t>4*738</t>
  </si>
  <si>
    <t>5*36*1,5</t>
  </si>
  <si>
    <t>((135*0,14)*1,45)" pod zámkovou dlažbu</t>
  </si>
  <si>
    <t>135*0,3*0,15</t>
  </si>
  <si>
    <t>5908045026</t>
  </si>
  <si>
    <t>Výměna podkladnice čtyři vrtule pražce dřevěné nebo betonové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</si>
  <si>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</si>
  <si>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5*36</t>
  </si>
  <si>
    <t>1*0,514</t>
  </si>
  <si>
    <t>-1143551227</t>
  </si>
  <si>
    <t>0,514</t>
  </si>
  <si>
    <t>-278835136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</si>
  <si>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</t>
  </si>
  <si>
    <t>2"závěrné svary</t>
  </si>
  <si>
    <t>880441352</t>
  </si>
  <si>
    <t xml:space="preserve"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</si>
  <si>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</t>
  </si>
  <si>
    <t>2*(50+50)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</si>
  <si>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</t>
  </si>
  <si>
    <t xml:space="preserve">2"u S2 km 93,547 L pás, u Lc2 km 93,950 L pás  </t>
  </si>
  <si>
    <t xml:space="preserve">2" u S2 km 93,547 L pás, u Lc2 km 93,950 L pás  </t>
  </si>
  <si>
    <t>135</t>
  </si>
  <si>
    <t xml:space="preserve">135*1 </t>
  </si>
  <si>
    <t>135*1</t>
  </si>
  <si>
    <t>5999005010</t>
  </si>
  <si>
    <t>Třídění spojovacích a upevňovacích součástí</t>
  </si>
  <si>
    <t>586937127</t>
  </si>
  <si>
    <t>Třídění spojovacích a upevňovacích součástí Poznámka: 1. V cenách jsou započteny náklady na manipulaci, vytřídění a uložení materiálu na úložiště nebo do skladu.</t>
  </si>
  <si>
    <t>18,5</t>
  </si>
  <si>
    <t>-1189318670</t>
  </si>
  <si>
    <t xml:space="preserve">33 "sloupy EU č. 127 – 156, nástupiště – 1x, zábradlí – 1x, propustek – 1x </t>
  </si>
  <si>
    <t>2090746291</t>
  </si>
  <si>
    <t>1,066 "Staré plasty skládka do 20 km</t>
  </si>
  <si>
    <t>5,904 "Staré R2 VÝZISK do H. Dvořiště do 40 km</t>
  </si>
  <si>
    <t>(536*1,5)+27,405+14,756" NOVÝ štěrk + štěrk + beton do 20 km</t>
  </si>
  <si>
    <t>18,229 " NOVÝ drobný materiál do žkm stavby do 200 km</t>
  </si>
  <si>
    <t>1,066"Staré plasty skládka do 20 km</t>
  </si>
  <si>
    <t>1*((536*1,5)+27,405+14,756)" NOVÝ štěrk + štěrk + beton do 20 km</t>
  </si>
  <si>
    <t>19*18,229 " NOVÝ drobný materiál do žkm stavby do 200 km</t>
  </si>
  <si>
    <t>1*(1,066)"Staré plasty skládka do 20 km</t>
  </si>
  <si>
    <t>3*5,904 "Staré R2 VÝZISK do H. Dvořiště do 40 km</t>
  </si>
  <si>
    <t>((738*2*0,182)+(738*4*0,160)+(738*8*0,055))/1000 " pryž. podl. + penefol. podl. + dist. kroužek</t>
  </si>
  <si>
    <t>SO 06 - TÚ Omlenice - Kaplice, km 83,600 – 85,820, GPK 80,432 - 83,600 + 85,820 - 86,197</t>
  </si>
  <si>
    <t>SO 06-01 - Železniční svršek</t>
  </si>
  <si>
    <t>trať 196 dle JŘ, TÚ Omlenice - Kaplice</t>
  </si>
  <si>
    <t>55*36*1,5" km 83,600 - 85,820 = 2 220 m</t>
  </si>
  <si>
    <t>16*36*1,5" km 80,432 – 83,600 = 3 168 m</t>
  </si>
  <si>
    <t>2*36*1,5" 85,820 – 86,197 = 377 m</t>
  </si>
  <si>
    <t>85,820-83,600-0,500 " 60 % zpět, 40% ODPAD (z toho 5 % ekol. likvidace 39 m3 + 95 % zpevnění zemního tělesa 735 m3)</t>
  </si>
  <si>
    <t xml:space="preserve">3710 "rozdělení „u“ </t>
  </si>
  <si>
    <t>180</t>
  </si>
  <si>
    <t xml:space="preserve">2*2220 "L + P pás – 38ks – délky 120m, 19ks – L pás a 19ks P pás    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</si>
  <si>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</t>
  </si>
  <si>
    <t>55*36" km 83,600 - 85,820 2 220 m</t>
  </si>
  <si>
    <t>16*36" km 80,432 – 83,600 = 3 168 m</t>
  </si>
  <si>
    <t>2*36" 85,820 – 86,197 = 377 m</t>
  </si>
  <si>
    <t>286+100+185+70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</si>
  <si>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</t>
  </si>
  <si>
    <t>(2*2,300)-1,720 " 2x ASP (1. podbití v délce 1,720 km je součástí položky SČ č. 5905085045)!</t>
  </si>
  <si>
    <t>3,168" km 80,432 – 83,600 = 3 168 m</t>
  </si>
  <si>
    <t>0,377" 85,820 – 86,197 = 377 m</t>
  </si>
  <si>
    <t>-1241881081</t>
  </si>
  <si>
    <t>2300</t>
  </si>
  <si>
    <t>3168" km 80,432 – 83,600 = 3 168 m</t>
  </si>
  <si>
    <t>377" 85,820 – 86,197 = 377 m</t>
  </si>
  <si>
    <t>2,3</t>
  </si>
  <si>
    <t>26 "montážní svary</t>
  </si>
  <si>
    <t>14 "závěrné svary</t>
  </si>
  <si>
    <t>2*(25+2220+25)</t>
  </si>
  <si>
    <t>2*(286+100+185+70)</t>
  </si>
  <si>
    <t>1,72</t>
  </si>
  <si>
    <t>4"jen poškozené</t>
  </si>
  <si>
    <t>(383*6)/10000</t>
  </si>
  <si>
    <t>383*1*0,2</t>
  </si>
  <si>
    <t>383*2</t>
  </si>
  <si>
    <t>938902111-R</t>
  </si>
  <si>
    <t>Čištění příkopů komunikací příkopovým rypadlem objem nánosu do 0,15 m3/m</t>
  </si>
  <si>
    <t>-1010830029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</si>
  <si>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</si>
  <si>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 xml:space="preserve">450 "83,600 – 83,900 P, 85,450 – 85,600 P </t>
  </si>
  <si>
    <t>5913165010</t>
  </si>
  <si>
    <t>Demontáž polymerové přejezdové konstrukce část vnější a vnitřní bez závěrných zídek</t>
  </si>
  <si>
    <t>-1156914547</t>
  </si>
  <si>
    <t>Demontáž polymerové přejezdové konstrukce část vnější a vnitřní bez závěrných zídek Poznámka: 1. V cenách jsou započteny náklady na demontáž a naložení na dopravní prostředek.</t>
  </si>
  <si>
    <t>13,2 "P5563 v km 86,142 BODAN bude zpětně osazen pouze z důvodu 1x ASP</t>
  </si>
  <si>
    <t>5913155030</t>
  </si>
  <si>
    <t>Demontáž dílů polymerového přejezdu náběhového klínu</t>
  </si>
  <si>
    <t>-1880648559</t>
  </si>
  <si>
    <t>Demontáž dílů polymerového přejezdu náběhového klínu Poznámka: 1. V cenách jsou započteny náklady na demontáž a naložení na dopravní prostředek.</t>
  </si>
  <si>
    <t>2 "P5563 v km 86,142 BODAN bude zpětně osazen pouze z důvodu 1x ASP</t>
  </si>
  <si>
    <t>5913170010</t>
  </si>
  <si>
    <t>Montáž polymerové přejezdové konstrukce část vnější a vnitřní bez závěrných zídek</t>
  </si>
  <si>
    <t>794553375</t>
  </si>
  <si>
    <t>Montáž polymerové přejezdové konstrukce část vnější a vnitřní bez závěrných zídek Poznámka: 1. V cenách jsou započteny náklady na montáž a manipulaci. 2. V cenách nejsou obsaženy náklady na dodávku materiálu.</t>
  </si>
  <si>
    <t>5913160030</t>
  </si>
  <si>
    <t>Montáž dílů polymerového přejezdu náběhového klínu</t>
  </si>
  <si>
    <t>694812630</t>
  </si>
  <si>
    <t>Montáž dílů polymerového přejezdu náběhového klínu Poznámka: 1. V cenách jsou započteny náklady na montáž a manipulaci. 2. V cenách nejsou obsaženy náklady na dodávku materiálu.</t>
  </si>
  <si>
    <t xml:space="preserve">50 "sloupy EU – č. 73 – 117, 4x propustek + 2x PHS </t>
  </si>
  <si>
    <t>50 "sloupy EU – č. 73 – 117, 4x propustek + 2x PHS</t>
  </si>
  <si>
    <t xml:space="preserve">3 "km 84,370 – P, 85,830 – P, 85,832 – P  </t>
  </si>
  <si>
    <t>3 "km 84,370 – P, 85,830 – P, 85,832 – P</t>
  </si>
  <si>
    <t>225,218" NOVÉ kolejnice z žst. Kaplice do žkm stavby do 10 km .</t>
  </si>
  <si>
    <t>1213,17 " NOVÉ pražce od výrobce do žkm stavby do 300 km</t>
  </si>
  <si>
    <t>(3628*(0,270+0,027))+225 "STARÉ bet. pražce vč. upevnění + STARÉ kolejnice ze žkm stavby na deponii do 10 km (žst. Kaplice)</t>
  </si>
  <si>
    <t>4*0,05"STARÉ ZZ do 20 km</t>
  </si>
  <si>
    <t>-223244886</t>
  </si>
  <si>
    <t>29*1213,17 " NOVÉ pražce od výrobce do žkm stavby do 300 km</t>
  </si>
  <si>
    <t>1*(4*0,05)"STARÉ ZZ do 20 km</t>
  </si>
  <si>
    <t>70,2 "STARÝ štěrk ze SČ skládka do 20 km .</t>
  </si>
  <si>
    <t>1,321 "Staré plasty skládka do 20 km</t>
  </si>
  <si>
    <t>0,19 "STARÉ kotvy do H. Dvořiště do 30 km</t>
  </si>
  <si>
    <t>2970+(16*36*1,5)+(2*36*1,5)" NOVÝ štěrk do žkm stavby do 20 km</t>
  </si>
  <si>
    <t>70,2 "STARÝ štěrk ze SČ skládka do 20 km</t>
  </si>
  <si>
    <t>1*(2970+(16*36*1,5)+(2*36*1,5)) " NOVÝ štěrk do žkm stavby do 20 km</t>
  </si>
  <si>
    <t>1*70,2 "STARÝ štěrk ze SČ skládka do 20 km</t>
  </si>
  <si>
    <t>1*1,321 "Staré plasty skládka do 20 km</t>
  </si>
  <si>
    <t>2*0,19 "STARÉ kotvy do H. Dvořiště do 30 km</t>
  </si>
  <si>
    <t>39*1,8</t>
  </si>
  <si>
    <t>243910426</t>
  </si>
  <si>
    <t>4*0,05"STARÉ ZZ</t>
  </si>
  <si>
    <t>(3628*2*0,182)/1000 " pryž. podl.</t>
  </si>
  <si>
    <t>SO 06-02 - Materiál a práce dodávané zadavatelem - NEOCEŇOVAT!</t>
  </si>
  <si>
    <t>3710</t>
  </si>
  <si>
    <t xml:space="preserve">SO 07 - TÚ Velešín - Holkov, km 94,185 - 98,524, TSO P5567, P5569, P5570 </t>
  </si>
  <si>
    <t>SO 07-01 - Železniční svršek</t>
  </si>
  <si>
    <t>trať 196 dle JŘ, TÚ Velešín - Holkov</t>
  </si>
  <si>
    <t>110*36*1,5</t>
  </si>
  <si>
    <t xml:space="preserve">7,2" přejezd P5567 km 95,333 </t>
  </si>
  <si>
    <t xml:space="preserve">7,2" přejezd P5569 km 96,094  </t>
  </si>
  <si>
    <t xml:space="preserve">2" přejezd P5567 km 95,333 </t>
  </si>
  <si>
    <t xml:space="preserve">2" přejezd P5569 km 96,094  </t>
  </si>
  <si>
    <t>5963122090-R</t>
  </si>
  <si>
    <t>Přejezd z polymerového betonu - pryžové komponenty</t>
  </si>
  <si>
    <t>soubor</t>
  </si>
  <si>
    <t>922447967</t>
  </si>
  <si>
    <t xml:space="preserve">Poznámka k položce:_x000D_
P5570 km 98,133 - přejezd stávající BODAN 7,2 m </t>
  </si>
  <si>
    <t>1"BODAN P5570 v km 98,133</t>
  </si>
  <si>
    <t>3*(2*(0,6*8*0,25)) " pro uložení bet. podkladních bloků</t>
  </si>
  <si>
    <t>21*0,05*2,2" VLEVO P5567 v km 95,333</t>
  </si>
  <si>
    <t>21*0,05*2,2 " VPRAVO P5567 v km 95,333</t>
  </si>
  <si>
    <t>12*0,05*2,2 " VLEVO P5569 v km 96,094</t>
  </si>
  <si>
    <t>12*0,05*2,2 " VPRAVO P5569 v km 96,094</t>
  </si>
  <si>
    <t>22,40*0,05*2,2 " VLEVO P5570 v km 98,133</t>
  </si>
  <si>
    <t>19,60*0,05*2,2 " VPRAVO P5570 v km 98,133</t>
  </si>
  <si>
    <t>21*0,06*2,2" VLEVO P5567 v km 95,333</t>
  </si>
  <si>
    <t>21*0,06*2,2 " VPRAVO P5567 v km 95,333</t>
  </si>
  <si>
    <t>12*0,06*2,2 " VLEVO P5569 v km 96,094</t>
  </si>
  <si>
    <t>12*0,06*2,2 " VPRAVO P5569 v km 96,094</t>
  </si>
  <si>
    <t>22,40*0,06*2,2 " VLEVO P5570 v km 98,133</t>
  </si>
  <si>
    <t>19,60*0,06*2,2 " VPRAVO P5570 v km 98,133</t>
  </si>
  <si>
    <t>-1114508240</t>
  </si>
  <si>
    <t>Poznámka k položce:_x000D_
72 m</t>
  </si>
  <si>
    <t>-722091559</t>
  </si>
  <si>
    <t>220*0,30*0,05 "pod nástupištní desky zastávka Velešín město (rektifikace hrany nástupiště po úpravě GPK)</t>
  </si>
  <si>
    <t>5914115360</t>
  </si>
  <si>
    <t>Demontáž nástupištních desek Sudop KS 230</t>
  </si>
  <si>
    <t>360396827</t>
  </si>
  <si>
    <t>Demontáž nástupištních desek Sudop KS 230 Poznámka: 1. V cenách jsou započteny náklady na snesení, uložení nebo naložení na dopravní prostředek a uložení na úložišti.</t>
  </si>
  <si>
    <t>220 "nástupištní desky zastávka Velešín město (rektifikace hrany nástupiště po úpravě GPK)</t>
  </si>
  <si>
    <t>5914125060</t>
  </si>
  <si>
    <t>Montáž nástupištních desek Sudop KS 230</t>
  </si>
  <si>
    <t>-701809479</t>
  </si>
  <si>
    <t>Montáž nástupištních desek Sudop KS 230 Poznámka: 1. V cenách jsou započteny náklady na manipulaci a montáž desek podle vzorového listu. 2. V cenách nejsou obsaženy náklady na dodávku materiálu.</t>
  </si>
  <si>
    <t>220 "zastávka Městys</t>
  </si>
  <si>
    <t>220"zastávka Městys</t>
  </si>
  <si>
    <t>80</t>
  </si>
  <si>
    <t>98,524-94,185 " 60 % zpět, 40% ODPAD (z toho 5 % ekol. likvidace 98 m3 + 95 % zpevnění zemního tělesa 1 855 m3)</t>
  </si>
  <si>
    <t xml:space="preserve">7240 "rozdělení „u“ </t>
  </si>
  <si>
    <t>348</t>
  </si>
  <si>
    <t xml:space="preserve">2*4339 "L + P pás – 73ks – délky 120m, 36,5ks – L pás a 36,5ks P pás  </t>
  </si>
  <si>
    <t>110*36</t>
  </si>
  <si>
    <t>33+94+303+160+125+97+221</t>
  </si>
  <si>
    <t>(2*4,339)-4,339 " 2x ASP (1. podbití v délce 4,339 km je součástí položky SČ č. 5905085045)!</t>
  </si>
  <si>
    <t>-416268550</t>
  </si>
  <si>
    <t>4,339</t>
  </si>
  <si>
    <t>48 "montážní svary</t>
  </si>
  <si>
    <t>28 "závěrné svary</t>
  </si>
  <si>
    <t xml:space="preserve">2*4339 "úprava UT L + P pás, od výh. č. 12 Velešín po výh. č. 1 Holkov </t>
  </si>
  <si>
    <t>2*(33+94+303+160+125+97+221)</t>
  </si>
  <si>
    <t>6 "jen poškozené</t>
  </si>
  <si>
    <t xml:space="preserve">Poznámka k položce:_x000D_
TZZ 4 v km 87,160 – 87,600 L, 87,200 – 87,600 P, 89,480 – 89,680 P,  TZZ 3 v km 89,480 – 89,680 L, 89,820 – 90,200 L, TZZ 4 v km 89,880 – 90,050 P </t>
  </si>
  <si>
    <t>-2053652828</t>
  </si>
  <si>
    <t xml:space="preserve">450 "94,800 – 94,880 P, 94,900 – 95,000 L, 95,150 – 95,300 P, 95,600 – 95,900 P, 97,300 – 97,350 L + P, 97,400 – 97,850 P, 97,650 – 97,850 L </t>
  </si>
  <si>
    <t xml:space="preserve">104 "sloupy EU – č. 38,39,40,41,1 – 82,1,2,3,4 + 6x výstražník + 4x propustek + 4x PHS </t>
  </si>
  <si>
    <t>6"km 94,180 – P,  94,520 – P,  94,521 – P,  95,320 – L,  95,340 – L,  95,560 – L</t>
  </si>
  <si>
    <t>6"km 96,080 – L,  96,105 – L,  96,890 – L,  98,110 – L,  98,163 – L,  98,520 - L</t>
  </si>
  <si>
    <t>5913035230</t>
  </si>
  <si>
    <t>Demontáž celopryžové přejezdové konstrukce silně zatížené v koleji část vnější a vnitřní včetně závěrných zídek</t>
  </si>
  <si>
    <t>-1806999376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</si>
  <si>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</si>
  <si>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6,0" P5567 km 95,333 STRAIL beton. ZD VÝZISK</t>
  </si>
  <si>
    <t>7,2 "P5569 km 96,094 ROSEHILL VÝZISK</t>
  </si>
  <si>
    <t>-1125916011</t>
  </si>
  <si>
    <t>7,2 "P5570 km 98,133 BODAN bude zpětně osazen</t>
  </si>
  <si>
    <t>2" P5567 km 95,333 STRAIL beton. ZD VÝZISK</t>
  </si>
  <si>
    <t>2 "P5569 km 96,094 ROSEHILL VÝZISK</t>
  </si>
  <si>
    <t>973493236</t>
  </si>
  <si>
    <t>2 "P5570 km 98,133 BODAN bude zpětně osazen</t>
  </si>
  <si>
    <t>374919560</t>
  </si>
  <si>
    <t>(2*(3*1*1))" P5567 v km 95,333 Rosehill (závěrné zídky - rozšíření stáv. výkopu)</t>
  </si>
  <si>
    <t>(2*(9*1*1)) "P5569 v km 96,094 Rosehill (nový výkop pro závěrné zídky)</t>
  </si>
  <si>
    <t>7,2" P5567 km 95,333 Rosehill</t>
  </si>
  <si>
    <t>7,2 "P5569 km 96,094 Rosehill</t>
  </si>
  <si>
    <t>2021798706</t>
  </si>
  <si>
    <t>-15315156</t>
  </si>
  <si>
    <t>2" P5567 km 95,333 Rosehill</t>
  </si>
  <si>
    <t>2 "P5569 km 96,094 Rosehill</t>
  </si>
  <si>
    <t>2*6" P5567 km 95,333 Rosehill</t>
  </si>
  <si>
    <t>2*6 "P5569 km 96,094 Rosehill</t>
  </si>
  <si>
    <t>2*7 "P5570 km 98,133 BODAN bude zpětně osazen</t>
  </si>
  <si>
    <t>(4,5*6)+(4,5*6)" P5567 km 95,333 Rosehill</t>
  </si>
  <si>
    <t>(6*3)+(6*3) "P5569 km 96,094 Rosehill</t>
  </si>
  <si>
    <t>(7*3,2)+(7*2,8) "P5570 km 98,133 BODAN bude zpětně osazen</t>
  </si>
  <si>
    <t>(3,5*6)+(3,5*6)"vlevo + vpravo  P5567 km 95,333 Rosehill</t>
  </si>
  <si>
    <t>(6*2)+(6*2) "vlevo + vpravo P5569 km 96,094 Rosehill</t>
  </si>
  <si>
    <t>(7*3,2)+(7*2,8) "vlevo + vpravo P5570 km 98,133 BODAN bude zpětně osazen</t>
  </si>
  <si>
    <t>-1646171639</t>
  </si>
  <si>
    <t xml:space="preserve">Poznámka k položce:_x000D_
Pro 2. etapu stavby v roce 2026_x000D_
</t>
  </si>
  <si>
    <t>-982219818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</si>
  <si>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</t>
  </si>
  <si>
    <t>1+1+1+1</t>
  </si>
  <si>
    <t>9903200300</t>
  </si>
  <si>
    <t>Přeprava mechanizace na místo prováděných prací o hmotnosti přes 12 t do 300 km</t>
  </si>
  <si>
    <t>-1126583821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</si>
  <si>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</t>
  </si>
  <si>
    <t>1+1</t>
  </si>
  <si>
    <t>9,36+9,36+0,1 "NOVÉ přejezdové kce P5567 v km 95,333, P5569 v km 96,094 + část kce P5570 v km 98,133 do 300 km</t>
  </si>
  <si>
    <t>432,656 " NOVÉ kolejnice z žst. Velešín do žkm stavby do 10 km</t>
  </si>
  <si>
    <t>2350,803+16,677 " NOVÉ pražce od výrobce do žkm stavby do 300 km</t>
  </si>
  <si>
    <t>(7101*(0,270+0,027))+432,6 "STARÉ bet. pražce vč. upevnění + STARÉ kolejnice ze žkm stavby na deponii do 10 km</t>
  </si>
  <si>
    <t>8,4+1,9"STARÉ přej. konstr. do 10 km VÝZISK</t>
  </si>
  <si>
    <t>6*0,05"STARÉ ZZ do 20 km</t>
  </si>
  <si>
    <t>29*(2350,803+16,677) " NOVÉ pražce od výrobce do žkm stavby do 300 km</t>
  </si>
  <si>
    <t>29*(9,36+9,36+0,1) "NOVÉ přejezdové kce P5567 v km 95,333, P5569 v km 96,094 + část kce P5570 v km 98,133 do 300 km</t>
  </si>
  <si>
    <t>1*(6*0,05)"STARÉ ZZ do 20 km</t>
  </si>
  <si>
    <t>176,4 "STARÝ štěrk ze SČ skládka do 20 km</t>
  </si>
  <si>
    <t>2,585 "Staré plasty skládka do 20 km</t>
  </si>
  <si>
    <t>0,8 "STARÉ kotvy do H. Dvořiště do 30 km</t>
  </si>
  <si>
    <t>5940+11,88+14,256+17,489" NOVÝ štěrk + asfalt + beton do žkm stavby do 20 km</t>
  </si>
  <si>
    <t>43,2 "STARÁ zemina z přejezdů skládka do 20 km</t>
  </si>
  <si>
    <t>31,944 "STARÝ asfalt skládka do 20 km</t>
  </si>
  <si>
    <t>7,372 "NOVÝ beton do 10 km</t>
  </si>
  <si>
    <t>62</t>
  </si>
  <si>
    <t>1*(5940+11,88+14,256+17,489)" NOVÝ štěrk + asfalt + beton do žkm stavby do 20 km</t>
  </si>
  <si>
    <t>1*43,2 "STARÁ zemina z přejezdů skládka do 20 km</t>
  </si>
  <si>
    <t>1*176,4 "STARÝ štěrk ze SČ skládka do 20 km</t>
  </si>
  <si>
    <t>1*31,944 "STARÝ asfalt skládka do 20 km</t>
  </si>
  <si>
    <t>1*2,585 "Staré plasty skládka do 20 km</t>
  </si>
  <si>
    <t>2*0,8 "STARÉ kotvy do H. Dvořiště do 30 km</t>
  </si>
  <si>
    <t>63</t>
  </si>
  <si>
    <t>(2*(3*1*1))*1,8" P5567 v km 95,333 Rosehill (závěrné zídky - rozšíření stáv. výkopu)</t>
  </si>
  <si>
    <t>(2*(9*1*1))*1,8 "P5569 v km 96,094 Rosehill (nový výkop pro závěrné zídky)</t>
  </si>
  <si>
    <t>54*0,11*2,2" P5567 km 95,333 Rosehill</t>
  </si>
  <si>
    <t>36*0,11*2,2" P5569 km 96,094 Rosehill</t>
  </si>
  <si>
    <t>42*0,11*2,2 " P5570 km 98,133 BODAN bude zpětně osazen</t>
  </si>
  <si>
    <t>64</t>
  </si>
  <si>
    <t>98*1,8</t>
  </si>
  <si>
    <t>65</t>
  </si>
  <si>
    <t>2099596482</t>
  </si>
  <si>
    <t>6*0,05"STARÉ ZZ</t>
  </si>
  <si>
    <t>66</t>
  </si>
  <si>
    <t>(7101*2*0,182)/1000 " pryž. podl.</t>
  </si>
  <si>
    <t>SO 07-02 - Materiál a práce dodávané zadavatelem - NEOCEŇOVAT!</t>
  </si>
  <si>
    <t>7240-(17+17+17)</t>
  </si>
  <si>
    <t>17 +17+17 "P5567 + P5569 +P5570 upevnění s ANTIKOROZNÍ úpravou</t>
  </si>
  <si>
    <t>Poznámka k položce:_x000D_
Dodá zadavatel SŽ, s. o., OŘ Plzeň!  N E O C E Ň O V A T !_x000D_
_x000D_
Dodání do žst. Velešín</t>
  </si>
  <si>
    <t xml:space="preserve">SO 08 - TÚ Rybník - Omlenice, km 70,053 - 70,293, TSO P5558 v km 70,092 </t>
  </si>
  <si>
    <t>SO 08-01 - Železniční svršek</t>
  </si>
  <si>
    <t>trať 196 dle JŘ, TÚ Rybník - Omlenice</t>
  </si>
  <si>
    <t>1,5*36*1,5</t>
  </si>
  <si>
    <t>-1619181818</t>
  </si>
  <si>
    <t>335*2</t>
  </si>
  <si>
    <t>1534324089</t>
  </si>
  <si>
    <t>335*4</t>
  </si>
  <si>
    <t>5963103090-R</t>
  </si>
  <si>
    <t>Plastbetonová přejezdová konstrukce Bodan pro zatížené komunikace, vnější panely 900 mm, závěrná zídka</t>
  </si>
  <si>
    <t>1670807686</t>
  </si>
  <si>
    <t>9*3*0,05*2,2" VLEVO P5558 v km 70,092</t>
  </si>
  <si>
    <t>9*3*0,05*2,2 " VPRAVO P5558 v km 70,092</t>
  </si>
  <si>
    <t>9*3*0,06*2,2" VLEVO P5558 v km 70,092</t>
  </si>
  <si>
    <t>9*3*0,06*2,2 " VPRAVO P5558 v km 70,092</t>
  </si>
  <si>
    <t>5964127009-R</t>
  </si>
  <si>
    <t>Odvodňovací žlaby štěrbinové betonové masívní</t>
  </si>
  <si>
    <t>552806403</t>
  </si>
  <si>
    <t xml:space="preserve">Poznámka k položce:_x000D_
"Poznámka k položce:_x000D_
žlab štěrbinový betonový s průběžnou štěrbinou v celkové délce 9 m (TZD-Q 400x500x4000 ... 2 ks + TZD-Q 400x500x1000 ... 1 ks)"_x000D_
</t>
  </si>
  <si>
    <t>2*(0,6*10*0,26) " pro uložení bet. podkladních bloků</t>
  </si>
  <si>
    <t>(0,65*10*0,15) " pro uložení bet. žlabu</t>
  </si>
  <si>
    <t>5906140155</t>
  </si>
  <si>
    <t>Demontáž kolejového roštu koleje v ose koleje pražce betonové, tvar S49, T, 49E1</t>
  </si>
  <si>
    <t>88523900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</si>
  <si>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</si>
  <si>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</si>
  <si>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</si>
  <si>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-1144028396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</si>
  <si>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</si>
  <si>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</si>
  <si>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</si>
  <si>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-23857004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</si>
  <si>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</si>
  <si>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5906130345</t>
  </si>
  <si>
    <t>Montáž kolejového roštu v ose koleje pražce betonové vystrojené, tvar S49, 49E1</t>
  </si>
  <si>
    <t>642209787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</si>
  <si>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</si>
  <si>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5907020391</t>
  </si>
  <si>
    <t>Souvislá výměna kolejnic současně s výměnou kompletů a pryžové podložky, tvar S49, T, 49E1</t>
  </si>
  <si>
    <t>577889847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</si>
  <si>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</si>
  <si>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480-(10+10) "odečtena část 10 m koleje, která je součástí položky 5906130345 montáž KR v ose koleje</t>
  </si>
  <si>
    <t>1,5*36</t>
  </si>
  <si>
    <t>2*0,270 " 2x ASP</t>
  </si>
  <si>
    <t>357643280</t>
  </si>
  <si>
    <t>0,270</t>
  </si>
  <si>
    <t>4"montážní svary</t>
  </si>
  <si>
    <t>2 "závěrné svary</t>
  </si>
  <si>
    <t>2*(25+240+25)</t>
  </si>
  <si>
    <t xml:space="preserve">11 "osvětlení č. 5, plot před výhybkou, přejezd P5558, sloupy EU – č. 40,41 – 2x,42,43, N04, 1,2  </t>
  </si>
  <si>
    <t xml:space="preserve">2"km 70,056 – P pás, 70,103 – P pás </t>
  </si>
  <si>
    <t>5913165030</t>
  </si>
  <si>
    <t>Demontáž polymerové přejezdové konstrukce část vnější a vnitřní včetně závěrných zídek</t>
  </si>
  <si>
    <t>Demontáž polymerové přejezdové konstrukce část vnější a vnitřní včetně závěrných zídek Poznámka: 1. V cenách jsou započteny náklady na demontáž a naložení na dopravní prostředek.</t>
  </si>
  <si>
    <t>9 "P5558 v km 70,092 BODAN</t>
  </si>
  <si>
    <t>2 "P5558 v km 70,092 BODAN</t>
  </si>
  <si>
    <t>3 "P5558 v km 70,092 BODAN (závěrné zídky - rozšíření stáv. výkopu)</t>
  </si>
  <si>
    <t>9*0,6*0,7 " pro osazení nového štěrbinového žlabu</t>
  </si>
  <si>
    <t>5914035520</t>
  </si>
  <si>
    <t>Zřízení otevřených odvodňovacích zařízení silničního žlabu štěrbinový</t>
  </si>
  <si>
    <t>-45808789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</si>
  <si>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</si>
  <si>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5913170030</t>
  </si>
  <si>
    <t>Montáž polymerové přejezdové konstrukce část vnější a vnitřní včetně závěrných zídek</t>
  </si>
  <si>
    <t>Montáž polymerové přejezdové konstrukce část vnější a vnitřní včetně závěrných zídek Poznámka: 1. V cenách jsou započteny náklady na montáž a manipulaci. 2. V cenách nejsou obsaženy náklady na dodávku materiálu.</t>
  </si>
  <si>
    <t>9,6 "P5558 v km 70,092 BODAN</t>
  </si>
  <si>
    <t>2*9 "P5558 v km 70,092 BODAN</t>
  </si>
  <si>
    <t>(7,5*1,2)+(7,5*3,2) "vlevo + vpravo P5558 v km 70,092 BODAN</t>
  </si>
  <si>
    <t>18,72 "NOVÁ přejezdová kce do 300 km</t>
  </si>
  <si>
    <t>3,4" NOVÝ štěrbinový žlab do 100 km</t>
  </si>
  <si>
    <t>23,707 " NOVÉ kolejnice z žst. Rybník do žkm stavby do 10 km</t>
  </si>
  <si>
    <t>5,559 " NOVÉ pražce od výrobce do žkm stavby do 300 km</t>
  </si>
  <si>
    <t>(17*(0,270+0,027))+23,707 "STARÉ bet. pražce vč. upevnění + STARÉ kolejnice ze žkm stavby na deponii do 10 km</t>
  </si>
  <si>
    <t>17,1"STARÁ přej. konstr. do 10 km LIKVIDACE</t>
  </si>
  <si>
    <t>29*18,72 "NOVÁ přejezdová kce do 300 km</t>
  </si>
  <si>
    <t>29*5,559 " NOVÉ pražce od výrobce do žkm stavby do 300 km</t>
  </si>
  <si>
    <t>9*3,4" NOVÝ štěrbinový žlab do 100 km</t>
  </si>
  <si>
    <t>81+5,94+7,128+4,095" NOVÝ štěrk + asfalt + beton do žkm stavby do 20 km</t>
  </si>
  <si>
    <t>1,487 "NOVÝ dhm materiál do 100 km</t>
  </si>
  <si>
    <t>6,8*1,8 "STARÁ zemina z přejezdu skládka do 10 km</t>
  </si>
  <si>
    <t>18*1,8 "STARÝ štěrk z přejezdu do 10 km</t>
  </si>
  <si>
    <t>7,986 "STARÝ asfalt skládka do 10 km</t>
  </si>
  <si>
    <t>0,122 "Staré plasty skládka do 10 km</t>
  </si>
  <si>
    <t>1*(81+5,94+7,128+4,095)" NOVÝ štěrk + asfalt + beton do žkm stavby do 20 km</t>
  </si>
  <si>
    <t>9*1,487 "NOVÝ dhm materiál do 100 km</t>
  </si>
  <si>
    <t>695190335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</si>
  <si>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</si>
  <si>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9*1,9"Přejezd BODAN včetně bet. zídek</t>
  </si>
  <si>
    <t>6,8*1,8 "STARÁ zemina zídky + z výkopu pro žlab do 10 km</t>
  </si>
  <si>
    <t>33*0,11*2,2</t>
  </si>
  <si>
    <t>18*1,8</t>
  </si>
  <si>
    <t>(335*2*0,182)/1000 " pryž. podl.</t>
  </si>
  <si>
    <t>SO 08-02 - Materiál a práce dodávané zadavatelem - NEOCEŇOVAT!</t>
  </si>
  <si>
    <t xml:space="preserve">Poznámka k položce:_x000D_
Dodá zadavatel SŽ, s. o., OŘ Plzeň!  N E O C E Ň O V A T !_x000D_
_x000D_
Dopravu od výrobce do žkm stavby zajišťuje ZHOTOVITEL!_x000D_
_x000D_
s ANTIKOROZNÍ úpravou upevnění_x000D_
_x000D_
_x000D_
</t>
  </si>
  <si>
    <t>17 "P5558 km 70,092 upevnění s ANTIKOROZNÍ úpravou</t>
  </si>
  <si>
    <t>Poznámka k položce:_x000D_
Dodá zadavatel SŽ, s. o., OŘ Plzeň!  N E O C E Ň O V A T !_x000D_
_x000D_
Dodání do žst. Rybník</t>
  </si>
  <si>
    <t xml:space="preserve">SO 09 - Žst. Rybník, 1. SK, km 69,490 - 70,014 </t>
  </si>
  <si>
    <t>SO 09-01 - Železniční svršek</t>
  </si>
  <si>
    <t>trať 196 dle JŘ, žst. Rybník</t>
  </si>
  <si>
    <t>1*36*1,5</t>
  </si>
  <si>
    <t>724*2</t>
  </si>
  <si>
    <t>724*4</t>
  </si>
  <si>
    <t>1738490253</t>
  </si>
  <si>
    <t>943084112</t>
  </si>
  <si>
    <t>724*8</t>
  </si>
  <si>
    <t>-212989324</t>
  </si>
  <si>
    <t>938150078</t>
  </si>
  <si>
    <t>645278457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</si>
  <si>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</t>
  </si>
  <si>
    <t>2*724</t>
  </si>
  <si>
    <t>1*36</t>
  </si>
  <si>
    <t>0,6 " 1x ASP</t>
  </si>
  <si>
    <t>-1871244593</t>
  </si>
  <si>
    <t>0,6</t>
  </si>
  <si>
    <t>-2016582445</t>
  </si>
  <si>
    <t>556573238</t>
  </si>
  <si>
    <t>18,3</t>
  </si>
  <si>
    <t>486117542</t>
  </si>
  <si>
    <t>3,29 "STARÉ vrtule R2 do TO Horní Dvořiště do 20 km</t>
  </si>
  <si>
    <t>17,883 "NOVÝ dhm materiál do 100 km</t>
  </si>
  <si>
    <t>54 "NOVÝ štěrk do žkm stavby do 10 km</t>
  </si>
  <si>
    <t>0,843"Staré plasty skládka do 10 km</t>
  </si>
  <si>
    <t>3,29 "STARÉ vrtule R2 z deponie do TO Horní Dvořiště do 20 km</t>
  </si>
  <si>
    <t>0,843+3,2+10,6+3,29+0,521"STARÉ dhm ze žkm stavby na deponii do 10 km</t>
  </si>
  <si>
    <t>9*17,883 "NOVÝ dhm materiál do 100 km</t>
  </si>
  <si>
    <t>1*3,29 "STARÉ vrtule R2 z deponie do TO Horní Dvořiště do 20 km</t>
  </si>
  <si>
    <t>((724*2*0,182)+(724*4*0,09)+(724*8*0,055))/1000 " pryž. podl. + polyetyl. podl  + dist. kroužek</t>
  </si>
  <si>
    <t xml:space="preserve">SO 10 - Žst. Rybník, 2. SK, km 69,498 - 70,012 </t>
  </si>
  <si>
    <t>SO 10-01 - Železniční svršek</t>
  </si>
  <si>
    <t>694*2</t>
  </si>
  <si>
    <t>694*4</t>
  </si>
  <si>
    <t>694*8</t>
  </si>
  <si>
    <t>2*694</t>
  </si>
  <si>
    <t>0,55 " 1x ASP</t>
  </si>
  <si>
    <t>1404877239</t>
  </si>
  <si>
    <t>0,55</t>
  </si>
  <si>
    <t>17,8</t>
  </si>
  <si>
    <t>3,154 "STARÉ vrtule R2 do TO Horní Dvořiště do 20 km</t>
  </si>
  <si>
    <t>17,142"NOVÝ dhm materiál do 100 km</t>
  </si>
  <si>
    <t>0,808"Staré plasty skládka do 10 km</t>
  </si>
  <si>
    <t>3,154 "STARÉ vrtule R2 z deponie do TO Horní Dvořiště do 20 km</t>
  </si>
  <si>
    <t>0,808+3,08+10,3+3,154+0,5"STARÉ dhm ze žkm stavby na deponii do 10 km</t>
  </si>
  <si>
    <t>9*17,142 "NOVÝ dhm materiál do 100 km</t>
  </si>
  <si>
    <t>1*3,154 "STARÉ vrtule R2 z deponie do TO Horní Dvořiště do 20 km</t>
  </si>
  <si>
    <t>((694*2*0,182)+(694*4*0,09)+(694*8*0,055))/1000 " pryž. podl. + polyetyl. podl  + dist. kroužek</t>
  </si>
  <si>
    <t>SO 11 - TÚ státní hranice - H. Dvořiště, km 61,097 - 61,887, GPK 63,432 - 69,171</t>
  </si>
  <si>
    <t>SO 11-01 - Železniční svršek</t>
  </si>
  <si>
    <t>trať 196 dle JŘ, TÚ  státní hranice - H. Dvořiště</t>
  </si>
  <si>
    <t>4*36*1,5</t>
  </si>
  <si>
    <t>29*36*1,5 " 1x ASP 63,432 – 69,171 = 5 739 m TÚ H. Dvořiště - Rybník</t>
  </si>
  <si>
    <t>(1140*2)+324</t>
  </si>
  <si>
    <t>(1140*4)+648</t>
  </si>
  <si>
    <t>1140*2</t>
  </si>
  <si>
    <t>1140*8</t>
  </si>
  <si>
    <t>2*1140</t>
  </si>
  <si>
    <t>5908050050</t>
  </si>
  <si>
    <t>Výměna upevnění bezpokladnicového komplety a pryžová podložka</t>
  </si>
  <si>
    <t>úl.pl.</t>
  </si>
  <si>
    <t>1848695892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</si>
  <si>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</t>
  </si>
  <si>
    <t>(648/4)*2</t>
  </si>
  <si>
    <t>4*36</t>
  </si>
  <si>
    <t>29*36 " 1x ASP 63,432 – 69,171 = 5 739 m TÚ H. Dvořiště - Rybník</t>
  </si>
  <si>
    <t>0,8 " 1x ASP</t>
  </si>
  <si>
    <t>69,171-63,432 " 1x ASP 63,432 – 69,171 = 5 739 m TÚ H. Dvořiště - Rybník</t>
  </si>
  <si>
    <t>1512251551</t>
  </si>
  <si>
    <t>800</t>
  </si>
  <si>
    <t>69171-63432 " 1x ASP 63,432 – 69,171 = 5 739 m TÚ H. Dvořiště - Rybník</t>
  </si>
  <si>
    <t>0,8</t>
  </si>
  <si>
    <t>2*(25+790)</t>
  </si>
  <si>
    <t>5908030035</t>
  </si>
  <si>
    <t>Zřízení A-LISU soupravou in-sittu tvar S49</t>
  </si>
  <si>
    <t>styk</t>
  </si>
  <si>
    <t>760482626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</si>
  <si>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</si>
  <si>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 xml:space="preserve">21 "sloupy EU č.4,3,2,1,14,13,12,11,10,9,8,7,6,5,4,3,2,1, 0 + 2x zábradlí na mostě    </t>
  </si>
  <si>
    <t xml:space="preserve">115   </t>
  </si>
  <si>
    <t xml:space="preserve">2"km 61,590 – P pás, 61,870 – L pás  </t>
  </si>
  <si>
    <t>5912075020</t>
  </si>
  <si>
    <t>Demontáž magnetických bodů pro měřicí vůz (MV)</t>
  </si>
  <si>
    <t>835203121</t>
  </si>
  <si>
    <t>Demontáž magnetických bodů pro měřicí vůz (MV) Poznámka: 1. V cenách jsou započteny náklady demontáž magnetických bodů včetně manipulace s kameniva.</t>
  </si>
  <si>
    <t>5912080020</t>
  </si>
  <si>
    <t>Montáž magnetických bodů pro měřicí vůz (MV)</t>
  </si>
  <si>
    <t>1250567617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</si>
  <si>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</si>
  <si>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5,180 "STARÉ vrtule R2 do TO Horní Dvořiště do 20 km</t>
  </si>
  <si>
    <t>28,936 "NOVÝ dhm materiál do 100 km</t>
  </si>
  <si>
    <t>216+(29*36*1,5) "NOVÝ štěrk do žkm stavby do 10 km</t>
  </si>
  <si>
    <t>1,386 "Staré plasty skládka do 10 km</t>
  </si>
  <si>
    <t>5,18 "STARÉ vrtule R2 z deponie do TO Horní Dvořiště do 20 km</t>
  </si>
  <si>
    <t>1,386+5,7+16,7+5,18+0,821"STARÉ dhm ze žkm stavby na deponii do 10 km</t>
  </si>
  <si>
    <t>9*28,936"NOVÝ dhm materiál do 100 km</t>
  </si>
  <si>
    <t>1*5,18"STARÉ vrtule R2 do TO Horní Dvořiště do 20 km</t>
  </si>
  <si>
    <t>(((1140+162)*2*0,182)+(1140*4*0,09)+(1140*8*0,055))/1000 " pryž. podl. + polyetyl. podl  + dist. kroužek</t>
  </si>
  <si>
    <t>SO 12 - TÚ Rybník - Omlenice, km 70,270 - 71,343, GPK 71,343 - 71,658</t>
  </si>
  <si>
    <t>SO 12-01 - Železniční svršek</t>
  </si>
  <si>
    <t>2*36*1,5</t>
  </si>
  <si>
    <t>2*36*1,5 "km 71,343 – 71,658 = 315 m</t>
  </si>
  <si>
    <t>1778*2</t>
  </si>
  <si>
    <t>1778*4</t>
  </si>
  <si>
    <t>1778*8</t>
  </si>
  <si>
    <t>2*1778</t>
  </si>
  <si>
    <t>2*36</t>
  </si>
  <si>
    <t>2*36 "km 71,343 – 71,658 = 315 m</t>
  </si>
  <si>
    <t>1,1 " 1x ASP</t>
  </si>
  <si>
    <t>71,658-71,343 "km 71,343 – 71,658 = 315 m</t>
  </si>
  <si>
    <t>79861813</t>
  </si>
  <si>
    <t>1100</t>
  </si>
  <si>
    <t>315"km 71,343 – 71,658 = 315 m</t>
  </si>
  <si>
    <t>1,1</t>
  </si>
  <si>
    <t>0,315 "km 71,343 – 71,658 = 315 m</t>
  </si>
  <si>
    <t>6 "závěrné svary</t>
  </si>
  <si>
    <t>2*(25+1073+25)</t>
  </si>
  <si>
    <t>28"sloupy EU č. 3 – 22, most – 2x + gabiony</t>
  </si>
  <si>
    <t>474584732</t>
  </si>
  <si>
    <t xml:space="preserve">2"km 70,398 – L pás, 70,400 – L pás   </t>
  </si>
  <si>
    <t>1808513425</t>
  </si>
  <si>
    <t>45,0</t>
  </si>
  <si>
    <t>8,08 "STARÉ vrtule R2 do TO Horní Dvořiště do 20 km</t>
  </si>
  <si>
    <t>43,917 "NOVÝ dhm materiál do 100 km</t>
  </si>
  <si>
    <t>108+108 "NOVÝ štěrk do žkm stavby do 10 km</t>
  </si>
  <si>
    <t>2,07 "Staré plasty skládka do 10 km</t>
  </si>
  <si>
    <t>8,08 "STARÉ vrtule R2 z deponie do TO Horní Dvořiště do 20 km</t>
  </si>
  <si>
    <t>2,07+7,894+26,0+8,08+1,28"STARÉ dhm ze žkm stavby na deponii do 10 km</t>
  </si>
  <si>
    <t>9*43,917 "NOVÝ dhm materiál do 100 km</t>
  </si>
  <si>
    <t>1*8,08 "STARÉ vrtule R2 z deponie do TO Horní Dvořiště do 20 km</t>
  </si>
  <si>
    <t>((1778*2*0,182)+(1778*4*0,09)+(1778*8*0,055))/1000 " pryž. podl. + polyetyl. podl  + dist. kroužek</t>
  </si>
  <si>
    <t xml:space="preserve">SO 13 - TÚ Rybník - Omlenice, km 71,658 - 72,050, GPK 72,050 - 75,350 </t>
  </si>
  <si>
    <t>SO 13-01 - Železniční svršek</t>
  </si>
  <si>
    <t>17*36*1,5 "km 72,050 – 75,350 = 3300m</t>
  </si>
  <si>
    <t>626*2</t>
  </si>
  <si>
    <t>626*4</t>
  </si>
  <si>
    <t>626*8</t>
  </si>
  <si>
    <t>748845293</t>
  </si>
  <si>
    <t>110*0,30*0,05 "pod nástupištní desky zastávka Pšenice (rektifikace hrany nástupiště po úpravě GPK)</t>
  </si>
  <si>
    <t>792164776</t>
  </si>
  <si>
    <t>110 "nástupištní desky zastávka Pšenice (rektifikace hrany nástupiště po úpravě GPK)</t>
  </si>
  <si>
    <t>-1884858803</t>
  </si>
  <si>
    <t>2*626</t>
  </si>
  <si>
    <t>5913070010</t>
  </si>
  <si>
    <t>Demontáž betonové přejezdové konstrukce část vnější a vnitřní bez závěrných zídek</t>
  </si>
  <si>
    <t>-807061216</t>
  </si>
  <si>
    <t>Demontáž betonové přejezdové konstrukce část vnější a vnitřní bez závěrných zídek Poznámka: 1. V cenách jsou započteny náklady na demontáž konstrukce a naložení na dopravní prostředek.</t>
  </si>
  <si>
    <t xml:space="preserve">6 "P5559 v km 73,617 </t>
  </si>
  <si>
    <t>5913075010</t>
  </si>
  <si>
    <t>Montáž betonové přejezdové konstrukce část vnější a vnitřní bez závěrných zídek</t>
  </si>
  <si>
    <t>566771261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</si>
  <si>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</si>
  <si>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17*36 "km 72,050 – 75,350 = 3300m</t>
  </si>
  <si>
    <t>0,45 " 1x ASP</t>
  </si>
  <si>
    <t>3,3 "km 72,050 – 75,350 = 3300m</t>
  </si>
  <si>
    <t>1596870338</t>
  </si>
  <si>
    <t>450</t>
  </si>
  <si>
    <t>3300 "km 72,050 – 75,350 = 3300m</t>
  </si>
  <si>
    <t>0,45</t>
  </si>
  <si>
    <t>2*(25+392+25)</t>
  </si>
  <si>
    <t xml:space="preserve">7 "sloupy EU č. 32 – 38     </t>
  </si>
  <si>
    <t xml:space="preserve">66      </t>
  </si>
  <si>
    <t>15,6</t>
  </si>
  <si>
    <t>2,845 "STARÉ vrtule R2 do TO Horní Dvořiště do 20 km</t>
  </si>
  <si>
    <t>15,462 "NOVÝ dhm materiál do 100 km</t>
  </si>
  <si>
    <t>108+(17*36*1,5)"NOVÝ štěrk do žkm stavby do 10 km</t>
  </si>
  <si>
    <t>0,729 "Staré plasty skládka do 10 km</t>
  </si>
  <si>
    <t>2,845 "STARÉ vrtule R2 z deponie do TO Horní Dvořiště do 20 km</t>
  </si>
  <si>
    <t>0,729+2,7+9,29+2,845+0,451"STARÉ dhm ze žkm stavby na deponii do 10 km</t>
  </si>
  <si>
    <t>3,686 "NOVÝ beton do 10 km</t>
  </si>
  <si>
    <t>9*15,462 "NOVÝ dhm materiál do 100 km</t>
  </si>
  <si>
    <t>1*2,845 "STARÉ vrtule R2 z deponie do TO Horní Dvořiště do 20 km</t>
  </si>
  <si>
    <t>((626*2*0,182)+(626*4*0,09)+(626*8*0,055))/1000 " pryž. podl. + polyetyl. podl  + dist. kroužek</t>
  </si>
  <si>
    <t>SO 14 - TÚ Rybník - Omlenice, km 75,350 - 76,975, GPK 76,975 - 77,250</t>
  </si>
  <si>
    <t>SO 14-01 - Železniční svršek</t>
  </si>
  <si>
    <t>1*36*1,5 "km 76,975 – 77,250 = 275 m</t>
  </si>
  <si>
    <t>2620*2</t>
  </si>
  <si>
    <t>2620*4</t>
  </si>
  <si>
    <t>2620*8</t>
  </si>
  <si>
    <t>-2122197246</t>
  </si>
  <si>
    <t>110*0,30*0,05 "pod nástupištní desky zastávka Bujanov (rektifikace hrany nástupiště po úpravě GPK)</t>
  </si>
  <si>
    <t>5955101025</t>
  </si>
  <si>
    <t>Kamenivo drcené drť frakce 4/8</t>
  </si>
  <si>
    <t>-1915293388</t>
  </si>
  <si>
    <t>(110*1,0*0,05)*1,45 "pod zámkovou dlažbu zastávka Bujanov (rektifikace hrany nástupiště po úpravě GPK)</t>
  </si>
  <si>
    <t>-95528836</t>
  </si>
  <si>
    <t>110 "nástupištní desky zastávka Bujanov (rektifikace hrany nástupiště po úpravě GPK)</t>
  </si>
  <si>
    <t>-148192044</t>
  </si>
  <si>
    <t>-13868278</t>
  </si>
  <si>
    <t>110*1 "zámková dlažba zastávka Bujanov (rektifikace hrany nástupiště po úpravě GPK)</t>
  </si>
  <si>
    <t>-2109519439</t>
  </si>
  <si>
    <t>2*2620</t>
  </si>
  <si>
    <t>1*36 "km 76,975 – 77,250 = 275m</t>
  </si>
  <si>
    <t>1,65 " 1x ASP</t>
  </si>
  <si>
    <t>0,275 " 1x ASP km 76,975 – 77,250 = 275m</t>
  </si>
  <si>
    <t>-259468023</t>
  </si>
  <si>
    <t>1650</t>
  </si>
  <si>
    <t>275 "km 76,975 – 77,250 = 275m</t>
  </si>
  <si>
    <t>1,65</t>
  </si>
  <si>
    <t>0,275 "km 76,975 – 77,250 = 275m</t>
  </si>
  <si>
    <t>10 "závěrné svary</t>
  </si>
  <si>
    <t>2*(25+1625+25)</t>
  </si>
  <si>
    <t xml:space="preserve">33 "sloupy EU č. 127 – 156, nástupiště – 1x, zábradlí – 1x, propustek – 1x    </t>
  </si>
  <si>
    <t xml:space="preserve">3"km 75,520 – L pás, 76,420 – L pás, 76,460 – L pás </t>
  </si>
  <si>
    <t xml:space="preserve">9,6 "P5560 v km 76,464 </t>
  </si>
  <si>
    <t>1431145653</t>
  </si>
  <si>
    <t>1810351267</t>
  </si>
  <si>
    <t xml:space="preserve">2 "P5560 v km 76,464 </t>
  </si>
  <si>
    <t>64,7</t>
  </si>
  <si>
    <t>11,91 "STARÉ vrtule R2 do TO Horní Dvořiště do 20 km</t>
  </si>
  <si>
    <t>64,714"NOVÝ dhm materiál do 100 km</t>
  </si>
  <si>
    <t>270+(1*36*1,5)"NOVÝ štěrk do žkm stavby do 10 km</t>
  </si>
  <si>
    <t>3,050 "Staré plasty skládka do 10 km</t>
  </si>
  <si>
    <t>11,91 "STARÉ vrtule R2 z deponie do TO Horní Dvořiště do 20 km</t>
  </si>
  <si>
    <t>3,05+11,91+11,6+38,9+1,9"STARÉ dhm ze žkm stavby na deponii do 10 km</t>
  </si>
  <si>
    <t>7,975 "NOVÁ štěrkodrť 4/8 do 10 km</t>
  </si>
  <si>
    <t>9*64,714"NOVÝ dhm materiál do 100 km</t>
  </si>
  <si>
    <t>1*11,91 "STARÉ vrtule R2 do TO Horní Dvořiště do 20 km</t>
  </si>
  <si>
    <t>((2620*2*0,182)+(2620*4*0,09)+(2620*8*0,055))/1000 " pryž. podl. + polyetyl. podl  + dist. kroužek</t>
  </si>
  <si>
    <t xml:space="preserve">SO 15 - TÚ Rybník - Omlenice, km 77,400 - 79,537, SVK 78,420 - 78,870 + 79,020 - 79,537, TSO P5561 </t>
  </si>
  <si>
    <t>SO 15-01 - Železniční svršek</t>
  </si>
  <si>
    <t>3625*2</t>
  </si>
  <si>
    <t>3625*4</t>
  </si>
  <si>
    <t>3625*8</t>
  </si>
  <si>
    <t>500065182</t>
  </si>
  <si>
    <t xml:space="preserve">7,2" P5561 v km 79,532  </t>
  </si>
  <si>
    <t>-1207030873</t>
  </si>
  <si>
    <t xml:space="preserve">2" P5561 v km 79,532 </t>
  </si>
  <si>
    <t>7*1*0,05*2,2" VLEVO P5561 v km 79,532</t>
  </si>
  <si>
    <t>7*3*0,05*2,2 " VPRAVO P5561 v km 79,532</t>
  </si>
  <si>
    <t>7*1*0,06*2,2" VLEVO P5561 v km 79,532</t>
  </si>
  <si>
    <t>7*3*0,06*2,2 " VPRAVO P5561 v km 79,532</t>
  </si>
  <si>
    <t>2*(0,6*10*0,25) " pro uložení bet. podkladních bloků</t>
  </si>
  <si>
    <t>(7*0,6*0,15) " pro uložení odvodňovacího žlabu</t>
  </si>
  <si>
    <t>191567998</t>
  </si>
  <si>
    <t>Poznámka k položce:_x000D_
přejezd P5561 km 79,532</t>
  </si>
  <si>
    <t>4 " ACO.10820N, RD 300 - Monolitický odvodňovací žlab natur, třída zatížení F 900</t>
  </si>
  <si>
    <t>2*3625</t>
  </si>
  <si>
    <t>9/1000</t>
  </si>
  <si>
    <t>997-(9+9) "odečtena část 9 m koleje, která je součástí položky 5906130345 montáž KR v ose koleje</t>
  </si>
  <si>
    <t>2,15+0,025 " ASP</t>
  </si>
  <si>
    <t>-963763161</t>
  </si>
  <si>
    <t>2,175</t>
  </si>
  <si>
    <t>16"montážní svary</t>
  </si>
  <si>
    <t>2*(25+2112)</t>
  </si>
  <si>
    <t xml:space="preserve">49 "sloupy EU č. 167 – 205 = 39ks, č. 1 – 4 = 4ks, propustek – 1x, zábradlí – 3x, návěstidlo – 1x, přejezd – 1x   </t>
  </si>
  <si>
    <t>4"km 78,010 – L pás, 79,080 – L pás, 79,082 – L pás, 79,490 – P pás</t>
  </si>
  <si>
    <t>-1493902770</t>
  </si>
  <si>
    <t>7*0,6*0,7 " P5561 v km 79,532 Rosehill příprava pro silniční vpusť</t>
  </si>
  <si>
    <t>2*(9*1*1) " P5561 v km 79,532 Rosehill příprava pro závěrné zídky</t>
  </si>
  <si>
    <t>-221508196</t>
  </si>
  <si>
    <t>7 " P5561 v km 79,532</t>
  </si>
  <si>
    <t>750681569</t>
  </si>
  <si>
    <t>7 "P5561 v km 79,532</t>
  </si>
  <si>
    <t>2 "P5561 v km 79,532</t>
  </si>
  <si>
    <t>5913130040</t>
  </si>
  <si>
    <t>Demontáž dílů přejezdové konstrukce se silničními panely náběhový klín</t>
  </si>
  <si>
    <t>Demontáž dílů přejezdové konstrukce se silničními panely náběhový klín Poznámka: 1. V cenách jsou započteny náklady na demontáž a naložení na dopravní prostředek.</t>
  </si>
  <si>
    <t>7,2 "P5561 v km 79,532</t>
  </si>
  <si>
    <t>1*7 "P5561 v km 79,532</t>
  </si>
  <si>
    <t>(7*2)+(7*4) "vlevo + vpravo P5561 v km 79,532</t>
  </si>
  <si>
    <t xml:space="preserve">(7*1)+(7*3)"Vlevo – 7,0m x 1,0m = 7,0m2 + vpravo – 7,0m x 3,0m = 21,0m2 </t>
  </si>
  <si>
    <t>89,5</t>
  </si>
  <si>
    <t>9,4 "NOVÁ přejezdová kce do 300 km</t>
  </si>
  <si>
    <t>2,1" NOVÝ žlab do 100 km</t>
  </si>
  <si>
    <t>53,341 " NOVÉ kolejnice z žst. Rybník do žkm stavby do 10 km</t>
  </si>
  <si>
    <t>4,578 " NOVÉ pražce od výrobce do žkm stavby do 300 km</t>
  </si>
  <si>
    <t>(14*(0,270+0,027))+53,34 "STARÉ bet. pražce vč. upevnění + STARÉ kolejnice ze žkm stavby na deponii do 10 km</t>
  </si>
  <si>
    <t>7,1"STARÁ přej. konstr. do 10 km LIKVIDACE</t>
  </si>
  <si>
    <t>29*9,4 "NOVÁ přejezdová kce do 300 km</t>
  </si>
  <si>
    <t>29*4,578 " NOVÉ pražce od výrobce do žkm stavby do 300 km</t>
  </si>
  <si>
    <t>9*2,1" NOVÝ žlab do 100 km</t>
  </si>
  <si>
    <t>16,472 "STARÉ vrtule R2 do TO Horní Dvořiště do 20 km</t>
  </si>
  <si>
    <t>270+3,08+3,696+8,817" NOVÝ štěrk + asfalt + beton do žkm stavby do 20 km</t>
  </si>
  <si>
    <t>89,538"NOVÝ dhm materiál do 100 km</t>
  </si>
  <si>
    <t>37,692 "STARÁ zemina z přejezdu skládka do 10 km</t>
  </si>
  <si>
    <t>28,8"STARÝ štěrk z přejezdu do 10 km</t>
  </si>
  <si>
    <t>10,164 "STARÝ asfalt skládka do 10 km</t>
  </si>
  <si>
    <t>4,22 "Staré plasty skládka do 10 km</t>
  </si>
  <si>
    <t>4,22+16,472+16,095+53,795+2,61"STARÉ dhm ze žkm stavby na deponii do 10 km</t>
  </si>
  <si>
    <t>1*(270+3,08+3,696+8,817)" NOVÝ štěrk + asfalt + beton do žkm stavby do 20 km</t>
  </si>
  <si>
    <t>9*89,538"NOVÝ dhm materiál do 100 km</t>
  </si>
  <si>
    <t>1*16,472 "STARÉ vrtule R2 do TO Horní Dvořiště do 20 km</t>
  </si>
  <si>
    <t>4" starý silniční žlab</t>
  </si>
  <si>
    <t>2*1,55"Přejezdové panely</t>
  </si>
  <si>
    <t>(7*0,6*0,7)*1,8 " P5561 v km 79,532 Rosehill příprava pro silniční vpusť</t>
  </si>
  <si>
    <t>(2*(9*1*1))*1,8 " P5561 v km 79,532 Rosehill příprava pro závěrné zídky</t>
  </si>
  <si>
    <t>42*0,11*2,2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</si>
  <si>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</si>
  <si>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16*1,8</t>
  </si>
  <si>
    <t>((3625*2*0,182)+(3625*4*0,09)+(3625*8*0,055))/1000 " pryž. podl. + polyetyl. podl  + dist. kroužek</t>
  </si>
  <si>
    <t>SO 15-02 - Materiál a práce dodávané zadavatelem - NEOCEŇOVAT!</t>
  </si>
  <si>
    <t xml:space="preserve">Poznámka k položce:_x000D_
Dodá zadavatel SŽ, s. o., OŘ Plzeň!  N E O C E Ň O V A T !_x000D_
_x000D_
Dodání do žst. Rybník_x000D_
_x000D_
s ANTIKOROZNÍ úpravou upevnění_x000D_
_x000D_
</t>
  </si>
  <si>
    <t>14 "P5561 v km 79,532 upevnění s ANTIKOROZNÍ úpravou</t>
  </si>
  <si>
    <t xml:space="preserve">SO 16 - Žst. Omlenice, 1. SK, km 79,758 - 80,398 </t>
  </si>
  <si>
    <t>SO 16-01 - Železniční svršek</t>
  </si>
  <si>
    <t>trať 196 dle JŘ, žst. Omlenice</t>
  </si>
  <si>
    <t>955*2</t>
  </si>
  <si>
    <t>955*4</t>
  </si>
  <si>
    <t>5908050010</t>
  </si>
  <si>
    <t>Výměna upevnění podkladnicového komplety a pryžová podložka</t>
  </si>
  <si>
    <t>420469175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</si>
  <si>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</t>
  </si>
  <si>
    <t>1,986+0,348</t>
  </si>
  <si>
    <t>4,584"NOVÝ dhm materiál do 100 km</t>
  </si>
  <si>
    <t>9*4,584"NOVÝ dhm materiál do 100 km</t>
  </si>
  <si>
    <t>(955*2*0,182)/1000 " pryž. podl.</t>
  </si>
  <si>
    <t xml:space="preserve">SO 17 - TÚ Rybník - Omlenice, km 77,250 - 77,400 </t>
  </si>
  <si>
    <t>SO 17-01 - Železniční svršek</t>
  </si>
  <si>
    <t>12*36*1,5</t>
  </si>
  <si>
    <t>77,400-77,250 " 100% ODPAD - vše ke zpevnění zemního tělesa</t>
  </si>
  <si>
    <t>12*36</t>
  </si>
  <si>
    <t>(2*0,150)-0,150 " 2x ASP (1. podbití v délce 0,150 km je součástí položky SČ č. 5905085045)!</t>
  </si>
  <si>
    <t>-1950937916</t>
  </si>
  <si>
    <t>0,150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</si>
  <si>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</t>
  </si>
  <si>
    <t xml:space="preserve">250 "km 77,275 – 77,400 = 125m – L + P strana </t>
  </si>
  <si>
    <t>9 "sloupy EU</t>
  </si>
  <si>
    <t>648" NOVÝ štěrk do žkm stavby do 20 km</t>
  </si>
  <si>
    <t>1*648" NOVÝ štěrk do žkm stavby do 20 km</t>
  </si>
  <si>
    <t>SO 17-02 - Železniční spodek</t>
  </si>
  <si>
    <t>Úroveň 3:</t>
  </si>
  <si>
    <t>17-02-01 - Zřízení odvodnění, km 77,195 - 77,487</t>
  </si>
  <si>
    <t>1361653316</t>
  </si>
  <si>
    <t>1*36*1,5 "pro žebra</t>
  </si>
  <si>
    <t>5955101016</t>
  </si>
  <si>
    <t>Kamenivo drcené štěrkodrť frakce 0/32 kv kv – konstrukční vrstva</t>
  </si>
  <si>
    <t>-431137422</t>
  </si>
  <si>
    <t>(290*0,25*5,3)*1,8" konstrukční vrstva ŠD 0/32KV pro 290 m</t>
  </si>
  <si>
    <t>5955101022</t>
  </si>
  <si>
    <t>Kamenivo drcené štěrkodrť frakce 0/32</t>
  </si>
  <si>
    <t>1310335745</t>
  </si>
  <si>
    <t>(47,23*1,8)-0,014 " trativod výplň</t>
  </si>
  <si>
    <t>5964133005</t>
  </si>
  <si>
    <t>Geotextilie separační</t>
  </si>
  <si>
    <t>229982648</t>
  </si>
  <si>
    <t>360" trativod</t>
  </si>
  <si>
    <t>200" žebra</t>
  </si>
  <si>
    <t>-1758661873</t>
  </si>
  <si>
    <t>480*2</t>
  </si>
  <si>
    <t>5964103025-R</t>
  </si>
  <si>
    <t>Drenážní plastové díly trubka s částečnou perforací DN 150 mm</t>
  </si>
  <si>
    <t>-810451934</t>
  </si>
  <si>
    <t>25+25+42+3</t>
  </si>
  <si>
    <t>5964103120-R</t>
  </si>
  <si>
    <t>Drenážní plastové díly šachta průchozí DN 400/150 1 vtok/1 odtok DN 150 mm</t>
  </si>
  <si>
    <t>-167123139</t>
  </si>
  <si>
    <t>5964103135</t>
  </si>
  <si>
    <t>Drenážní plastové díly poklop šachty plastový D 400</t>
  </si>
  <si>
    <t>-1634220590</t>
  </si>
  <si>
    <t>5964119000</t>
  </si>
  <si>
    <t>Příkopová tvárnice TZZ 3</t>
  </si>
  <si>
    <t>1235818857</t>
  </si>
  <si>
    <t>650*1</t>
  </si>
  <si>
    <t>-1955557357</t>
  </si>
  <si>
    <t>50*1 "podkladní beton</t>
  </si>
  <si>
    <t>1311198052</t>
  </si>
  <si>
    <t>4+4</t>
  </si>
  <si>
    <t>-1761698517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</si>
  <si>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</t>
  </si>
  <si>
    <t>292/1000</t>
  </si>
  <si>
    <t>-101820980</t>
  </si>
  <si>
    <t>(92*1,6*0,7)+0,46" trativod</t>
  </si>
  <si>
    <t>65*0,5*1,0 " žebra</t>
  </si>
  <si>
    <t>290*0,25*5,3 " konstrukční vrstva (bude rozprostřeno na přilehlý terén)</t>
  </si>
  <si>
    <t>5915015010</t>
  </si>
  <si>
    <t>Svahování zemního tělesa železničního spodku v náspu</t>
  </si>
  <si>
    <t>1428812970</t>
  </si>
  <si>
    <t>Svahování zemního tělesa železničního spodku v náspu Poznámka: 1. V cenách jsou započteny náklady na svahování železničního tělesa a uložení výzisku na terén nebo naložení na dopravní prostředek.</t>
  </si>
  <si>
    <t>290*5,3 " z odtěžené konstrukční vrstvy</t>
  </si>
  <si>
    <t>5914055010</t>
  </si>
  <si>
    <t>Zřízení krytých odvodňovacích zařízení potrubí trativodu</t>
  </si>
  <si>
    <t>-742941018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</si>
  <si>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</t>
  </si>
  <si>
    <t>92</t>
  </si>
  <si>
    <t>5914055020</t>
  </si>
  <si>
    <t>Zřízení krytých odvodňovacích zařízení šachty trativodu</t>
  </si>
  <si>
    <t>983642066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</si>
  <si>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</t>
  </si>
  <si>
    <t>4*1,5</t>
  </si>
  <si>
    <t>5914055060</t>
  </si>
  <si>
    <t>Zřízení krytých odvodňovacích zařízení vsakovacího žebra</t>
  </si>
  <si>
    <t>-839817050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</si>
  <si>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</t>
  </si>
  <si>
    <t>(13,3+10,75+9,4+10,10+10,10+10,94)+0,41</t>
  </si>
  <si>
    <t>5914035010</t>
  </si>
  <si>
    <t>Zřízení otevřených odvodňovacích zařízení příkopové tvárnice</t>
  </si>
  <si>
    <t>1169582196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</si>
  <si>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</si>
  <si>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195</t>
  </si>
  <si>
    <t>853715525</t>
  </si>
  <si>
    <t>36+384,25+47,22</t>
  </si>
  <si>
    <t>5914075020</t>
  </si>
  <si>
    <t>Zřízení konstrukční vrstvy pražcového podloží bez geomateriálu tl. 0,30 m</t>
  </si>
  <si>
    <t>-1719426384</t>
  </si>
  <si>
    <t>Zřízení konstrukční vrstvy pražcového podloží bez geomateriálu tl. 0,30 m Poznámka: 1. V cenách nejsou obsaženy náklady na dodávku materiálu a odtěžení zeminy.</t>
  </si>
  <si>
    <t>290*5,3 "tl. 0,25 m</t>
  </si>
  <si>
    <t>-1095337723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</si>
  <si>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</t>
  </si>
  <si>
    <t>549433343</t>
  </si>
  <si>
    <t>1884277355</t>
  </si>
  <si>
    <t>2104517915</t>
  </si>
  <si>
    <t>2*(25+292+25)</t>
  </si>
  <si>
    <t>1033074598</t>
  </si>
  <si>
    <t>1698714844</t>
  </si>
  <si>
    <t>54+691,65+85" NOVÝ štěrk do žkm stavby do 20 km</t>
  </si>
  <si>
    <t>55,250" NOVÉ příkopové tvárnice do žkm stavby do 20 km</t>
  </si>
  <si>
    <t>111,700" NOVÝ beton do žkm stavby do 20 km</t>
  </si>
  <si>
    <t>136*1,8" STARÁ zemina na skládku do 20 km</t>
  </si>
  <si>
    <t>1027294599</t>
  </si>
  <si>
    <t>1*(54+691,65+85)" NOVÝ štěrk do žkm stavby do 20 km</t>
  </si>
  <si>
    <t>1*55,250" NOVÉ příkopové tvárnice do žkm stavby do 20 km</t>
  </si>
  <si>
    <t>1*111,700" NOVÝ beton do žkm stavby do 20 km</t>
  </si>
  <si>
    <t>1*(136*1,8)" STARÁ zemina na skládku do 20 km</t>
  </si>
  <si>
    <t>444432592</t>
  </si>
  <si>
    <t>512</t>
  </si>
  <si>
    <t>1380169272</t>
  </si>
  <si>
    <t>0,170"pryž. podložky pod kolejnice</t>
  </si>
  <si>
    <t xml:space="preserve">SO 18 - Žst. Holkov, 1. SK, GPK km 98,595 - 99,398 </t>
  </si>
  <si>
    <t>SO 18-01 - Železniční svršek</t>
  </si>
  <si>
    <t>trať 196 dle JŘ, žst. Holkov</t>
  </si>
  <si>
    <t>4*36*1,5 "km 98,595 – 99,398 = 803 m pouze GPK</t>
  </si>
  <si>
    <t>4*36 "km 98,595 – 99,398 = 803 m pouze GPK</t>
  </si>
  <si>
    <t>0,803 "km 98,595 – 99,398 = 803 m pouze GPK</t>
  </si>
  <si>
    <t>688290560</t>
  </si>
  <si>
    <t>803"km 98,595 – 99,398 = 803 m pouze GPK</t>
  </si>
  <si>
    <t>4*36*1,5" NOVÝ štěrk do žkm stavby do 20 km</t>
  </si>
  <si>
    <t>1*4*36*1,5" NOVÝ štěrk do žkm stavby do 20 km</t>
  </si>
  <si>
    <t xml:space="preserve">SO 19 - TÚ Holkov - Kamenný Újezd, km 101,140 - 101,740, GPK 99,484 - 101,140 + 101,740 - 105,087 </t>
  </si>
  <si>
    <t>SO 19-01 - Železniční svršek</t>
  </si>
  <si>
    <t>trať 196 dle JŘ, TÚ Holkov - Kamenný Újezd</t>
  </si>
  <si>
    <t>3*36*1,5</t>
  </si>
  <si>
    <t>8*36*1,5 " km 99,484 – 101,140 = 1 656 m</t>
  </si>
  <si>
    <t>17*36*1,5 " km 101,740 – 105,087 = 3 447 m</t>
  </si>
  <si>
    <t>5958158025</t>
  </si>
  <si>
    <t>Podložka pryžová pod patu kolejnice WS7 149x152x7</t>
  </si>
  <si>
    <t>2078844954</t>
  </si>
  <si>
    <t>5958155000</t>
  </si>
  <si>
    <t>Úhlové vodicí vložky Wfp 14K -12 (základní)</t>
  </si>
  <si>
    <t>155067960</t>
  </si>
  <si>
    <t>1642461902</t>
  </si>
  <si>
    <t>110*0,30*0,05 "pod nástupištní desky zastávka Chlumec u ČB (rektifikace hrany nástupiště po úpravě GPK)</t>
  </si>
  <si>
    <t>1110625980</t>
  </si>
  <si>
    <t>(110*0,5*0,05)*1,45 "pod zámkovou dlažbu zastávka Chlumec u ČB (rektifikace hrany nástupiště po úpravě GPK)</t>
  </si>
  <si>
    <t>-707094183</t>
  </si>
  <si>
    <t>110 "nástupištní desky zastávka Chlumec u ČB (rektifikace hrany nástupiště po úpravě GPK)</t>
  </si>
  <si>
    <t>-175177087</t>
  </si>
  <si>
    <t>-1597371299</t>
  </si>
  <si>
    <t>110*0,5 "zámková dlažba zastávka Chlumec u ČB (rektifikace hrany nástupiště po úpravě GPK)</t>
  </si>
  <si>
    <t>-1406173356</t>
  </si>
  <si>
    <t>5907020606</t>
  </si>
  <si>
    <t>Souvislá výměna kolejnic současně s výměnou kompletů, vodicích vložek a pryžové podložky, tvar S49, 49E1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</si>
  <si>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</t>
  </si>
  <si>
    <t>2*600</t>
  </si>
  <si>
    <t>3*36 " km 101,140 - 101,740</t>
  </si>
  <si>
    <t>8*36 " km 99,484 – 101,140 = 1 656 m</t>
  </si>
  <si>
    <t>17*36 " km 101,740 – 105,087 = 3 447 m</t>
  </si>
  <si>
    <t>0,600 " km 101,140 - 101,740</t>
  </si>
  <si>
    <t>1,656 " km 99,484 – 101,140 = 1 656 m</t>
  </si>
  <si>
    <t>3,447 " km 101,740 – 105,087 = 3 447 m</t>
  </si>
  <si>
    <t>600 " km 101,140 - 101,740</t>
  </si>
  <si>
    <t>1656 " km 99,484 – 101,140 = 1 656 m</t>
  </si>
  <si>
    <t>3447 " km 101,740 – 105,087 = 3 447 m</t>
  </si>
  <si>
    <t>2,656 " km 98,484 – 101,140 = 2 656 m</t>
  </si>
  <si>
    <t xml:space="preserve"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</t>
  </si>
  <si>
    <t>14 "montážní svary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</si>
  <si>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</t>
  </si>
  <si>
    <t>4"závěrné svary</t>
  </si>
  <si>
    <t>2*(25+600+25)</t>
  </si>
  <si>
    <t>5913035210</t>
  </si>
  <si>
    <t>Demontáž celopryžové přejezdové konstrukce silně zatížené v koleji část vnější a vnitřní bez závěrných zídek</t>
  </si>
  <si>
    <t>-420686318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</si>
  <si>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</si>
  <si>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4,8 " P5571 v km 100,032 z důvodu 1x ASP</t>
  </si>
  <si>
    <t>4,8 " P5573 v km 103,281 z důvodu 1x ASP</t>
  </si>
  <si>
    <t>7,2 " P5574 v km 104,571 z důvodu 1x ASP</t>
  </si>
  <si>
    <t>930435273</t>
  </si>
  <si>
    <t xml:space="preserve">2 " P5571 v km 100,032 </t>
  </si>
  <si>
    <t>2 " P5573 v km 103,281</t>
  </si>
  <si>
    <t xml:space="preserve">2 " P5574 v km 104,571 </t>
  </si>
  <si>
    <t>5913040210</t>
  </si>
  <si>
    <t>Montáž celopryžové přejezdové konstrukce silně zatížené v koleji část vnější a vnitřní bez závěrných zídek</t>
  </si>
  <si>
    <t>-1472734683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</si>
  <si>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</si>
  <si>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 xml:space="preserve">4,8 " P5571 v km 100,032  z důvodu 1x ASP </t>
  </si>
  <si>
    <t>4,8 " P5573 v km 103,281  z důvodu 1x ASP</t>
  </si>
  <si>
    <t>7,2 " P5574 v km 104,571  z důvodu 1x ASP</t>
  </si>
  <si>
    <t>1160397463</t>
  </si>
  <si>
    <t>471546300</t>
  </si>
  <si>
    <t>14,4 "P5575 v km 104,591 BODAN z důvodu 1x ASP</t>
  </si>
  <si>
    <t>-143230278</t>
  </si>
  <si>
    <t>2 "P5575 v km 104,591 BODAN z důvodu 1x ASP</t>
  </si>
  <si>
    <t>1875009983</t>
  </si>
  <si>
    <t>258650939</t>
  </si>
  <si>
    <t xml:space="preserve">16 "sloupy EU č. 33 – 48  </t>
  </si>
  <si>
    <t>122</t>
  </si>
  <si>
    <t xml:space="preserve">122 </t>
  </si>
  <si>
    <t>59,268" NOVÉ kolejnice z žst. Holkov do žkm stavby do 10 km</t>
  </si>
  <si>
    <t>59,268"STARÉ kolejnice ze žkm stavby na deponii do 10 km</t>
  </si>
  <si>
    <t>0,321"Staré plasty skládka do 30 km</t>
  </si>
  <si>
    <t>162+(8*36*1,5)+(17*36*1,5)" NOVÝ štěrk do žkm stavby do 20 km</t>
  </si>
  <si>
    <t>0,321" NOVÝ dhm do žkm stavby do 200 km</t>
  </si>
  <si>
    <t>0,321 "Staré plasty skládka do 30 km</t>
  </si>
  <si>
    <t>3,988 "NOVÁ štěrkodrť 4/8 do 20 km</t>
  </si>
  <si>
    <t>1*(162+(8*36*1,5)+(17*36*1,5))" NOVÝ štěrk do žkm stavby do 20 km</t>
  </si>
  <si>
    <t>19*0,321" NOVÝ dhm do žkm stavby do 200 km</t>
  </si>
  <si>
    <t>2*0,321 "Staré plasty skládka do 30 km</t>
  </si>
  <si>
    <t>1*3,988 "NOVÁ štěrkodrť 4/8 do 20 km</t>
  </si>
  <si>
    <t>0,301+0,02 " pryž. podl. WS7 + Wfp14k</t>
  </si>
  <si>
    <t>SO 19-02 - Materiál a práce dodávané zadavatelem - NEOCEŇOVAT!</t>
  </si>
  <si>
    <t>Poznámka k položce:_x000D_
Dodá zadavatel SŽ, s. o., OŘ Plzeň!  N E O C E Ň O V A T !_x000D_
_x000D_
Dodání do žst. Holkov</t>
  </si>
  <si>
    <t xml:space="preserve">SO 20 - TÚ Holkov - Kamenný Újezd, km 105,087 - 105,326 </t>
  </si>
  <si>
    <t>SO 20-01 - Železniční svršek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</si>
  <si>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</t>
  </si>
  <si>
    <t xml:space="preserve">402 "rozdělení „u“ </t>
  </si>
  <si>
    <t>-495478019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</si>
  <si>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</t>
  </si>
  <si>
    <t xml:space="preserve">2*239 "L + P pás – 4ks – délky 120m, 2ks – L pás a 2ks – P pás      </t>
  </si>
  <si>
    <t xml:space="preserve">0,300 "až k výhybce č. 1 Kamenný Újezd  </t>
  </si>
  <si>
    <t>58579025</t>
  </si>
  <si>
    <t>0,300</t>
  </si>
  <si>
    <t>1466911313</t>
  </si>
  <si>
    <t>0,30</t>
  </si>
  <si>
    <t>4 "montážní svary</t>
  </si>
  <si>
    <t xml:space="preserve">2*(25+239)"úprava UT L + P pás, až k výhybce č. 1 Kamenný Újezd </t>
  </si>
  <si>
    <t>1 "jen poškozené</t>
  </si>
  <si>
    <t xml:space="preserve">9 "sloupy EU – č. 118,119,120,1,2,3 – 2x, 4 + 1x  propustek  </t>
  </si>
  <si>
    <t xml:space="preserve">1 "km 105,315 – P    </t>
  </si>
  <si>
    <t>-412152598</t>
  </si>
  <si>
    <t>Poznámka k položce:_x000D_
U – bloky zakryté km 105,140 – 105,200 L, TZZ 4 v km 105,200 – 105,280 L, TZZ 4 v km 105,140 – 105,280 P</t>
  </si>
  <si>
    <t>-1283770549</t>
  </si>
  <si>
    <t>-850626433</t>
  </si>
  <si>
    <t>23,707" NOVÉ kolejnice z žst. Velešín do žkm stavby do 10 km</t>
  </si>
  <si>
    <t>131,454" NOVÉ pražce od výrobce do žkm stavby do 300 km</t>
  </si>
  <si>
    <t>(384*(0,270+0,027))+23,7"STARÉ bet. pražce vč. upevnění + STARÉ kolejnice ze žkm stavby na deponii do 10 km</t>
  </si>
  <si>
    <t>1*0,05"STARÉ ZZ do 30 km</t>
  </si>
  <si>
    <t>29*131,454" NOVÉ pražce od výrobce do žkm stavby do 300 km</t>
  </si>
  <si>
    <t>2*0,05"STARÉ ZZ do 30 km</t>
  </si>
  <si>
    <t>0,140"Staré plasty skládka do 30 km</t>
  </si>
  <si>
    <t>270" NOVÝ štěrk do žkm stavby do 20 km</t>
  </si>
  <si>
    <t>0,140 "Staré plasty skládka do 20 km</t>
  </si>
  <si>
    <t>1*270" NOVÝ štěrk do žkm stavby do 20 km</t>
  </si>
  <si>
    <t>1*0,140 "Staré plasty skládka do 20 km</t>
  </si>
  <si>
    <t>1*0,05"STARÉ ZZ</t>
  </si>
  <si>
    <t xml:space="preserve">(384*2*0,182)/1000 " pryž. podl. </t>
  </si>
  <si>
    <t>SO 20-02 - Materiál a práce dodávané zadavatelem - NEOCEŇOVAT!</t>
  </si>
  <si>
    <t xml:space="preserve">SO 21 - Žst. Kamenný Újezd 2. SK, km 105,406 - 105,920 </t>
  </si>
  <si>
    <t>SO 21-01 - Železniční svršek</t>
  </si>
  <si>
    <t xml:space="preserve">trať 196 dle JŘ, žst. Kamenný Újezd </t>
  </si>
  <si>
    <t>850*2</t>
  </si>
  <si>
    <t>850*8</t>
  </si>
  <si>
    <t>2*850</t>
  </si>
  <si>
    <t>0,564 " 1x ASP</t>
  </si>
  <si>
    <t>-1297636221</t>
  </si>
  <si>
    <t>0,564</t>
  </si>
  <si>
    <t>250757492</t>
  </si>
  <si>
    <t xml:space="preserve">12"sloupy EU č. 8,10,12,14,16,18,20,22,24,26,28,30 </t>
  </si>
  <si>
    <t xml:space="preserve">2"u S2 km 105,403 L pás, u Lc2 km 105,897 L pás  </t>
  </si>
  <si>
    <t>17,521</t>
  </si>
  <si>
    <t>3,862 "STARÉ vrtule R2 do TO Horní Dvořiště do 50 km</t>
  </si>
  <si>
    <t>17,221"NOVÝ dhm materiál do 100 km</t>
  </si>
  <si>
    <t>108"NOVÝ štěrk do žkm stavby do 20 km</t>
  </si>
  <si>
    <t>0,989 "Staré plasty skládka do 30 km</t>
  </si>
  <si>
    <t>3,862 "STARÉ vrtule R2 z deponie do TO Horní Dvořiště do 50 km</t>
  </si>
  <si>
    <t>0,306+12,614+3,862+0,612+0,153"STARÉ dhm ze žkm stavby na deponii do 10 km</t>
  </si>
  <si>
    <t>9*17,221"NOVÝ dhm materiál do 100 km</t>
  </si>
  <si>
    <t>1*108"NOVÝ štěrk do žkm stavby do 20 km</t>
  </si>
  <si>
    <t>2*0,989 "Staré plasty skládka do 30 km</t>
  </si>
  <si>
    <t>4*3,862 "STARÉ vrtule R2 z deponie do TO Horní Dvořiště do 50 km</t>
  </si>
  <si>
    <t>((850*2*0,182)+(850*4*0,09)+(850*8*0,055))/1000 " pryž. podl. + polyetyl. podl  + dist. kroužek</t>
  </si>
  <si>
    <t>SO 22 - Žst. Kamenný Újezd, 1. SK, km 105,420 - 105,765</t>
  </si>
  <si>
    <t>SO 22-01 - Železniční svršek</t>
  </si>
  <si>
    <t>trať 196 dle JŘ, žst. Kamenný Újezd</t>
  </si>
  <si>
    <t>575</t>
  </si>
  <si>
    <t>690</t>
  </si>
  <si>
    <t>2*0,4</t>
  </si>
  <si>
    <t>-321022644</t>
  </si>
  <si>
    <t>-395437629</t>
  </si>
  <si>
    <t>0,4</t>
  </si>
  <si>
    <t>6"montážní svary</t>
  </si>
  <si>
    <t>2*345</t>
  </si>
  <si>
    <t xml:space="preserve">2"u S1 km 105,437 L pás, u Lc1 km 105,869 L pás   </t>
  </si>
  <si>
    <t xml:space="preserve">2" u S1 km 105,437 L pás, u Lc1 km 105,869 L pás   </t>
  </si>
  <si>
    <t>9902900400</t>
  </si>
  <si>
    <t>Složení objemnějšího kusového materiálu, vybouraných hmot</t>
  </si>
  <si>
    <t>855877961</t>
  </si>
  <si>
    <t>Složení objemnějšího kusového materiálu, vybouraných hmot Poznámka: 1. Ceny jsou určeny pro skládání materiálu z vlastních zásob objednatele.</t>
  </si>
  <si>
    <t>35,561 "Vykládka kolejnic z přistavenýcj žel. vozů v žst, Kamenný Újezd</t>
  </si>
  <si>
    <t>188,025 " NOVÉ pražce od výrobce do žkm stavby do 300 km</t>
  </si>
  <si>
    <t>29*188,025 " NOVÉ pražce od výrobce do žkm stavby do 300 km</t>
  </si>
  <si>
    <t>0,197 "Staré plasty skládka do 30 km</t>
  </si>
  <si>
    <t>(8*36*1,5)" NOVÝ štěrk do 20 km</t>
  </si>
  <si>
    <t>1*(8*36*1,5)" NOVÝ štěrk do 20 km</t>
  </si>
  <si>
    <t>2*0,197 "Staré plasty skládka do 30 km</t>
  </si>
  <si>
    <t>-1586806751</t>
  </si>
  <si>
    <t>(540*2*0,182)/1000 " pryž. podl.</t>
  </si>
  <si>
    <t>SO 22-02 - Materiál a práce dodávané zadavatelem - NEOCEŇOVAT!</t>
  </si>
  <si>
    <t>Poznámka k položce:_x000D_
Dodá zadavatel SŽ, s. o., OŘ Plzeň!  N E O C E Ň O V A T !_x000D_
_x000D_
Dodání do žst. Kamenný Újezd</t>
  </si>
  <si>
    <t>SO 23 - TÚ Kamenný Újezd - Včelná, km 109,000 - 110,920, GPK km 106,122 - 109,000</t>
  </si>
  <si>
    <t>SO 23-01 - Železniční svršek</t>
  </si>
  <si>
    <t>trať 196 dle JŘ, TÚ Kamenný Újezd - Včelná</t>
  </si>
  <si>
    <t>48*36*1,5</t>
  </si>
  <si>
    <t>14*36*1,5 "km 106,122 – 109,000 = 2 878 m</t>
  </si>
  <si>
    <t>861512720</t>
  </si>
  <si>
    <t>136*0,30*0,05 "pod nástupištní desky zastávka K. Újezd Doly (rektifikace hrany nástupiště po úpravě GPK)</t>
  </si>
  <si>
    <t>-992826575</t>
  </si>
  <si>
    <t>136 "nástupištní desky zastávka K. Újezd Doly (rektifikace hrany nástupiště po úpravě GPK)</t>
  </si>
  <si>
    <t>843553398</t>
  </si>
  <si>
    <t>110,920-109,000 " 60 % zpět, 40% ODPAD (z toho 5 % ekol. likvidace 43,2 m3 + 95 % zpevnění zemního tělesa 820,8 m3)</t>
  </si>
  <si>
    <t xml:space="preserve">3210 "rozdělení „u“ </t>
  </si>
  <si>
    <t>3840"L + P pás – 32ks – délky 120m, 16ks – L pás a 16ks P pás</t>
  </si>
  <si>
    <t>48*36</t>
  </si>
  <si>
    <t>126+101+655+94</t>
  </si>
  <si>
    <t>(2*1,95)-1,920 " 2x ASP (1. podbití v délce 1,920 km je součástí položky SČ č. 5905085045)!</t>
  </si>
  <si>
    <t>109,000-106,122 "km 106,122 – 109,000 = 2 878 m</t>
  </si>
  <si>
    <t>1555373277</t>
  </si>
  <si>
    <t>1,95</t>
  </si>
  <si>
    <t>22"montážní svary</t>
  </si>
  <si>
    <t>12 "závěrné svary</t>
  </si>
  <si>
    <t>2*(25+1920)</t>
  </si>
  <si>
    <t>2*(126+101+655+94)</t>
  </si>
  <si>
    <t>1,92</t>
  </si>
  <si>
    <t>2129725369</t>
  </si>
  <si>
    <t>8,4 " P5576 v km 106,182 z důvodu 1x ASP</t>
  </si>
  <si>
    <t>-732101005</t>
  </si>
  <si>
    <t>2 " P5576 v km 106,182 z důvodu 1x ASP</t>
  </si>
  <si>
    <t>-1505853005</t>
  </si>
  <si>
    <t>1747094403</t>
  </si>
  <si>
    <t>1033713581</t>
  </si>
  <si>
    <t>8,4 " P5577 v km 108,734 z důvodu 1x ASP</t>
  </si>
  <si>
    <t>-1757535383</t>
  </si>
  <si>
    <t>2 " P5577 v km 108,734 z důvodu 1x ASP</t>
  </si>
  <si>
    <t>1145442025</t>
  </si>
  <si>
    <t>-1809517971</t>
  </si>
  <si>
    <t>Poznámka k položce:_x000D_
TZZ 3 v km 108,910 – 109,450 P, 109,520 – 109,650 P, 109,900 – 110,50680 P,  TZZ 3 v km 109,050 – 109,270 L, 109,900 – 110,100 L, 110,560 – 110,850 L, 110,670 – 110,720 L</t>
  </si>
  <si>
    <t xml:space="preserve">53 "sloupy EU – č. 70 – 106,1,2,3,4,5 + 1x Př L + 2x propustek + 3x Gabiony + 2x U bloky + 3x PHS </t>
  </si>
  <si>
    <t xml:space="preserve">4"km 109,420 – P,  110,905 – P,  110,480 – P,  110,482 – P </t>
  </si>
  <si>
    <t>7596207010</t>
  </si>
  <si>
    <t>Demontáž indikátoru horkoběžnosti</t>
  </si>
  <si>
    <t>-959862003</t>
  </si>
  <si>
    <t>7596205010</t>
  </si>
  <si>
    <t>Montáž indikátoru horkoběžnosti</t>
  </si>
  <si>
    <t>-373752383</t>
  </si>
  <si>
    <t>189,658 " NOVÉ kolejnice z žst. Kamenný Újezd do žkm stavby do 10 km.</t>
  </si>
  <si>
    <t>1049,670 " NOVÉ pražce od výrobce do žkm stavby do 300 km.</t>
  </si>
  <si>
    <t>(3142*(0,270+0,027))+189,658 "STARÉ bet. pražce vč. upevnění + STARÉ kolejnice ze žkm stavby na deponii do 10 km</t>
  </si>
  <si>
    <t>29*1049,670 " NOVÉ pražce od výrobce do žkm stavby do 300 km.</t>
  </si>
  <si>
    <t>43,2*1,8 "STARÝ štěrk ze SČ skládka do 20 km</t>
  </si>
  <si>
    <t>1,144 "Staré plasty skládka do 20 km</t>
  </si>
  <si>
    <t>2592+(14*36*1,5)" NOVÝ štěrk do žkm stavby do 20 km</t>
  </si>
  <si>
    <t>77,76"STARÝ štěrk ze SČ skládka do 30 km</t>
  </si>
  <si>
    <t>1,144 "Staré plasty skládka do 30 km</t>
  </si>
  <si>
    <t>4,557 "NOVÝ beton do 10 km</t>
  </si>
  <si>
    <t>1*(2592+(14*36*1,5))" NOVÝ štěrk do žkm stavby do 20 km</t>
  </si>
  <si>
    <t>2*77,76 "STARÝ štěrk ze SČ skládka do 30 km</t>
  </si>
  <si>
    <t>2*1,144 "Staré plasty skládka do 30 km</t>
  </si>
  <si>
    <t>43,2*1,8</t>
  </si>
  <si>
    <t>2048772506</t>
  </si>
  <si>
    <t>(3142*2*0,182)/1000 " pryž. podl.</t>
  </si>
  <si>
    <t>SO 23-02 - Materiál a práce dodávané zadavatelem - NEOCEŇOVAT!</t>
  </si>
  <si>
    <t>SO 24 - Žst. Včelná, 1. SK, km 111,005 - 111,502</t>
  </si>
  <si>
    <t>SO 24-01 - Železniční svršek</t>
  </si>
  <si>
    <t>trať 196 dle JŘ, žst. Včelná</t>
  </si>
  <si>
    <t>842</t>
  </si>
  <si>
    <t>1004</t>
  </si>
  <si>
    <t>2*0,550</t>
  </si>
  <si>
    <t>1486575441</t>
  </si>
  <si>
    <t>0,550</t>
  </si>
  <si>
    <t>-1642097594</t>
  </si>
  <si>
    <t>2*(502+25)</t>
  </si>
  <si>
    <t xml:space="preserve">1 "u S1  km 111,047 L pás    </t>
  </si>
  <si>
    <t xml:space="preserve">1 " u S1  km 111,047 L pás    </t>
  </si>
  <si>
    <t>-1687833609</t>
  </si>
  <si>
    <t>114</t>
  </si>
  <si>
    <t>296011505</t>
  </si>
  <si>
    <t xml:space="preserve">114*0,50 </t>
  </si>
  <si>
    <t>1063504964</t>
  </si>
  <si>
    <t>1891738644</t>
  </si>
  <si>
    <t>114*0,50</t>
  </si>
  <si>
    <t xml:space="preserve">100,756 "Vykládka kolejnic z přistavenýcj žel. vozů v žst. Včelná </t>
  </si>
  <si>
    <t>275,334" NOVÉ pražce od výrobce do žkm stavby do 300 km</t>
  </si>
  <si>
    <t>29*275,334 " NOVÉ pražce od výrobce do žkm stavby do 300 km</t>
  </si>
  <si>
    <t>0,299 "Staré plasty skládka do 30 km</t>
  </si>
  <si>
    <t>(5*36*1,5)" NOVÝ štěrk do 20 km</t>
  </si>
  <si>
    <t>0,299"Staré plasty skládka do 30 km</t>
  </si>
  <si>
    <t>1*(5*36*1,5)" NOVÝ štěrk do 20 km</t>
  </si>
  <si>
    <t>2*0,299 "Staré plasty skládka do 30 km</t>
  </si>
  <si>
    <t>(821*2*0,182)/1000 " pryž. podl.</t>
  </si>
  <si>
    <t>SO 24-02 - Materiál a práce dodávané zadavatelem - NEOCEŇOVAT!</t>
  </si>
  <si>
    <t xml:space="preserve">SO 25 - TÚ Včelná - Č. Budějovice, úprava GPK km 111,880 - 115,975 </t>
  </si>
  <si>
    <t>SO 25-01 - Železniční svršek</t>
  </si>
  <si>
    <t>trať 196 dle JŘ, TÚ Včelná - Č. Budějovice</t>
  </si>
  <si>
    <t>20*36*1,5</t>
  </si>
  <si>
    <t>431167375</t>
  </si>
  <si>
    <t xml:space="preserve">Poznámka k položce:_x000D_
P5579 km 112,223 - přejezd stávající BODAN 13,2 m </t>
  </si>
  <si>
    <t>1 "P5579 v km 112,223</t>
  </si>
  <si>
    <t>-640965218</t>
  </si>
  <si>
    <t>13,2 "P5579 v km 112,223 BODAN bude zpětně osazen</t>
  </si>
  <si>
    <t>326131912</t>
  </si>
  <si>
    <t>2 "P5579 v km 112,223 BODAN bude zpětně osazen</t>
  </si>
  <si>
    <t>-1336216086</t>
  </si>
  <si>
    <t>-906639220</t>
  </si>
  <si>
    <t>-475215975</t>
  </si>
  <si>
    <t>6,0 " P5580 v km 115,134</t>
  </si>
  <si>
    <t>9,6 "P5581 v km 115,808</t>
  </si>
  <si>
    <t>96859656</t>
  </si>
  <si>
    <t>2 " P5580 v km 115,134</t>
  </si>
  <si>
    <t>2 "P5581 v km 115,808</t>
  </si>
  <si>
    <t>239804353</t>
  </si>
  <si>
    <t>6 " P5580 v km 115,134</t>
  </si>
  <si>
    <t>913722858</t>
  </si>
  <si>
    <t>3 "jen poškozené</t>
  </si>
  <si>
    <t xml:space="preserve">16 "sloupy EU – č. 51,52,53,54,55,1,2,3,4,5 + 2x výstražník + 1x návěstidlo Se6  </t>
  </si>
  <si>
    <t xml:space="preserve">44 "sloupy EU – č. 38 – 76, sloupy č. 68 a 69 – 2x + 2x propustek + 1x návěstidlo L  </t>
  </si>
  <si>
    <t xml:space="preserve">2 "km 112,190 – P,  112,248 - L   </t>
  </si>
  <si>
    <t xml:space="preserve">6 "( km 114,340 – L,  115,090 – L,  115,145 – L,  115,733 – P,  115,734 – P,  115,815 – P  </t>
  </si>
  <si>
    <t>20*36</t>
  </si>
  <si>
    <t xml:space="preserve">115,975-111,880 "111,880 – 115,975 = 4095m </t>
  </si>
  <si>
    <t>-32431455</t>
  </si>
  <si>
    <t>4095</t>
  </si>
  <si>
    <t>0,184 "NOVÉ části přejezdové konstrukce do 300 km</t>
  </si>
  <si>
    <t>3*0,05"STARÉ ZZ do 20 km</t>
  </si>
  <si>
    <t>29*0,184 "NOVÉ části přejezdové konstrukce do 300 km</t>
  </si>
  <si>
    <t>1*(3*0,05)"STARÉ ZZ do 20 km</t>
  </si>
  <si>
    <t>1080" NOVÝ štěrk do žkm stavby do 30 km</t>
  </si>
  <si>
    <t>2*1080" NOVÝ štěrk do žkm stavby do 30 km</t>
  </si>
  <si>
    <t>3*0,05"STARÉ ZZ</t>
  </si>
  <si>
    <t>SO 26 - Následné propracování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</si>
  <si>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</si>
  <si>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-105686043</t>
  </si>
  <si>
    <t>(31+2+2+1+10+22+10+2+2+3+1)*36*1,5</t>
  </si>
  <si>
    <t>76356464</t>
  </si>
  <si>
    <t>7,2 " P5564 km 87,151</t>
  </si>
  <si>
    <t>9,0 " P5565 km 89,265</t>
  </si>
  <si>
    <t>-1574343003</t>
  </si>
  <si>
    <t>-879106093</t>
  </si>
  <si>
    <t>2+2"SK 1 + SK 2 Kaplice</t>
  </si>
  <si>
    <t>1339898879</t>
  </si>
  <si>
    <t>4+4"SK 1 + SK2 Kaplice</t>
  </si>
  <si>
    <t>324075261</t>
  </si>
  <si>
    <t>2+2"SK 1 + SK2 Kaplice</t>
  </si>
  <si>
    <t>1953594649</t>
  </si>
  <si>
    <t>4+4"SK 1 + SK 2 Kaplice</t>
  </si>
  <si>
    <t>-433428662</t>
  </si>
  <si>
    <t>99*36</t>
  </si>
  <si>
    <t>-1029508498</t>
  </si>
  <si>
    <t>2+2+2+2</t>
  </si>
  <si>
    <t>103983591</t>
  </si>
  <si>
    <t>-422152165</t>
  </si>
  <si>
    <t>1635795100</t>
  </si>
  <si>
    <t>2 "P5570 km 98,133 BODAN</t>
  </si>
  <si>
    <t>-476244660</t>
  </si>
  <si>
    <t>7,2 "P5570 km 98,133 BODAN</t>
  </si>
  <si>
    <t>1990445442</t>
  </si>
  <si>
    <t>5909030020</t>
  </si>
  <si>
    <t>Následná úprava GPK koleje směrové a výškové uspořádání pražce betonové</t>
  </si>
  <si>
    <t>1853482216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</si>
  <si>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</t>
  </si>
  <si>
    <t>6,282+0,732+0,729+0,567+2,3+4,339+0,150+0,300+0,400+1,950+0,55</t>
  </si>
  <si>
    <t>-1790272722</t>
  </si>
  <si>
    <t>-293781220</t>
  </si>
  <si>
    <t>123+50+104+53+9+9</t>
  </si>
  <si>
    <t>-2144510805</t>
  </si>
  <si>
    <t>-1836452359</t>
  </si>
  <si>
    <t>2 "Kaplice u S1 km 86,311 L pás, u L1 km 86,937 L pás</t>
  </si>
  <si>
    <t xml:space="preserve">2 "Kaplice u S2 km 86,311 L pás, u L2 km 86,937 L pás Kaplice </t>
  </si>
  <si>
    <t xml:space="preserve">2 "Velešín u S1 km 93,513 L pás, u Lc1 km 93,990 L pás </t>
  </si>
  <si>
    <t>3 "Omlenice- kaplice</t>
  </si>
  <si>
    <t>12 "Velešín - Holkov</t>
  </si>
  <si>
    <t>4 "KÚ - Včelná</t>
  </si>
  <si>
    <t>1 "Holkov - K. Újezd</t>
  </si>
  <si>
    <t>2" K.Újezd</t>
  </si>
  <si>
    <t>1" Včelná</t>
  </si>
  <si>
    <t>218790737</t>
  </si>
  <si>
    <t xml:space="preserve">2 "u S1 km 86,311 L pás, u L1 km 86,937 L pás </t>
  </si>
  <si>
    <t xml:space="preserve">2 "u S2 km 86,311 L pás, u L2 km 86,937 L pás </t>
  </si>
  <si>
    <t>3 "Omlenice - Kaplice</t>
  </si>
  <si>
    <t>12" Velešín - Holkov</t>
  </si>
  <si>
    <t>2" K. Újezd</t>
  </si>
  <si>
    <t>1 "Včelná</t>
  </si>
  <si>
    <t>2065716146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</si>
  <si>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</t>
  </si>
  <si>
    <t>Poznámka k položce:_x000D_
Následné podbití v roce 2026 (1. etapy stavby)</t>
  </si>
  <si>
    <t>1"Následné podbití v roce 2026 (1. etapy stavby)</t>
  </si>
  <si>
    <t>1"Následné podbití v roce 2027 (2. etapy stavby)</t>
  </si>
  <si>
    <t>201805766</t>
  </si>
  <si>
    <t>1+1"Následné podbití v roce 2026 (1. etapy stavby)</t>
  </si>
  <si>
    <t>1+1"Následné podbití v roce 2027 (2. etapy stavby)</t>
  </si>
  <si>
    <t>-2101349488</t>
  </si>
  <si>
    <t>86*36*1,5 " Nové kamenivo do 20 km</t>
  </si>
  <si>
    <t>1197215335</t>
  </si>
  <si>
    <t>1*(86*36*1,5) " Nové kamenivo do 20 km</t>
  </si>
  <si>
    <t>VON - Vedlejší a ostatní náklady</t>
  </si>
  <si>
    <t>022121001</t>
  </si>
  <si>
    <t>Geodetické práce Diagnostika technické infrastruktury Vytýčení trasy inženýrských sítí</t>
  </si>
  <si>
    <t>%</t>
  </si>
  <si>
    <t>527451577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</si>
  <si>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</si>
  <si>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a.s.</t>
  </si>
  <si>
    <t>033111009-R</t>
  </si>
  <si>
    <t>Provozní vlivy Výluka silničního provozu se zajištěním objížďky</t>
  </si>
  <si>
    <t>KPL</t>
  </si>
  <si>
    <t>-1837596124</t>
  </si>
  <si>
    <t>Poznámka k položce:_x000D_
P5564 v km 87,151_x000D_
P5565 v km 89,265_x000D_
P5567 v km 95,333_x000D_
P5569 v km 96,094_x000D_
P5570 v km 98,133 _x000D_
P5558 v km 70,092_x000D_
P5561 v km 79,532 _x000D_
P5560 v km 76,464 _x000D_
P5580 v km 115,134 _x000D_
P5581 v km 115,808 _x000D_
P5579 v km 112,223 _x000D_
_x000D_
pro 1x ASP:_x000D_
P5563 v km 86,142 Pouze D/M pro 1x ASP _x000D_
P5559 v km 73,617 Pouze D/M pro 1x ASP _x000D_
P5571 v km 100,032 Pouze D/M pro 1x ASP _x000D_
P5573 v km 103,281 Pouze D/M pro 1x ASP _x000D_
P5574 v km 104,571 Pouze D/M pro 1x ASP _x000D_
P5575 v km 104,591 Pouze D/M pro 1x ASP _x000D_
P5576 v km 106,182 Pouze D/M pro 1x ASP_x000D_
P5577 v km 108,734 Pouze D/M pro 1x ASP _x000D_
_x000D_
Bez DIO._x000D_
_x000D_
Objednatel zajistí zpracování dopravně inženýrských opatření (DIO), zajištění vyjádření od všech příslušných organizací a orgánů státní správy a zajištění vydání dopravně inženýrského rozhodnutí (DIR) od SSÚ. Objednatelem budou Zhotoviteli při předání staveniště oznámeny konkrétní termíny uzavírek jednotlivých železničních přejezdů._x000D_
_x000D_
Následnou realizaci dočasného řešení dopravních situací zajišťuje ZHOTOVITEL!</t>
  </si>
  <si>
    <t>022101001</t>
  </si>
  <si>
    <t>Geodetické práce Geodetické práce před opravou</t>
  </si>
  <si>
    <t>1050774339</t>
  </si>
  <si>
    <t>Poznámka k položce:_x000D_
Zaměření a dodržení PPK z důvodu zřizování bezstykové koleje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</si>
  <si>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</si>
  <si>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</si>
  <si>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-1053717472</t>
  </si>
  <si>
    <t>022101011</t>
  </si>
  <si>
    <t>Geodetické práce Geodetické práce v průběhu opravy</t>
  </si>
  <si>
    <t>809293536</t>
  </si>
  <si>
    <t>033131001</t>
  </si>
  <si>
    <t>Provozní vlivy Organizační zajištění prací při zřizování a udržování BK kolejí a výhybek</t>
  </si>
  <si>
    <t>-582775970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</si>
  <si>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</t>
  </si>
  <si>
    <t>6282+732+729+567+50+2220+4339+240+50+50+790+1073+392+1625+2112+600+239+50+345+1920+502</t>
  </si>
  <si>
    <t>022101021</t>
  </si>
  <si>
    <t>Geodetické práce Geodetické práce po ukončení opravy</t>
  </si>
  <si>
    <t>1616260787</t>
  </si>
  <si>
    <t>033111099-R</t>
  </si>
  <si>
    <t>Provozní vlivy Výluka silničního provozu se zajištěním objížďky - pro NÁSLEDNÉ propracování</t>
  </si>
  <si>
    <t>691652973</t>
  </si>
  <si>
    <t>Poznámka k položce:_x000D_
P5564 v km 87,151_x000D_
P5565 v km 89,265_x000D_
P5567 v km 95,333_x000D_
P5569 v km 96,094_x000D_
P5570 v km 98,133 _x000D_
P5580 v km 115,134 _x000D_
P5581 v km 115,808 _x000D_
P5579 v km 112,223 _x000D_
_x000D_
Bez DIO._x000D_
_x000D_
Objednatel zajistí zpracování dopravně inženýrských opatření (DIO), zajištění vyjádření od všech příslušných organizací a orgánů státní správy a zajištění vydání dopravně inženýrského rozhodnutí (DIR) od SSÚ. Objednatelem budou Zhotoviteli před plánovaným následným propracováním oznámeny konkrétní termíny uzavírek jednotlivých železničních přejezdů._x000D_
_x000D_
Následnou realizaci dočasného řešení dopravních situací zajišťuje ZHOTOVITEL!</t>
  </si>
  <si>
    <t>023131021-R</t>
  </si>
  <si>
    <t>Projektové práce Dokumentace skutečného provedení GEODETICKÁ část</t>
  </si>
  <si>
    <t>-1428228196</t>
  </si>
  <si>
    <t>Projektové práce Dokumentace skutečného provedení - GEODETICKÁ část.</t>
  </si>
  <si>
    <t>Poznámka k položce:_x000D_
Vyhotovení kompletní GEODETICKÉ části pro Správu železniční geodézie (SŽG)._x000D_
_x000D_
Zaměření a dodržení PPK z důvodu zřizování bezstykové koleje</t>
  </si>
  <si>
    <t>023131001</t>
  </si>
  <si>
    <t>Projektové práce Dokumentace skutečného provedení železničního svršku a spodku</t>
  </si>
  <si>
    <t>-1784363888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</si>
  <si>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</si>
  <si>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Včetně části SMT</t>
  </si>
  <si>
    <t>021211001</t>
  </si>
  <si>
    <t>Průzkumné práce pro opravy Doplňující laboratorní rozbor kontaminace zeminy nebo kol. lože</t>
  </si>
  <si>
    <t>-801558126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</si>
  <si>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</t>
  </si>
  <si>
    <t>SO M - Oprava mostu v km 93,352 Kaplice - Velešín</t>
  </si>
  <si>
    <t>SO 1 - Most 93,352</t>
  </si>
  <si>
    <t xml:space="preserve"> TÚ Kaplice - Velešín</t>
  </si>
  <si>
    <t>Správa železnic, státní organizace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</si>
  <si>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</si>
  <si>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</si>
  <si>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</si>
  <si>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</si>
  <si>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</si>
  <si>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</si>
  <si>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</si>
  <si>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</si>
  <si>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</si>
  <si>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</si>
  <si>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</si>
  <si>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</si>
  <si>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</si>
  <si>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</si>
  <si>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</si>
  <si>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122211101</t>
  </si>
  <si>
    <t>Odkopávky a prokopávky v hornině třídy těžitelnosti I, skupiny 3 ručně</t>
  </si>
  <si>
    <t>-1991971033</t>
  </si>
  <si>
    <t>Online PSC</t>
  </si>
  <si>
    <t>https://podminky.urs.cz/item/CS_URS_2025_01/122211101</t>
  </si>
  <si>
    <t>2*(8,0*0,2*1,0)+2*(8,6*0,2*1,0)"přebytečná zemina nad křídly vlevo a vpravo</t>
  </si>
  <si>
    <t>2*(7,1*0,2*1,0)+2*(7,5*0,2*1,0)"přebytečná zemina u pat křídel vlevo a vpravo</t>
  </si>
  <si>
    <t>2*(3,0*6,5*0,25)"výkop pro základové pasy podkladu izolace</t>
  </si>
  <si>
    <t>162211311</t>
  </si>
  <si>
    <t>Vodorovné přemístění výkopku z horniny třídy těžitelnosti I skupiny 1 až 3 stavebním kolečkem do 10 m</t>
  </si>
  <si>
    <t>-699701566</t>
  </si>
  <si>
    <t>https://podminky.urs.cz/item/CS_URS_2025_01/162211311</t>
  </si>
  <si>
    <t>167111101</t>
  </si>
  <si>
    <t>Nakládání výkopku z hornin třídy těžitelnosti I skupiny 1 až 3 ručně</t>
  </si>
  <si>
    <t>-1975101197</t>
  </si>
  <si>
    <t>https://podminky.urs.cz/item/CS_URS_2025_01/167111101</t>
  </si>
  <si>
    <t>167111121</t>
  </si>
  <si>
    <t>Skládání nebo překládání výkopku z horniny třídy těžitelnosti I skupiny 1 až 3 ručně</t>
  </si>
  <si>
    <t>632656515</t>
  </si>
  <si>
    <t>https://podminky.urs.cz/item/CS_URS_2025_01/167111121</t>
  </si>
  <si>
    <t>171111111</t>
  </si>
  <si>
    <t>Hutnění zeminy pro spodní stavbu železnic tl do 20 cm</t>
  </si>
  <si>
    <t>-1240168395</t>
  </si>
  <si>
    <t>https://podminky.urs.cz/item/CS_URS_2025_01/171111111</t>
  </si>
  <si>
    <t>(15,0*6,0)*2</t>
  </si>
  <si>
    <t>171112221</t>
  </si>
  <si>
    <t>Uložení sypaniny z hornin nesoudržných sypkých do násypů přes 3 m3 pro spodní stavbu železnic ručně</t>
  </si>
  <si>
    <t>264560258</t>
  </si>
  <si>
    <t>https://podminky.urs.cz/item/CS_URS_2025_01/171112221</t>
  </si>
  <si>
    <t>181111131</t>
  </si>
  <si>
    <t>Plošná úprava terénu do 500 m2 zemina skupiny 1 až 4 nerovnosti přes 150 do 200 mm v rovinně a svahu do 1:5</t>
  </si>
  <si>
    <t>-1839580049</t>
  </si>
  <si>
    <t>https://podminky.urs.cz/item/CS_URS_2025_01/181111131</t>
  </si>
  <si>
    <t>5,0*5,0*4</t>
  </si>
  <si>
    <t>Zakládání</t>
  </si>
  <si>
    <t>212311111</t>
  </si>
  <si>
    <t>Obetonování výústění příčného odvodnění mostu včetně žlabovky</t>
  </si>
  <si>
    <t>1662714240</t>
  </si>
  <si>
    <t>https://podminky.urs.cz/item/CS_URS_2025_01/212311111</t>
  </si>
  <si>
    <t>2*5"žlabovky zaústěné do odvodnění příkopu</t>
  </si>
  <si>
    <t>212795111</t>
  </si>
  <si>
    <t>Příčné odvodnění mostní opěry z plastových trub DN 160 včetně podkladního betonu, štěrkového obsypu</t>
  </si>
  <si>
    <t>1599103790</t>
  </si>
  <si>
    <t>https://podminky.urs.cz/item/CS_URS_2025_01/212795111</t>
  </si>
  <si>
    <t>2*12,0</t>
  </si>
  <si>
    <t>274321117</t>
  </si>
  <si>
    <t>Základové pasy, prahy, věnce a ostruhy mostních konstrukcí ze ŽB C 25/30</t>
  </si>
  <si>
    <t>-2031700129</t>
  </si>
  <si>
    <t>https://podminky.urs.cz/item/CS_URS_2025_01/274321117</t>
  </si>
  <si>
    <t xml:space="preserve">15,0*6,0*0,25"roznášecí deska pod izolaci </t>
  </si>
  <si>
    <t>274361411</t>
  </si>
  <si>
    <t>Výztuž základových pasů, prahů, věnců a ostruh ze svařovaných sítí do 3,5 kg/m2</t>
  </si>
  <si>
    <t>130226204</t>
  </si>
  <si>
    <t>https://podminky.urs.cz/item/CS_URS_2025_01/274361411</t>
  </si>
  <si>
    <t>((0,6*3,0*2)+(3,0*6,0*2))*0,0035</t>
  </si>
  <si>
    <t>Svislé a kompletní konstrukce</t>
  </si>
  <si>
    <t>317321118</t>
  </si>
  <si>
    <t>Mostní římsy ze ŽB C 30/37</t>
  </si>
  <si>
    <t>-1408990345</t>
  </si>
  <si>
    <t>https://podminky.urs.cz/item/CS_URS_2025_01/317321118</t>
  </si>
  <si>
    <t>7,8*0,6*0,25"žbt.římsa vlevo</t>
  </si>
  <si>
    <t>8,75*0,6*0,25"žbt.římsa vpravo</t>
  </si>
  <si>
    <t>2*(8,0*0,45*0,25)"žbt.římsy křídel vlevo</t>
  </si>
  <si>
    <t>2*(8,6*0,45*0,25)"žbt.římsy křídel vpravo</t>
  </si>
  <si>
    <t>317353121</t>
  </si>
  <si>
    <t>Bednění mostních říms všech tvarů - zřízení</t>
  </si>
  <si>
    <t>-387992855</t>
  </si>
  <si>
    <t>https://podminky.urs.cz/item/CS_URS_2025_01/317353121</t>
  </si>
  <si>
    <t>2*(7,8*0,25)+2*(0,25*0,6)"pro římsu vlevo</t>
  </si>
  <si>
    <t>2*(8,75*0,25)+2*(0,25*0,6)"pro římsu vpravo</t>
  </si>
  <si>
    <t>4*(8,0*0,25)+2*(0,25*0,45)"pro římsy křídel vlevo</t>
  </si>
  <si>
    <t>4*(8,6*0,25)+2*(0,25*0,45)"pro římsy křídel vpravo</t>
  </si>
  <si>
    <t>317353221</t>
  </si>
  <si>
    <t>Bednění mostních říms všech tvarů - odstranění</t>
  </si>
  <si>
    <t>-1380429004</t>
  </si>
  <si>
    <t>https://podminky.urs.cz/item/CS_URS_2025_01/317353221</t>
  </si>
  <si>
    <t>317361116</t>
  </si>
  <si>
    <t>Výztuž mostních říms z betonářské oceli 10 505</t>
  </si>
  <si>
    <t>178703819</t>
  </si>
  <si>
    <t>https://podminky.urs.cz/item/CS_URS_2025_01/317361116</t>
  </si>
  <si>
    <t>317361411</t>
  </si>
  <si>
    <t>Výztuž mostních říms ze svařovaných sítí do 6 kg/m2</t>
  </si>
  <si>
    <t>-876692674</t>
  </si>
  <si>
    <t>https://podminky.urs.cz/item/CS_URS_2025_01/317361411</t>
  </si>
  <si>
    <t>0,006*(2*(7,8*0,6)+2*(8,75*0,6)+2*(8,0*0,45)+2*(8,6*0,45))"0,006 t/m2 - plocha říms čel a křídel</t>
  </si>
  <si>
    <t>317661141</t>
  </si>
  <si>
    <t>Výplň spár monolitické římsy tmelem polyuretanovým šířky spáry do 15 mm</t>
  </si>
  <si>
    <t>-2073593073</t>
  </si>
  <si>
    <t>https://podminky.urs.cz/item/CS_URS_2025_01/317661141</t>
  </si>
  <si>
    <t>(0,25+0,6+0,25+0,1)*2</t>
  </si>
  <si>
    <t>(0,25+0,45+0,25+0,1)*4</t>
  </si>
  <si>
    <t>Komunikace pozemní</t>
  </si>
  <si>
    <t>5905055010R</t>
  </si>
  <si>
    <t>-1951947664</t>
  </si>
  <si>
    <t>15,0*6,0*1,1</t>
  </si>
  <si>
    <t>Úpravy povrchů, podlahy a osazování výplní</t>
  </si>
  <si>
    <t>628613511</t>
  </si>
  <si>
    <t>Ochranný nátěr OK mostů - základní a podkladní epoxidový, vrchní PU, tl. min 280 µm</t>
  </si>
  <si>
    <t>-1581694872</t>
  </si>
  <si>
    <t>https://podminky.urs.cz/item/CS_URS_2025_01/628613511</t>
  </si>
  <si>
    <t>(7,8+8,75)*1,1"zábradlí vlevo a vpravo na římsy čel</t>
  </si>
  <si>
    <t>631311115</t>
  </si>
  <si>
    <t>Mazanina tl přes 50 do 80 mm z betonu prostého bez zvýšených nároků na prostředí tř. C 20/25</t>
  </si>
  <si>
    <t>-1198684232</t>
  </si>
  <si>
    <t>https://podminky.urs.cz/item/CS_URS_2025_01/631311115</t>
  </si>
  <si>
    <t>15,0*6,0*0,08"krytí izolace</t>
  </si>
  <si>
    <t>631362021</t>
  </si>
  <si>
    <t>Výztuž mazanin svařovanými sítěmi Kari</t>
  </si>
  <si>
    <t>608940874</t>
  </si>
  <si>
    <t>https://podminky.urs.cz/item/CS_URS_2025_01/631362021</t>
  </si>
  <si>
    <t>15,0*6,0*0,006</t>
  </si>
  <si>
    <t>Ostatní konstrukce a práce, bourání</t>
  </si>
  <si>
    <t>911121211</t>
  </si>
  <si>
    <t>Výroba ocelového zábradli při opravách mostů</t>
  </si>
  <si>
    <t>1712597769</t>
  </si>
  <si>
    <t>https://podminky.urs.cz/item/CS_URS_2025_01/911121211</t>
  </si>
  <si>
    <t>7,8+8,75"zábradlí na římsu čela vlevo a vpravo</t>
  </si>
  <si>
    <t>911121311</t>
  </si>
  <si>
    <t>Montáž ocelového zábradli při opravách mostů</t>
  </si>
  <si>
    <t>1755625371</t>
  </si>
  <si>
    <t>https://podminky.urs.cz/item/CS_URS_2025_01/911121311</t>
  </si>
  <si>
    <t>13010430</t>
  </si>
  <si>
    <t>úhelník ocelový rovnostranný jakost S235JR (11 375) 70x70x7mm</t>
  </si>
  <si>
    <t>71824933</t>
  </si>
  <si>
    <t>(3*7,8)*0,0074"madla zábradlí vlevo</t>
  </si>
  <si>
    <t>(3*8,75)*0,0074"madla zábradlí vpravo</t>
  </si>
  <si>
    <t>2*(5*1,1)*0,0074"sloupky zábradlí vlevo a vpravo 5+5</t>
  </si>
  <si>
    <t>919726122</t>
  </si>
  <si>
    <t>Geotextilie pro ochranu, separaci a filtraci netkaná měrná hm přes 200 do 300 g/m2</t>
  </si>
  <si>
    <t>-1100496450</t>
  </si>
  <si>
    <t>https://podminky.urs.cz/item/CS_URS_2025_01/919726122</t>
  </si>
  <si>
    <t>15,0*6,0</t>
  </si>
  <si>
    <t>936942211</t>
  </si>
  <si>
    <t>Zhotovení tabulky s letopočtem opravy mostu vložením šablony do bednění</t>
  </si>
  <si>
    <t>-1185739148</t>
  </si>
  <si>
    <t>https://podminky.urs.cz/item/CS_URS_2025_01/936942211</t>
  </si>
  <si>
    <t>941111111</t>
  </si>
  <si>
    <t>Montáž lešení řadového trubkového lehkého s podlahami zatížení do 200 kg/m2 š od 0,6 do 0,9 m v do 10 m</t>
  </si>
  <si>
    <t>198953278</t>
  </si>
  <si>
    <t>https://podminky.urs.cz/item/CS_URS_2025_01/941111111</t>
  </si>
  <si>
    <t>2*(20,85*2,2)+2*(5,0*2,5)</t>
  </si>
  <si>
    <t>941111211</t>
  </si>
  <si>
    <t>Příplatek k lešení řadovému trubkovému lehkému s podlahami š 0,9 m v 10 m za první a ZKD den použití</t>
  </si>
  <si>
    <t>-858858292</t>
  </si>
  <si>
    <t>https://podminky.urs.cz/item/CS_URS_2025_01/941111211</t>
  </si>
  <si>
    <t>116,74*30"30 dní</t>
  </si>
  <si>
    <t>941111811</t>
  </si>
  <si>
    <t>Demontáž lešení řadového trubkového lehkého s podlahami zatížení do 200 kg/m2 š od 0,6 do 0,9 m v do 10 m</t>
  </si>
  <si>
    <t>-64377167</t>
  </si>
  <si>
    <t>https://podminky.urs.cz/item/CS_URS_2025_01/941111811</t>
  </si>
  <si>
    <t>966053121</t>
  </si>
  <si>
    <t>Vybourání částí ŽB říms vyložených do 250 mm</t>
  </si>
  <si>
    <t>-1885301219</t>
  </si>
  <si>
    <t>https://podminky.urs.cz/item/CS_URS_2025_01/966053121</t>
  </si>
  <si>
    <t>7,8+8,75"nevyhovující římsa vlevo a vpravo</t>
  </si>
  <si>
    <t>966075141</t>
  </si>
  <si>
    <t>Odstranění kovového zábradlí vcelku</t>
  </si>
  <si>
    <t>-1659513939</t>
  </si>
  <si>
    <t>https://podminky.urs.cz/item/CS_URS_2025_01/966075141</t>
  </si>
  <si>
    <t>7,8+8,75"stávající zábradlí vlevo a vpravo</t>
  </si>
  <si>
    <t>985131211</t>
  </si>
  <si>
    <t>Očištění ploch stěn, rubu kleneb a podlah sušeným křemičitým pískem</t>
  </si>
  <si>
    <t>909835815</t>
  </si>
  <si>
    <t>https://podminky.urs.cz/item/CS_URS_2025_01/985131211</t>
  </si>
  <si>
    <t>2*(6,25*1,75)"opěry v otvoru</t>
  </si>
  <si>
    <t>2*((7,1*4,8)/2)+2*(8,0*0,45)"šikmá křídla vlevo</t>
  </si>
  <si>
    <t>2*((7,5*4,8)/2)+2*(8,6*0,45)"šikmá křídla vpravo</t>
  </si>
  <si>
    <t>2*(6,0*5,0-3,5*3,8)"čelní zeď vlevo a vpravo</t>
  </si>
  <si>
    <t>6,0*5,4"klenba</t>
  </si>
  <si>
    <t>985142212</t>
  </si>
  <si>
    <t>Vysekání spojovací hmoty ze spár zdiva hl přes 40 mm dl přes 6 do 12 m/m2</t>
  </si>
  <si>
    <t>278768714</t>
  </si>
  <si>
    <t>https://podminky.urs.cz/item/CS_URS_2025_01/985142212</t>
  </si>
  <si>
    <t xml:space="preserve">172,695*0,7"70% </t>
  </si>
  <si>
    <t>985223210</t>
  </si>
  <si>
    <t>Přezdívání kamenného zdiva do aktivované malty do 1 m3</t>
  </si>
  <si>
    <t>529112053</t>
  </si>
  <si>
    <t>https://podminky.urs.cz/item/CS_URS_2025_01/985223210</t>
  </si>
  <si>
    <t>583806500</t>
  </si>
  <si>
    <t>kámen lomový neupravený žula, třída I netříděný</t>
  </si>
  <si>
    <t>-655659917</t>
  </si>
  <si>
    <t>0,6*2,0</t>
  </si>
  <si>
    <t>985232112</t>
  </si>
  <si>
    <t>Hloubkové spárování zdiva aktivovanou maltou spára hl do 80 mm dl přes 6 do 12 m/m2</t>
  </si>
  <si>
    <t>-1062388853</t>
  </si>
  <si>
    <t>https://podminky.urs.cz/item/CS_URS_2025_01/985232112</t>
  </si>
  <si>
    <t>985324211</t>
  </si>
  <si>
    <t>Ochranný akrylátový nátěr betonu dvojnásobný s impregnací S2 (OS-B)</t>
  </si>
  <si>
    <t>669808871</t>
  </si>
  <si>
    <t>https://podminky.urs.cz/item/CS_URS_2025_01/985324211</t>
  </si>
  <si>
    <t>(0,1+0,25+0,6+0,25)*16,55"římsy čelních zdí dl.7,8+8,75 m</t>
  </si>
  <si>
    <t>2*(0,1+0,25+0,45+0,25)*8,0" římsy křídel vlevo dl.8,0 m</t>
  </si>
  <si>
    <t>2*(0,1+0,25+0,45+0,25)*8,6"římsy křídel vpravo dl.8,6 m</t>
  </si>
  <si>
    <t>985331117</t>
  </si>
  <si>
    <t>Dodatečné vlepování betonářské výztuže D 20 mm do cementové aktivované malty včetně vyvrtání otvoru</t>
  </si>
  <si>
    <t>-858434619</t>
  </si>
  <si>
    <t>https://podminky.urs.cz/item/CS_URS_2025_01/985331117</t>
  </si>
  <si>
    <t>(2*10*0,5)+(4*10*0,5)"spřahovací trny nových říms čel a křídel</t>
  </si>
  <si>
    <t>997</t>
  </si>
  <si>
    <t xml:space="preserve"> Přesun sutě</t>
  </si>
  <si>
    <t>997013501</t>
  </si>
  <si>
    <t>Odvoz suti a vybouraných hmot na skládku nebo meziskládku do 1 km se složením</t>
  </si>
  <si>
    <t>-611458166</t>
  </si>
  <si>
    <t>https://podminky.urs.cz/item/CS_URS_2025_01/997013501</t>
  </si>
  <si>
    <t>997221873</t>
  </si>
  <si>
    <t>Poplatek za uložení stavebního odpadu na recyklační skládce (skládkovné) zeminy a kamení zatříděného do Katalogu odpadů pod kódem 17 05 04</t>
  </si>
  <si>
    <t>571018875</t>
  </si>
  <si>
    <t>998</t>
  </si>
  <si>
    <t>Přesun hmot</t>
  </si>
  <si>
    <t>998212111</t>
  </si>
  <si>
    <t>Přesun hmot pro mosty zděné, monolitické betonové nebo ocelové v do 20 m</t>
  </si>
  <si>
    <t>418327055</t>
  </si>
  <si>
    <t>https://podminky.urs.cz/item/CS_URS_2025_01/998212111</t>
  </si>
  <si>
    <t>998212195</t>
  </si>
  <si>
    <t>Příplatek k přesunu hmot pro mosty zděné nebo monolitické za zvětšený přesun do 5000 m</t>
  </si>
  <si>
    <t>961124959</t>
  </si>
  <si>
    <t>https://podminky.urs.cz/item/CS_URS_2025_01/998212195</t>
  </si>
  <si>
    <t>998212199</t>
  </si>
  <si>
    <t>Příplatek k přesunu hmot pro mosty zděné nebo monolitické za zvětšený přesun ZKD 5000 m</t>
  </si>
  <si>
    <t>-1627119733</t>
  </si>
  <si>
    <t>https://podminky.urs.cz/item/CS_URS_2025_01/998212199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</si>
  <si>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</si>
  <si>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</si>
  <si>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</si>
  <si>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</si>
  <si>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</si>
  <si>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</si>
  <si>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1875540083</t>
  </si>
  <si>
    <t>https://podminky.urs.cz/item/CS_URS_2025_01/711111001</t>
  </si>
  <si>
    <t>15*6,0</t>
  </si>
  <si>
    <t>711112001</t>
  </si>
  <si>
    <t>Provedení izolace proti zemní vlhkosti svislé za studena nátěrem penetračním</t>
  </si>
  <si>
    <t>-1074500183</t>
  </si>
  <si>
    <t>https://podminky.urs.cz/item/CS_URS_2025_01/711112001</t>
  </si>
  <si>
    <t>(7,8+8,75)*0,25</t>
  </si>
  <si>
    <t>111631500</t>
  </si>
  <si>
    <t>lak penetrační asfaltový</t>
  </si>
  <si>
    <t>2021477903</t>
  </si>
  <si>
    <t>94,138*0,0004</t>
  </si>
  <si>
    <t>711141559</t>
  </si>
  <si>
    <t>Provedení izolace proti zemní vlhkosti pásy přitavením vodorovné NAIP</t>
  </si>
  <si>
    <t>219407967</t>
  </si>
  <si>
    <t>https://podminky.urs.cz/item/CS_URS_2025_01/711141559</t>
  </si>
  <si>
    <t>711142559</t>
  </si>
  <si>
    <t>Provedení izolace proti zemní vlhkosti pásy přitavením svislé NAIP</t>
  </si>
  <si>
    <t>-176229137</t>
  </si>
  <si>
    <t>https://podminky.urs.cz/item/CS_URS_2025_01/711142559</t>
  </si>
  <si>
    <t>62851006</t>
  </si>
  <si>
    <t>pás asfaltový dilatační modifikovaný tl 5,0mm bez vložky a spalitelnou PE fólií, spalitelnou netkanou polypropylenovou rohoží nebo jemnozrnným min. posypem na horním povrchu</t>
  </si>
  <si>
    <t>-1560378395</t>
  </si>
  <si>
    <t>94,138*1,1655</t>
  </si>
  <si>
    <t>711491175</t>
  </si>
  <si>
    <t>Připevnění doplňků izolace proti vodě kotvícími pásky</t>
  </si>
  <si>
    <t>-648222059</t>
  </si>
  <si>
    <t>https://podminky.urs.cz/item/CS_URS_2025_01/711491175</t>
  </si>
  <si>
    <t>7,8+8,75</t>
  </si>
  <si>
    <t>137566200</t>
  </si>
  <si>
    <t>plech nerezový tl 0,5mm tabule</t>
  </si>
  <si>
    <t>-2139504995</t>
  </si>
  <si>
    <t>56281009</t>
  </si>
  <si>
    <t>hmoždinky do dutých konstrukcí ocelová 10x52</t>
  </si>
  <si>
    <t>100 kus</t>
  </si>
  <si>
    <t>738883326</t>
  </si>
  <si>
    <t>(7,8+8,75)/0,3/100</t>
  </si>
  <si>
    <t>998711102</t>
  </si>
  <si>
    <t>Přesun hmot tonážní pro izolace proti vodě, vlhkosti a plynům v objektech v přes 6 do 12 m</t>
  </si>
  <si>
    <t>-384716299</t>
  </si>
  <si>
    <t>https://podminky.urs.cz/item/CS_URS_2025_01/998711102</t>
  </si>
  <si>
    <t>SO 2 -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</si>
  <si>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</si>
  <si>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</si>
  <si>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</si>
  <si>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</si>
  <si>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</si>
  <si>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</si>
  <si>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</si>
  <si>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</si>
  <si>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</si>
  <si>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</si>
  <si>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</si>
  <si>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</si>
  <si>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603373339</t>
  </si>
  <si>
    <t>013203000</t>
  </si>
  <si>
    <t>Dokumentace stavby bez rozlišení</t>
  </si>
  <si>
    <t>-1549275634</t>
  </si>
  <si>
    <t>VRN3</t>
  </si>
  <si>
    <t>Zařízení staveniště</t>
  </si>
  <si>
    <t>030001000</t>
  </si>
  <si>
    <t>1805309142</t>
  </si>
  <si>
    <t>VRN4</t>
  </si>
  <si>
    <t>Inženýrská činnost</t>
  </si>
  <si>
    <t>040001000</t>
  </si>
  <si>
    <t>-1139499276</t>
  </si>
  <si>
    <t>VRN6</t>
  </si>
  <si>
    <t>Územní vlivy</t>
  </si>
  <si>
    <t>060001000</t>
  </si>
  <si>
    <t>-1610775405</t>
  </si>
  <si>
    <t>VRN7</t>
  </si>
  <si>
    <t>Provozní vlivy</t>
  </si>
  <si>
    <t>070001000</t>
  </si>
  <si>
    <t>169345639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</si>
</sst>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Protection="1">
      <protection locked="0"/>
    </xf>
    <xf numFmtId="4" fontId="8" fillId="0" borderId="0" xfId="0" applyNumberFormat="1" applyFont="1"/>
    <xf numFmtId="0" fontId="10" fillId="0" borderId="14" xfId="0" applyFont="1" applyBorder="1"/>
    <xf numFmtId="166" fontId="10" fillId="0" borderId="0" xfId="0" applyNumberFormat="1" applyFont="1"/>
    <xf numFmtId="166" fontId="10" fillId="0" borderId="15" xfId="0" applyNumberFormat="1" applyFont="1" applyBorder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12311111" TargetMode="External"/><Relationship Id="rId13" Type="http://schemas.openxmlformats.org/officeDocument/2006/relationships/hyperlink" Target="https://podminky.urs.cz/item/CS_URS_2025_01/317353121" TargetMode="External"/><Relationship Id="rId18" Type="http://schemas.openxmlformats.org/officeDocument/2006/relationships/hyperlink" Target="https://podminky.urs.cz/item/CS_URS_2025_01/628613511" TargetMode="External"/><Relationship Id="rId26" Type="http://schemas.openxmlformats.org/officeDocument/2006/relationships/hyperlink" Target="https://podminky.urs.cz/item/CS_URS_2025_01/941111211" TargetMode="External"/><Relationship Id="rId39" Type="http://schemas.openxmlformats.org/officeDocument/2006/relationships/hyperlink" Target="https://podminky.urs.cz/item/CS_URS_2025_01/998212199" TargetMode="External"/><Relationship Id="rId3" Type="http://schemas.openxmlformats.org/officeDocument/2006/relationships/hyperlink" Target="https://podminky.urs.cz/item/CS_URS_2025_01/167111101" TargetMode="External"/><Relationship Id="rId21" Type="http://schemas.openxmlformats.org/officeDocument/2006/relationships/hyperlink" Target="https://podminky.urs.cz/item/CS_URS_2025_01/911121211" TargetMode="External"/><Relationship Id="rId34" Type="http://schemas.openxmlformats.org/officeDocument/2006/relationships/hyperlink" Target="https://podminky.urs.cz/item/CS_URS_2025_01/985324211" TargetMode="External"/><Relationship Id="rId42" Type="http://schemas.openxmlformats.org/officeDocument/2006/relationships/hyperlink" Target="https://podminky.urs.cz/item/CS_URS_2025_01/711141559" TargetMode="External"/><Relationship Id="rId7" Type="http://schemas.openxmlformats.org/officeDocument/2006/relationships/hyperlink" Target="https://podminky.urs.cz/item/CS_URS_2025_01/181111131" TargetMode="External"/><Relationship Id="rId12" Type="http://schemas.openxmlformats.org/officeDocument/2006/relationships/hyperlink" Target="https://podminky.urs.cz/item/CS_URS_2025_01/317321118" TargetMode="External"/><Relationship Id="rId17" Type="http://schemas.openxmlformats.org/officeDocument/2006/relationships/hyperlink" Target="https://podminky.urs.cz/item/CS_URS_2025_01/317661141" TargetMode="External"/><Relationship Id="rId25" Type="http://schemas.openxmlformats.org/officeDocument/2006/relationships/hyperlink" Target="https://podminky.urs.cz/item/CS_URS_2025_01/941111111" TargetMode="External"/><Relationship Id="rId33" Type="http://schemas.openxmlformats.org/officeDocument/2006/relationships/hyperlink" Target="https://podminky.urs.cz/item/CS_URS_2025_01/985232112" TargetMode="External"/><Relationship Id="rId38" Type="http://schemas.openxmlformats.org/officeDocument/2006/relationships/hyperlink" Target="https://podminky.urs.cz/item/CS_URS_2025_01/998212195" TargetMode="External"/><Relationship Id="rId46" Type="http://schemas.openxmlformats.org/officeDocument/2006/relationships/drawing" Target="../drawings/drawing43.xml"/><Relationship Id="rId2" Type="http://schemas.openxmlformats.org/officeDocument/2006/relationships/hyperlink" Target="https://podminky.urs.cz/item/CS_URS_2025_01/162211311" TargetMode="External"/><Relationship Id="rId16" Type="http://schemas.openxmlformats.org/officeDocument/2006/relationships/hyperlink" Target="https://podminky.urs.cz/item/CS_URS_2025_01/317361411" TargetMode="External"/><Relationship Id="rId20" Type="http://schemas.openxmlformats.org/officeDocument/2006/relationships/hyperlink" Target="https://podminky.urs.cz/item/CS_URS_2025_01/631362021" TargetMode="External"/><Relationship Id="rId29" Type="http://schemas.openxmlformats.org/officeDocument/2006/relationships/hyperlink" Target="https://podminky.urs.cz/item/CS_URS_2025_01/966075141" TargetMode="External"/><Relationship Id="rId41" Type="http://schemas.openxmlformats.org/officeDocument/2006/relationships/hyperlink" Target="https://podminky.urs.cz/item/CS_URS_2025_01/711112001" TargetMode="External"/><Relationship Id="rId1" Type="http://schemas.openxmlformats.org/officeDocument/2006/relationships/hyperlink" Target="https://podminky.urs.cz/item/CS_URS_2025_01/122211101" TargetMode="External"/><Relationship Id="rId6" Type="http://schemas.openxmlformats.org/officeDocument/2006/relationships/hyperlink" Target="https://podminky.urs.cz/item/CS_URS_2025_01/171112221" TargetMode="External"/><Relationship Id="rId11" Type="http://schemas.openxmlformats.org/officeDocument/2006/relationships/hyperlink" Target="https://podminky.urs.cz/item/CS_URS_2025_01/274361411" TargetMode="External"/><Relationship Id="rId24" Type="http://schemas.openxmlformats.org/officeDocument/2006/relationships/hyperlink" Target="https://podminky.urs.cz/item/CS_URS_2025_01/936942211" TargetMode="External"/><Relationship Id="rId32" Type="http://schemas.openxmlformats.org/officeDocument/2006/relationships/hyperlink" Target="https://podminky.urs.cz/item/CS_URS_2025_01/985223210" TargetMode="External"/><Relationship Id="rId37" Type="http://schemas.openxmlformats.org/officeDocument/2006/relationships/hyperlink" Target="https://podminky.urs.cz/item/CS_URS_2025_01/998212111" TargetMode="External"/><Relationship Id="rId40" Type="http://schemas.openxmlformats.org/officeDocument/2006/relationships/hyperlink" Target="https://podminky.urs.cz/item/CS_URS_2025_01/711111001" TargetMode="External"/><Relationship Id="rId45" Type="http://schemas.openxmlformats.org/officeDocument/2006/relationships/hyperlink" Target="https://podminky.urs.cz/item/CS_URS_2025_01/998711102" TargetMode="External"/><Relationship Id="rId5" Type="http://schemas.openxmlformats.org/officeDocument/2006/relationships/hyperlink" Target="https://podminky.urs.cz/item/CS_URS_2025_01/171111111" TargetMode="External"/><Relationship Id="rId15" Type="http://schemas.openxmlformats.org/officeDocument/2006/relationships/hyperlink" Target="https://podminky.urs.cz/item/CS_URS_2025_01/317361116" TargetMode="External"/><Relationship Id="rId23" Type="http://schemas.openxmlformats.org/officeDocument/2006/relationships/hyperlink" Target="https://podminky.urs.cz/item/CS_URS_2025_01/919726122" TargetMode="External"/><Relationship Id="rId28" Type="http://schemas.openxmlformats.org/officeDocument/2006/relationships/hyperlink" Target="https://podminky.urs.cz/item/CS_URS_2025_01/966053121" TargetMode="External"/><Relationship Id="rId36" Type="http://schemas.openxmlformats.org/officeDocument/2006/relationships/hyperlink" Target="https://podminky.urs.cz/item/CS_URS_2025_01/997013501" TargetMode="External"/><Relationship Id="rId10" Type="http://schemas.openxmlformats.org/officeDocument/2006/relationships/hyperlink" Target="https://podminky.urs.cz/item/CS_URS_2025_01/274321117" TargetMode="External"/><Relationship Id="rId19" Type="http://schemas.openxmlformats.org/officeDocument/2006/relationships/hyperlink" Target="https://podminky.urs.cz/item/CS_URS_2025_01/631311115" TargetMode="External"/><Relationship Id="rId31" Type="http://schemas.openxmlformats.org/officeDocument/2006/relationships/hyperlink" Target="https://podminky.urs.cz/item/CS_URS_2025_01/985142212" TargetMode="External"/><Relationship Id="rId44" Type="http://schemas.openxmlformats.org/officeDocument/2006/relationships/hyperlink" Target="https://podminky.urs.cz/item/CS_URS_2025_01/711491175" TargetMode="External"/><Relationship Id="rId4" Type="http://schemas.openxmlformats.org/officeDocument/2006/relationships/hyperlink" Target="https://podminky.urs.cz/item/CS_URS_2025_01/167111121" TargetMode="External"/><Relationship Id="rId9" Type="http://schemas.openxmlformats.org/officeDocument/2006/relationships/hyperlink" Target="https://podminky.urs.cz/item/CS_URS_2025_01/212795111" TargetMode="External"/><Relationship Id="rId14" Type="http://schemas.openxmlformats.org/officeDocument/2006/relationships/hyperlink" Target="https://podminky.urs.cz/item/CS_URS_2025_01/317353221" TargetMode="External"/><Relationship Id="rId22" Type="http://schemas.openxmlformats.org/officeDocument/2006/relationships/hyperlink" Target="https://podminky.urs.cz/item/CS_URS_2025_01/911121311" TargetMode="External"/><Relationship Id="rId27" Type="http://schemas.openxmlformats.org/officeDocument/2006/relationships/hyperlink" Target="https://podminky.urs.cz/item/CS_URS_2025_01/941111811" TargetMode="External"/><Relationship Id="rId30" Type="http://schemas.openxmlformats.org/officeDocument/2006/relationships/hyperlink" Target="https://podminky.urs.cz/item/CS_URS_2025_01/985131211" TargetMode="External"/><Relationship Id="rId35" Type="http://schemas.openxmlformats.org/officeDocument/2006/relationships/hyperlink" Target="https://podminky.urs.cz/item/CS_URS_2025_01/985331117" TargetMode="External"/><Relationship Id="rId43" Type="http://schemas.openxmlformats.org/officeDocument/2006/relationships/hyperlink" Target="https://podminky.urs.cz/item/CS_URS_2025_01/711142559" TargetMode="Externa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6"/>
  <sheetViews>
    <sheetView showGridLines="0" tabSelected="1" workbookViewId="0">
      <selection activeCell="K66" sqref="K66:AF66"/>
    </sheetView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8"/>
      <c r="BE5" s="18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8"/>
      <c r="BE6" s="184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184"/>
      <c r="BS7" s="15" t="s">
        <v>6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84"/>
      <c r="BS8" s="15" t="s">
        <v>6</v>
      </c>
    </row>
    <row r="9" spans="1:74" ht="14.45" customHeight="1">
      <c r="B9" s="18"/>
      <c r="AR9" s="18"/>
      <c r="BE9" s="184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184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31</v>
      </c>
      <c r="AR11" s="18"/>
      <c r="BE11" s="184"/>
      <c r="BS11" s="15" t="s">
        <v>6</v>
      </c>
    </row>
    <row r="12" spans="1:74" ht="6.95" customHeight="1">
      <c r="B12" s="18"/>
      <c r="AR12" s="18"/>
      <c r="BE12" s="184"/>
      <c r="BS12" s="15" t="s">
        <v>6</v>
      </c>
    </row>
    <row r="13" spans="1:74" ht="12" customHeight="1">
      <c r="B13" s="18"/>
      <c r="D13" s="25" t="s">
        <v>32</v>
      </c>
      <c r="AK13" s="25" t="s">
        <v>27</v>
      </c>
      <c r="AN13" s="27" t="s">
        <v>33</v>
      </c>
      <c r="AR13" s="18"/>
      <c r="BE13" s="184"/>
      <c r="BS13" s="15" t="s">
        <v>6</v>
      </c>
    </row>
    <row r="14" spans="1:74">
      <c r="B14" s="18"/>
      <c r="E14" s="189" t="s">
        <v>33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5" t="s">
        <v>30</v>
      </c>
      <c r="AN14" s="27" t="s">
        <v>33</v>
      </c>
      <c r="AR14" s="18"/>
      <c r="BE14" s="184"/>
      <c r="BS14" s="15" t="s">
        <v>6</v>
      </c>
    </row>
    <row r="15" spans="1:74" ht="6.95" customHeight="1">
      <c r="B15" s="18"/>
      <c r="AR15" s="18"/>
      <c r="BE15" s="184"/>
      <c r="BS15" s="15" t="s">
        <v>4</v>
      </c>
    </row>
    <row r="16" spans="1:74" ht="12" customHeight="1">
      <c r="B16" s="18"/>
      <c r="D16" s="25" t="s">
        <v>34</v>
      </c>
      <c r="AK16" s="25" t="s">
        <v>27</v>
      </c>
      <c r="AN16" s="23" t="s">
        <v>35</v>
      </c>
      <c r="AR16" s="18"/>
      <c r="BE16" s="184"/>
      <c r="BS16" s="15" t="s">
        <v>4</v>
      </c>
    </row>
    <row r="17" spans="2:71" ht="18.399999999999999" customHeight="1">
      <c r="B17" s="18"/>
      <c r="E17" s="23" t="s">
        <v>36</v>
      </c>
      <c r="AK17" s="25" t="s">
        <v>30</v>
      </c>
      <c r="AN17" s="23" t="s">
        <v>35</v>
      </c>
      <c r="AR17" s="18"/>
      <c r="BE17" s="184"/>
      <c r="BS17" s="15" t="s">
        <v>37</v>
      </c>
    </row>
    <row r="18" spans="2:71" ht="6.95" customHeight="1">
      <c r="B18" s="18"/>
      <c r="AR18" s="18"/>
      <c r="BE18" s="184"/>
      <c r="BS18" s="15" t="s">
        <v>6</v>
      </c>
    </row>
    <row r="19" spans="2:71" ht="12" customHeight="1">
      <c r="B19" s="18"/>
      <c r="D19" s="25" t="s">
        <v>38</v>
      </c>
      <c r="AK19" s="25" t="s">
        <v>27</v>
      </c>
      <c r="AN19" s="23" t="s">
        <v>35</v>
      </c>
      <c r="AR19" s="18"/>
      <c r="BE19" s="184"/>
      <c r="BS19" s="15" t="s">
        <v>6</v>
      </c>
    </row>
    <row r="20" spans="2:71" ht="18.399999999999999" customHeight="1">
      <c r="B20" s="18"/>
      <c r="E20" s="23" t="s">
        <v>39</v>
      </c>
      <c r="AK20" s="25" t="s">
        <v>30</v>
      </c>
      <c r="AN20" s="23" t="s">
        <v>35</v>
      </c>
      <c r="AR20" s="18"/>
      <c r="BE20" s="184"/>
      <c r="BS20" s="15" t="s">
        <v>37</v>
      </c>
    </row>
    <row r="21" spans="2:71" ht="6.95" customHeight="1">
      <c r="B21" s="18"/>
      <c r="AR21" s="18"/>
      <c r="BE21" s="184"/>
    </row>
    <row r="22" spans="2:71" ht="12" customHeight="1">
      <c r="B22" s="18"/>
      <c r="D22" s="25" t="s">
        <v>40</v>
      </c>
      <c r="AR22" s="18"/>
      <c r="BE22" s="184"/>
    </row>
    <row r="23" spans="2:71" ht="72" customHeight="1">
      <c r="B23" s="18"/>
      <c r="E23" s="191" t="s">
        <v>41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8"/>
      <c r="BE23" s="184"/>
    </row>
    <row r="24" spans="2:71" ht="6.95" customHeight="1">
      <c r="B24" s="18"/>
      <c r="AR24" s="18"/>
      <c r="BE24" s="18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4"/>
    </row>
    <row r="26" spans="2:71" s="1" customFormat="1" ht="25.9" customHeight="1">
      <c r="B26" s="30"/>
      <c r="D26" s="31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ROUND(AG54,2)</f>
        <v>0</v>
      </c>
      <c r="AL26" s="193"/>
      <c r="AM26" s="193"/>
      <c r="AN26" s="193"/>
      <c r="AO26" s="193"/>
      <c r="AR26" s="30"/>
      <c r="BE26" s="184"/>
    </row>
    <row r="27" spans="2:71" s="1" customFormat="1" ht="6.95" customHeight="1">
      <c r="B27" s="30"/>
      <c r="AR27" s="30"/>
      <c r="BE27" s="184"/>
    </row>
    <row r="28" spans="2:71" s="1" customFormat="1">
      <c r="B28" s="30"/>
      <c r="L28" s="194" t="s">
        <v>43</v>
      </c>
      <c r="M28" s="194"/>
      <c r="N28" s="194"/>
      <c r="O28" s="194"/>
      <c r="P28" s="194"/>
      <c r="W28" s="194" t="s">
        <v>44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45</v>
      </c>
      <c r="AL28" s="194"/>
      <c r="AM28" s="194"/>
      <c r="AN28" s="194"/>
      <c r="AO28" s="194"/>
      <c r="AR28" s="30"/>
      <c r="BE28" s="184"/>
    </row>
    <row r="29" spans="2:71" s="2" customFormat="1" ht="14.45" customHeight="1">
      <c r="B29" s="34"/>
      <c r="D29" s="25" t="s">
        <v>46</v>
      </c>
      <c r="F29" s="25" t="s">
        <v>47</v>
      </c>
      <c r="L29" s="197">
        <v>0.21</v>
      </c>
      <c r="M29" s="196"/>
      <c r="N29" s="196"/>
      <c r="O29" s="196"/>
      <c r="P29" s="196"/>
      <c r="W29" s="195">
        <f>ROUND(AZ54,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ROUND(AV54, 2)</f>
        <v>0</v>
      </c>
      <c r="AL29" s="196"/>
      <c r="AM29" s="196"/>
      <c r="AN29" s="196"/>
      <c r="AO29" s="196"/>
      <c r="AR29" s="34"/>
      <c r="BE29" s="185"/>
    </row>
    <row r="30" spans="2:71" s="2" customFormat="1" ht="14.45" customHeight="1">
      <c r="B30" s="34"/>
      <c r="F30" s="25" t="s">
        <v>48</v>
      </c>
      <c r="L30" s="197">
        <v>0.12</v>
      </c>
      <c r="M30" s="196"/>
      <c r="N30" s="196"/>
      <c r="O30" s="196"/>
      <c r="P30" s="196"/>
      <c r="W30" s="195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ROUND(AW54, 2)</f>
        <v>0</v>
      </c>
      <c r="AL30" s="196"/>
      <c r="AM30" s="196"/>
      <c r="AN30" s="196"/>
      <c r="AO30" s="196"/>
      <c r="AR30" s="34"/>
      <c r="BE30" s="185"/>
    </row>
    <row r="31" spans="2:71" s="2" customFormat="1" ht="14.45" hidden="1" customHeight="1">
      <c r="B31" s="34"/>
      <c r="F31" s="25" t="s">
        <v>49</v>
      </c>
      <c r="L31" s="197">
        <v>0.21</v>
      </c>
      <c r="M31" s="196"/>
      <c r="N31" s="196"/>
      <c r="O31" s="196"/>
      <c r="P31" s="196"/>
      <c r="W31" s="195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185"/>
    </row>
    <row r="32" spans="2:71" s="2" customFormat="1" ht="14.45" hidden="1" customHeight="1">
      <c r="B32" s="34"/>
      <c r="F32" s="25" t="s">
        <v>50</v>
      </c>
      <c r="L32" s="197">
        <v>0.12</v>
      </c>
      <c r="M32" s="196"/>
      <c r="N32" s="196"/>
      <c r="O32" s="196"/>
      <c r="P32" s="196"/>
      <c r="W32" s="195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185"/>
    </row>
    <row r="33" spans="2:44" s="2" customFormat="1" ht="14.45" hidden="1" customHeight="1">
      <c r="B33" s="34"/>
      <c r="F33" s="25" t="s">
        <v>51</v>
      </c>
      <c r="L33" s="197">
        <v>0</v>
      </c>
      <c r="M33" s="196"/>
      <c r="N33" s="196"/>
      <c r="O33" s="196"/>
      <c r="P33" s="196"/>
      <c r="W33" s="195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53</v>
      </c>
      <c r="U35" s="37"/>
      <c r="V35" s="37"/>
      <c r="W35" s="37"/>
      <c r="X35" s="201" t="s">
        <v>54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0</v>
      </c>
      <c r="AL35" s="199"/>
      <c r="AM35" s="199"/>
      <c r="AN35" s="199"/>
      <c r="AO35" s="200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55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13</v>
      </c>
      <c r="L44" s="3" t="str">
        <f>K5</f>
        <v>65425042</v>
      </c>
      <c r="AR44" s="43"/>
    </row>
    <row r="45" spans="2:44" s="4" customFormat="1" ht="36.950000000000003" customHeight="1">
      <c r="B45" s="44"/>
      <c r="C45" s="45" t="s">
        <v>16</v>
      </c>
      <c r="L45" s="208" t="str">
        <f>K6</f>
        <v>Cyklická obnova trati v úseku Včelná - Horní Dvořiště.</v>
      </c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22</v>
      </c>
      <c r="L47" s="46" t="str">
        <f>IF(K8="","",K8)</f>
        <v>trať 196 dle JŘ, TÚ H. Dvořiště - Včelná</v>
      </c>
      <c r="AI47" s="25" t="s">
        <v>24</v>
      </c>
      <c r="AM47" s="215" t="str">
        <f>IF(AN8= "","",AN8)</f>
        <v>24. 7. 2025</v>
      </c>
      <c r="AN47" s="215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26</v>
      </c>
      <c r="L49" s="3" t="str">
        <f>IF(E11= "","",E11)</f>
        <v>Správa železnic, státní organizace, OŘ Plzeň</v>
      </c>
      <c r="AI49" s="25" t="s">
        <v>34</v>
      </c>
      <c r="AM49" s="216" t="str">
        <f>IF(E17="","",E17)</f>
        <v xml:space="preserve"> </v>
      </c>
      <c r="AN49" s="217"/>
      <c r="AO49" s="217"/>
      <c r="AP49" s="217"/>
      <c r="AR49" s="30"/>
      <c r="AS49" s="218" t="s">
        <v>56</v>
      </c>
      <c r="AT49" s="219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32</v>
      </c>
      <c r="L50" s="3" t="str">
        <f>IF(E14= "Vyplň údaj","",E14)</f>
        <v/>
      </c>
      <c r="AI50" s="25" t="s">
        <v>38</v>
      </c>
      <c r="AM50" s="216" t="str">
        <f>IF(E20="","",E20)</f>
        <v>Libor Brabenec</v>
      </c>
      <c r="AN50" s="217"/>
      <c r="AO50" s="217"/>
      <c r="AP50" s="217"/>
      <c r="AR50" s="30"/>
      <c r="AS50" s="220"/>
      <c r="AT50" s="221"/>
      <c r="BD50" s="51"/>
    </row>
    <row r="51" spans="1:91" s="1" customFormat="1" ht="10.9" customHeight="1">
      <c r="B51" s="30"/>
      <c r="AR51" s="30"/>
      <c r="AS51" s="220"/>
      <c r="AT51" s="221"/>
      <c r="BD51" s="51"/>
    </row>
    <row r="52" spans="1:91" s="1" customFormat="1" ht="29.25" customHeight="1">
      <c r="B52" s="30"/>
      <c r="C52" s="212" t="s">
        <v>57</v>
      </c>
      <c r="D52" s="211"/>
      <c r="E52" s="211"/>
      <c r="F52" s="211"/>
      <c r="G52" s="211"/>
      <c r="H52" s="52"/>
      <c r="I52" s="210" t="s">
        <v>58</v>
      </c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22" t="s">
        <v>59</v>
      </c>
      <c r="AH52" s="211"/>
      <c r="AI52" s="211"/>
      <c r="AJ52" s="211"/>
      <c r="AK52" s="211"/>
      <c r="AL52" s="211"/>
      <c r="AM52" s="211"/>
      <c r="AN52" s="210" t="s">
        <v>60</v>
      </c>
      <c r="AO52" s="211"/>
      <c r="AP52" s="211"/>
      <c r="AQ52" s="53" t="s">
        <v>61</v>
      </c>
      <c r="AR52" s="30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23">
        <f>ROUND(AG55+AG58+AG61+AG64+AG67+AG69+AG72+AG75+AG78+AG80+AG82+AG84+AG86+AG88+AG90+AG93+AG95+AG99+AG101+AG104+AG107+AG109+AG112+AG115+AG118+SUM(AG120:AG122),2)</f>
        <v>0</v>
      </c>
      <c r="AH54" s="223"/>
      <c r="AI54" s="223"/>
      <c r="AJ54" s="223"/>
      <c r="AK54" s="223"/>
      <c r="AL54" s="223"/>
      <c r="AM54" s="223"/>
      <c r="AN54" s="224">
        <f t="shared" ref="AN54:AN85" si="0">SUM(AG54,AT54)</f>
        <v>0</v>
      </c>
      <c r="AO54" s="224"/>
      <c r="AP54" s="224"/>
      <c r="AQ54" s="62" t="s">
        <v>35</v>
      </c>
      <c r="AR54" s="58"/>
      <c r="AS54" s="63">
        <f>ROUND(AS55+AS58+AS61+AS64+AS67+AS69+AS72+AS75+AS78+AS80+AS82+AS84+AS86+AS88+AS90+AS93+AS95+AS99+AS101+AS104+AS107+AS109+AS112+AS115+AS118+SUM(AS120:AS122),2)</f>
        <v>0</v>
      </c>
      <c r="AT54" s="64">
        <f t="shared" ref="AT54:AT85" si="1">ROUND(SUM(AV54:AW54),2)</f>
        <v>0</v>
      </c>
      <c r="AU54" s="65">
        <f>ROUND(AU55+AU58+AU61+AU64+AU67+AU69+AU72+AU75+AU78+AU80+AU82+AU84+AU86+AU88+AU90+AU93+AU95+AU99+AU101+AU104+AU107+AU109+AU112+AU115+AU118+SUM(AU120:AU122),5)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ROUND(AZ55+AZ58+AZ61+AZ64+AZ67+AZ69+AZ72+AZ75+AZ78+AZ80+AZ82+AZ84+AZ86+AZ88+AZ90+AZ93+AZ95+AZ99+AZ101+AZ104+AZ107+AZ109+AZ112+AZ115+AZ118+SUM(AZ120:AZ122),2)</f>
        <v>0</v>
      </c>
      <c r="BA54" s="64">
        <f>ROUND(BA55+BA58+BA61+BA64+BA67+BA69+BA72+BA75+BA78+BA80+BA82+BA84+BA86+BA88+BA90+BA93+BA95+BA99+BA101+BA104+BA107+BA109+BA112+BA115+BA118+SUM(BA120:BA122),2)</f>
        <v>0</v>
      </c>
      <c r="BB54" s="64">
        <f>ROUND(BB55+BB58+BB61+BB64+BB67+BB69+BB72+BB75+BB78+BB80+BB82+BB84+BB86+BB88+BB90+BB93+BB95+BB99+BB101+BB104+BB107+BB109+BB112+BB115+BB118+SUM(BB120:BB122),2)</f>
        <v>0</v>
      </c>
      <c r="BC54" s="64">
        <f>ROUND(BC55+BC58+BC61+BC64+BC67+BC69+BC72+BC75+BC78+BC80+BC82+BC84+BC86+BC88+BC90+BC93+BC95+BC99+BC101+BC104+BC107+BC109+BC112+BC115+BC118+SUM(BC120:BC122),2)</f>
        <v>0</v>
      </c>
      <c r="BD54" s="66">
        <f>ROUND(BD55+BD58+BD61+BD64+BD67+BD69+BD72+BD75+BD78+BD80+BD82+BD84+BD86+BD88+BD90+BD93+BD95+BD99+BD101+BD104+BD107+BD109+BD112+BD115+BD118+SUM(BD120:BD122),2)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19</v>
      </c>
    </row>
    <row r="55" spans="1:91" s="6" customFormat="1" ht="24.75" customHeight="1">
      <c r="B55" s="69"/>
      <c r="C55" s="70"/>
      <c r="D55" s="213" t="s">
        <v>80</v>
      </c>
      <c r="E55" s="213"/>
      <c r="F55" s="213"/>
      <c r="G55" s="213"/>
      <c r="H55" s="213"/>
      <c r="I55" s="71"/>
      <c r="J55" s="213" t="s">
        <v>81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04">
        <f>ROUND(SUM(AG56:AG57),2)</f>
        <v>0</v>
      </c>
      <c r="AH55" s="203"/>
      <c r="AI55" s="203"/>
      <c r="AJ55" s="203"/>
      <c r="AK55" s="203"/>
      <c r="AL55" s="203"/>
      <c r="AM55" s="203"/>
      <c r="AN55" s="202">
        <f t="shared" si="0"/>
        <v>0</v>
      </c>
      <c r="AO55" s="203"/>
      <c r="AP55" s="203"/>
      <c r="AQ55" s="72" t="s">
        <v>82</v>
      </c>
      <c r="AR55" s="69"/>
      <c r="AS55" s="73">
        <f>ROUND(SUM(AS56:AS57),2)</f>
        <v>0</v>
      </c>
      <c r="AT55" s="74">
        <f t="shared" si="1"/>
        <v>0</v>
      </c>
      <c r="AU55" s="75">
        <f>ROUND(SUM(AU56:AU57),5)</f>
        <v>0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>ROUND(SUM(AZ56:AZ57),2)</f>
        <v>0</v>
      </c>
      <c r="BA55" s="74">
        <f>ROUND(SUM(BA56:BA57),2)</f>
        <v>0</v>
      </c>
      <c r="BB55" s="74">
        <f>ROUND(SUM(BB56:BB57),2)</f>
        <v>0</v>
      </c>
      <c r="BC55" s="74">
        <f>ROUND(SUM(BC56:BC57),2)</f>
        <v>0</v>
      </c>
      <c r="BD55" s="76">
        <f>ROUND(SUM(BD56:BD57),2)</f>
        <v>0</v>
      </c>
      <c r="BS55" s="77" t="s">
        <v>75</v>
      </c>
      <c r="BT55" s="77" t="s">
        <v>83</v>
      </c>
      <c r="BU55" s="77" t="s">
        <v>77</v>
      </c>
      <c r="BV55" s="77" t="s">
        <v>78</v>
      </c>
      <c r="BW55" s="77" t="s">
        <v>84</v>
      </c>
      <c r="BX55" s="77" t="s">
        <v>5</v>
      </c>
      <c r="CL55" s="77" t="s">
        <v>19</v>
      </c>
      <c r="CM55" s="77" t="s">
        <v>85</v>
      </c>
    </row>
    <row r="56" spans="1:91" s="3" customFormat="1" ht="23.25" customHeight="1">
      <c r="A56" s="78" t="s">
        <v>86</v>
      </c>
      <c r="B56" s="43"/>
      <c r="C56" s="12"/>
      <c r="D56" s="12"/>
      <c r="E56" s="214" t="s">
        <v>87</v>
      </c>
      <c r="F56" s="214"/>
      <c r="G56" s="214"/>
      <c r="H56" s="214"/>
      <c r="I56" s="214"/>
      <c r="J56" s="12"/>
      <c r="K56" s="214" t="s">
        <v>88</v>
      </c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05">
        <f>'SO 01-01 - Železniční svršek'!J32</f>
        <v>0</v>
      </c>
      <c r="AH56" s="206"/>
      <c r="AI56" s="206"/>
      <c r="AJ56" s="206"/>
      <c r="AK56" s="206"/>
      <c r="AL56" s="206"/>
      <c r="AM56" s="206"/>
      <c r="AN56" s="205">
        <f t="shared" si="0"/>
        <v>0</v>
      </c>
      <c r="AO56" s="206"/>
      <c r="AP56" s="206"/>
      <c r="AQ56" s="79" t="s">
        <v>89</v>
      </c>
      <c r="AR56" s="43"/>
      <c r="AS56" s="80">
        <v>0</v>
      </c>
      <c r="AT56" s="81">
        <f t="shared" si="1"/>
        <v>0</v>
      </c>
      <c r="AU56" s="82">
        <f>'SO 01-01 - Železniční svršek'!P85</f>
        <v>0</v>
      </c>
      <c r="AV56" s="81">
        <f>'SO 01-01 - Železniční svršek'!J35</f>
        <v>0</v>
      </c>
      <c r="AW56" s="81">
        <f>'SO 01-01 - Železniční svršek'!J36</f>
        <v>0</v>
      </c>
      <c r="AX56" s="81">
        <f>'SO 01-01 - Železniční svršek'!J37</f>
        <v>0</v>
      </c>
      <c r="AY56" s="81">
        <f>'SO 01-01 - Železniční svršek'!J38</f>
        <v>0</v>
      </c>
      <c r="AZ56" s="81">
        <f>'SO 01-01 - Železniční svršek'!F35</f>
        <v>0</v>
      </c>
      <c r="BA56" s="81">
        <f>'SO 01-01 - Železniční svršek'!F36</f>
        <v>0</v>
      </c>
      <c r="BB56" s="81">
        <f>'SO 01-01 - Železniční svršek'!F37</f>
        <v>0</v>
      </c>
      <c r="BC56" s="81">
        <f>'SO 01-01 - Železniční svršek'!F38</f>
        <v>0</v>
      </c>
      <c r="BD56" s="83">
        <f>'SO 01-01 - Železniční svršek'!F39</f>
        <v>0</v>
      </c>
      <c r="BT56" s="23" t="s">
        <v>85</v>
      </c>
      <c r="BV56" s="23" t="s">
        <v>78</v>
      </c>
      <c r="BW56" s="23" t="s">
        <v>90</v>
      </c>
      <c r="BX56" s="23" t="s">
        <v>84</v>
      </c>
      <c r="CL56" s="23" t="s">
        <v>19</v>
      </c>
    </row>
    <row r="57" spans="1:91" s="3" customFormat="1" ht="23.25" customHeight="1">
      <c r="A57" s="78" t="s">
        <v>86</v>
      </c>
      <c r="B57" s="43"/>
      <c r="C57" s="12"/>
      <c r="D57" s="12"/>
      <c r="E57" s="214" t="s">
        <v>91</v>
      </c>
      <c r="F57" s="214"/>
      <c r="G57" s="214"/>
      <c r="H57" s="214"/>
      <c r="I57" s="214"/>
      <c r="J57" s="12"/>
      <c r="K57" s="214" t="s">
        <v>92</v>
      </c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05">
        <f>'SO 01-02 - Materiál a prá...'!J32</f>
        <v>0</v>
      </c>
      <c r="AH57" s="206"/>
      <c r="AI57" s="206"/>
      <c r="AJ57" s="206"/>
      <c r="AK57" s="206"/>
      <c r="AL57" s="206"/>
      <c r="AM57" s="206"/>
      <c r="AN57" s="205">
        <f t="shared" si="0"/>
        <v>0</v>
      </c>
      <c r="AO57" s="206"/>
      <c r="AP57" s="206"/>
      <c r="AQ57" s="79" t="s">
        <v>89</v>
      </c>
      <c r="AR57" s="43"/>
      <c r="AS57" s="80">
        <v>0</v>
      </c>
      <c r="AT57" s="81">
        <f t="shared" si="1"/>
        <v>0</v>
      </c>
      <c r="AU57" s="82">
        <f>'SO 01-02 - Materiál a prá...'!P85</f>
        <v>0</v>
      </c>
      <c r="AV57" s="81">
        <f>'SO 01-02 - Materiál a prá...'!J35</f>
        <v>0</v>
      </c>
      <c r="AW57" s="81">
        <f>'SO 01-02 - Materiál a prá...'!J36</f>
        <v>0</v>
      </c>
      <c r="AX57" s="81">
        <f>'SO 01-02 - Materiál a prá...'!J37</f>
        <v>0</v>
      </c>
      <c r="AY57" s="81">
        <f>'SO 01-02 - Materiál a prá...'!J38</f>
        <v>0</v>
      </c>
      <c r="AZ57" s="81">
        <f>'SO 01-02 - Materiál a prá...'!F35</f>
        <v>0</v>
      </c>
      <c r="BA57" s="81">
        <f>'SO 01-02 - Materiál a prá...'!F36</f>
        <v>0</v>
      </c>
      <c r="BB57" s="81">
        <f>'SO 01-02 - Materiál a prá...'!F37</f>
        <v>0</v>
      </c>
      <c r="BC57" s="81">
        <f>'SO 01-02 - Materiál a prá...'!F38</f>
        <v>0</v>
      </c>
      <c r="BD57" s="83">
        <f>'SO 01-02 - Materiál a prá...'!F39</f>
        <v>0</v>
      </c>
      <c r="BT57" s="23" t="s">
        <v>85</v>
      </c>
      <c r="BV57" s="23" t="s">
        <v>78</v>
      </c>
      <c r="BW57" s="23" t="s">
        <v>93</v>
      </c>
      <c r="BX57" s="23" t="s">
        <v>84</v>
      </c>
      <c r="CL57" s="23" t="s">
        <v>19</v>
      </c>
    </row>
    <row r="58" spans="1:91" s="6" customFormat="1" ht="24.75" customHeight="1">
      <c r="B58" s="69"/>
      <c r="C58" s="70"/>
      <c r="D58" s="213" t="s">
        <v>94</v>
      </c>
      <c r="E58" s="213"/>
      <c r="F58" s="213"/>
      <c r="G58" s="213"/>
      <c r="H58" s="213"/>
      <c r="I58" s="71"/>
      <c r="J58" s="213" t="s">
        <v>95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04">
        <f>ROUND(SUM(AG59:AG60),2)</f>
        <v>0</v>
      </c>
      <c r="AH58" s="203"/>
      <c r="AI58" s="203"/>
      <c r="AJ58" s="203"/>
      <c r="AK58" s="203"/>
      <c r="AL58" s="203"/>
      <c r="AM58" s="203"/>
      <c r="AN58" s="202">
        <f t="shared" si="0"/>
        <v>0</v>
      </c>
      <c r="AO58" s="203"/>
      <c r="AP58" s="203"/>
      <c r="AQ58" s="72" t="s">
        <v>82</v>
      </c>
      <c r="AR58" s="69"/>
      <c r="AS58" s="73">
        <f>ROUND(SUM(AS59:AS60),2)</f>
        <v>0</v>
      </c>
      <c r="AT58" s="74">
        <f t="shared" si="1"/>
        <v>0</v>
      </c>
      <c r="AU58" s="75">
        <f>ROUND(SUM(AU59:AU60),5)</f>
        <v>0</v>
      </c>
      <c r="AV58" s="74">
        <f>ROUND(AZ58*L29,2)</f>
        <v>0</v>
      </c>
      <c r="AW58" s="74">
        <f>ROUND(BA58*L30,2)</f>
        <v>0</v>
      </c>
      <c r="AX58" s="74">
        <f>ROUND(BB58*L29,2)</f>
        <v>0</v>
      </c>
      <c r="AY58" s="74">
        <f>ROUND(BC58*L30,2)</f>
        <v>0</v>
      </c>
      <c r="AZ58" s="74">
        <f>ROUND(SUM(AZ59:AZ60),2)</f>
        <v>0</v>
      </c>
      <c r="BA58" s="74">
        <f>ROUND(SUM(BA59:BA60),2)</f>
        <v>0</v>
      </c>
      <c r="BB58" s="74">
        <f>ROUND(SUM(BB59:BB60),2)</f>
        <v>0</v>
      </c>
      <c r="BC58" s="74">
        <f>ROUND(SUM(BC59:BC60),2)</f>
        <v>0</v>
      </c>
      <c r="BD58" s="76">
        <f>ROUND(SUM(BD59:BD60),2)</f>
        <v>0</v>
      </c>
      <c r="BS58" s="77" t="s">
        <v>75</v>
      </c>
      <c r="BT58" s="77" t="s">
        <v>83</v>
      </c>
      <c r="BU58" s="77" t="s">
        <v>77</v>
      </c>
      <c r="BV58" s="77" t="s">
        <v>78</v>
      </c>
      <c r="BW58" s="77" t="s">
        <v>96</v>
      </c>
      <c r="BX58" s="77" t="s">
        <v>5</v>
      </c>
      <c r="CL58" s="77" t="s">
        <v>19</v>
      </c>
      <c r="CM58" s="77" t="s">
        <v>85</v>
      </c>
    </row>
    <row r="59" spans="1:91" s="3" customFormat="1" ht="23.25" customHeight="1">
      <c r="A59" s="78" t="s">
        <v>86</v>
      </c>
      <c r="B59" s="43"/>
      <c r="C59" s="12"/>
      <c r="D59" s="12"/>
      <c r="E59" s="214" t="s">
        <v>97</v>
      </c>
      <c r="F59" s="214"/>
      <c r="G59" s="214"/>
      <c r="H59" s="214"/>
      <c r="I59" s="214"/>
      <c r="J59" s="12"/>
      <c r="K59" s="214" t="s">
        <v>88</v>
      </c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05">
        <f>'SO 02-01 - Železniční svršek'!J32</f>
        <v>0</v>
      </c>
      <c r="AH59" s="206"/>
      <c r="AI59" s="206"/>
      <c r="AJ59" s="206"/>
      <c r="AK59" s="206"/>
      <c r="AL59" s="206"/>
      <c r="AM59" s="206"/>
      <c r="AN59" s="205">
        <f t="shared" si="0"/>
        <v>0</v>
      </c>
      <c r="AO59" s="206"/>
      <c r="AP59" s="206"/>
      <c r="AQ59" s="79" t="s">
        <v>89</v>
      </c>
      <c r="AR59" s="43"/>
      <c r="AS59" s="80">
        <v>0</v>
      </c>
      <c r="AT59" s="81">
        <f t="shared" si="1"/>
        <v>0</v>
      </c>
      <c r="AU59" s="82">
        <f>'SO 02-01 - Železniční svršek'!P85</f>
        <v>0</v>
      </c>
      <c r="AV59" s="81">
        <f>'SO 02-01 - Železniční svršek'!J35</f>
        <v>0</v>
      </c>
      <c r="AW59" s="81">
        <f>'SO 02-01 - Železniční svršek'!J36</f>
        <v>0</v>
      </c>
      <c r="AX59" s="81">
        <f>'SO 02-01 - Železniční svršek'!J37</f>
        <v>0</v>
      </c>
      <c r="AY59" s="81">
        <f>'SO 02-01 - Železniční svršek'!J38</f>
        <v>0</v>
      </c>
      <c r="AZ59" s="81">
        <f>'SO 02-01 - Železniční svršek'!F35</f>
        <v>0</v>
      </c>
      <c r="BA59" s="81">
        <f>'SO 02-01 - Železniční svršek'!F36</f>
        <v>0</v>
      </c>
      <c r="BB59" s="81">
        <f>'SO 02-01 - Železniční svršek'!F37</f>
        <v>0</v>
      </c>
      <c r="BC59" s="81">
        <f>'SO 02-01 - Železniční svršek'!F38</f>
        <v>0</v>
      </c>
      <c r="BD59" s="83">
        <f>'SO 02-01 - Železniční svršek'!F39</f>
        <v>0</v>
      </c>
      <c r="BT59" s="23" t="s">
        <v>85</v>
      </c>
      <c r="BV59" s="23" t="s">
        <v>78</v>
      </c>
      <c r="BW59" s="23" t="s">
        <v>98</v>
      </c>
      <c r="BX59" s="23" t="s">
        <v>96</v>
      </c>
      <c r="CL59" s="23" t="s">
        <v>19</v>
      </c>
    </row>
    <row r="60" spans="1:91" s="3" customFormat="1" ht="23.25" customHeight="1">
      <c r="A60" s="78" t="s">
        <v>86</v>
      </c>
      <c r="B60" s="43"/>
      <c r="C60" s="12"/>
      <c r="D60" s="12"/>
      <c r="E60" s="214" t="s">
        <v>99</v>
      </c>
      <c r="F60" s="214"/>
      <c r="G60" s="214"/>
      <c r="H60" s="214"/>
      <c r="I60" s="214"/>
      <c r="J60" s="12"/>
      <c r="K60" s="214" t="s">
        <v>92</v>
      </c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05">
        <f>'SO 02-02 - Materiál a prá...'!J32</f>
        <v>0</v>
      </c>
      <c r="AH60" s="206"/>
      <c r="AI60" s="206"/>
      <c r="AJ60" s="206"/>
      <c r="AK60" s="206"/>
      <c r="AL60" s="206"/>
      <c r="AM60" s="206"/>
      <c r="AN60" s="205">
        <f t="shared" si="0"/>
        <v>0</v>
      </c>
      <c r="AO60" s="206"/>
      <c r="AP60" s="206"/>
      <c r="AQ60" s="79" t="s">
        <v>89</v>
      </c>
      <c r="AR60" s="43"/>
      <c r="AS60" s="80">
        <v>0</v>
      </c>
      <c r="AT60" s="81">
        <f t="shared" si="1"/>
        <v>0</v>
      </c>
      <c r="AU60" s="82">
        <f>'SO 02-02 - Materiál a prá...'!P85</f>
        <v>0</v>
      </c>
      <c r="AV60" s="81">
        <f>'SO 02-02 - Materiál a prá...'!J35</f>
        <v>0</v>
      </c>
      <c r="AW60" s="81">
        <f>'SO 02-02 - Materiál a prá...'!J36</f>
        <v>0</v>
      </c>
      <c r="AX60" s="81">
        <f>'SO 02-02 - Materiál a prá...'!J37</f>
        <v>0</v>
      </c>
      <c r="AY60" s="81">
        <f>'SO 02-02 - Materiál a prá...'!J38</f>
        <v>0</v>
      </c>
      <c r="AZ60" s="81">
        <f>'SO 02-02 - Materiál a prá...'!F35</f>
        <v>0</v>
      </c>
      <c r="BA60" s="81">
        <f>'SO 02-02 - Materiál a prá...'!F36</f>
        <v>0</v>
      </c>
      <c r="BB60" s="81">
        <f>'SO 02-02 - Materiál a prá...'!F37</f>
        <v>0</v>
      </c>
      <c r="BC60" s="81">
        <f>'SO 02-02 - Materiál a prá...'!F38</f>
        <v>0</v>
      </c>
      <c r="BD60" s="83">
        <f>'SO 02-02 - Materiál a prá...'!F39</f>
        <v>0</v>
      </c>
      <c r="BT60" s="23" t="s">
        <v>85</v>
      </c>
      <c r="BV60" s="23" t="s">
        <v>78</v>
      </c>
      <c r="BW60" s="23" t="s">
        <v>100</v>
      </c>
      <c r="BX60" s="23" t="s">
        <v>96</v>
      </c>
      <c r="CL60" s="23" t="s">
        <v>19</v>
      </c>
    </row>
    <row r="61" spans="1:91" s="6" customFormat="1" ht="24.75" customHeight="1">
      <c r="B61" s="69"/>
      <c r="C61" s="70"/>
      <c r="D61" s="213" t="s">
        <v>101</v>
      </c>
      <c r="E61" s="213"/>
      <c r="F61" s="213"/>
      <c r="G61" s="213"/>
      <c r="H61" s="213"/>
      <c r="I61" s="71"/>
      <c r="J61" s="213" t="s">
        <v>102</v>
      </c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04">
        <f>ROUND(SUM(AG62:AG63),2)</f>
        <v>0</v>
      </c>
      <c r="AH61" s="203"/>
      <c r="AI61" s="203"/>
      <c r="AJ61" s="203"/>
      <c r="AK61" s="203"/>
      <c r="AL61" s="203"/>
      <c r="AM61" s="203"/>
      <c r="AN61" s="202">
        <f t="shared" si="0"/>
        <v>0</v>
      </c>
      <c r="AO61" s="203"/>
      <c r="AP61" s="203"/>
      <c r="AQ61" s="72" t="s">
        <v>82</v>
      </c>
      <c r="AR61" s="69"/>
      <c r="AS61" s="73">
        <f>ROUND(SUM(AS62:AS63),2)</f>
        <v>0</v>
      </c>
      <c r="AT61" s="74">
        <f t="shared" si="1"/>
        <v>0</v>
      </c>
      <c r="AU61" s="75">
        <f>ROUND(SUM(AU62:AU63),5)</f>
        <v>0</v>
      </c>
      <c r="AV61" s="74">
        <f>ROUND(AZ61*L29,2)</f>
        <v>0</v>
      </c>
      <c r="AW61" s="74">
        <f>ROUND(BA61*L30,2)</f>
        <v>0</v>
      </c>
      <c r="AX61" s="74">
        <f>ROUND(BB61*L29,2)</f>
        <v>0</v>
      </c>
      <c r="AY61" s="74">
        <f>ROUND(BC61*L30,2)</f>
        <v>0</v>
      </c>
      <c r="AZ61" s="74">
        <f>ROUND(SUM(AZ62:AZ63),2)</f>
        <v>0</v>
      </c>
      <c r="BA61" s="74">
        <f>ROUND(SUM(BA62:BA63),2)</f>
        <v>0</v>
      </c>
      <c r="BB61" s="74">
        <f>ROUND(SUM(BB62:BB63),2)</f>
        <v>0</v>
      </c>
      <c r="BC61" s="74">
        <f>ROUND(SUM(BC62:BC63),2)</f>
        <v>0</v>
      </c>
      <c r="BD61" s="76">
        <f>ROUND(SUM(BD62:BD63),2)</f>
        <v>0</v>
      </c>
      <c r="BS61" s="77" t="s">
        <v>75</v>
      </c>
      <c r="BT61" s="77" t="s">
        <v>83</v>
      </c>
      <c r="BU61" s="77" t="s">
        <v>77</v>
      </c>
      <c r="BV61" s="77" t="s">
        <v>78</v>
      </c>
      <c r="BW61" s="77" t="s">
        <v>103</v>
      </c>
      <c r="BX61" s="77" t="s">
        <v>5</v>
      </c>
      <c r="CL61" s="77" t="s">
        <v>19</v>
      </c>
      <c r="CM61" s="77" t="s">
        <v>85</v>
      </c>
    </row>
    <row r="62" spans="1:91" s="3" customFormat="1" ht="23.25" customHeight="1">
      <c r="A62" s="78" t="s">
        <v>86</v>
      </c>
      <c r="B62" s="43"/>
      <c r="C62" s="12"/>
      <c r="D62" s="12"/>
      <c r="E62" s="214" t="s">
        <v>104</v>
      </c>
      <c r="F62" s="214"/>
      <c r="G62" s="214"/>
      <c r="H62" s="214"/>
      <c r="I62" s="214"/>
      <c r="J62" s="12"/>
      <c r="K62" s="214" t="s">
        <v>88</v>
      </c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05">
        <f>'SO 03-01 - Železniční svršek'!J32</f>
        <v>0</v>
      </c>
      <c r="AH62" s="206"/>
      <c r="AI62" s="206"/>
      <c r="AJ62" s="206"/>
      <c r="AK62" s="206"/>
      <c r="AL62" s="206"/>
      <c r="AM62" s="206"/>
      <c r="AN62" s="205">
        <f t="shared" si="0"/>
        <v>0</v>
      </c>
      <c r="AO62" s="206"/>
      <c r="AP62" s="206"/>
      <c r="AQ62" s="79" t="s">
        <v>89</v>
      </c>
      <c r="AR62" s="43"/>
      <c r="AS62" s="80">
        <v>0</v>
      </c>
      <c r="AT62" s="81">
        <f t="shared" si="1"/>
        <v>0</v>
      </c>
      <c r="AU62" s="82">
        <f>'SO 03-01 - Železniční svršek'!P85</f>
        <v>0</v>
      </c>
      <c r="AV62" s="81">
        <f>'SO 03-01 - Železniční svršek'!J35</f>
        <v>0</v>
      </c>
      <c r="AW62" s="81">
        <f>'SO 03-01 - Železniční svršek'!J36</f>
        <v>0</v>
      </c>
      <c r="AX62" s="81">
        <f>'SO 03-01 - Železniční svršek'!J37</f>
        <v>0</v>
      </c>
      <c r="AY62" s="81">
        <f>'SO 03-01 - Železniční svršek'!J38</f>
        <v>0</v>
      </c>
      <c r="AZ62" s="81">
        <f>'SO 03-01 - Železniční svršek'!F35</f>
        <v>0</v>
      </c>
      <c r="BA62" s="81">
        <f>'SO 03-01 - Železniční svršek'!F36</f>
        <v>0</v>
      </c>
      <c r="BB62" s="81">
        <f>'SO 03-01 - Železniční svršek'!F37</f>
        <v>0</v>
      </c>
      <c r="BC62" s="81">
        <f>'SO 03-01 - Železniční svršek'!F38</f>
        <v>0</v>
      </c>
      <c r="BD62" s="83">
        <f>'SO 03-01 - Železniční svršek'!F39</f>
        <v>0</v>
      </c>
      <c r="BT62" s="23" t="s">
        <v>85</v>
      </c>
      <c r="BV62" s="23" t="s">
        <v>78</v>
      </c>
      <c r="BW62" s="23" t="s">
        <v>105</v>
      </c>
      <c r="BX62" s="23" t="s">
        <v>103</v>
      </c>
      <c r="CL62" s="23" t="s">
        <v>19</v>
      </c>
    </row>
    <row r="63" spans="1:91" s="3" customFormat="1" ht="23.25" customHeight="1">
      <c r="A63" s="78" t="s">
        <v>86</v>
      </c>
      <c r="B63" s="43"/>
      <c r="C63" s="12"/>
      <c r="D63" s="12"/>
      <c r="E63" s="214" t="s">
        <v>106</v>
      </c>
      <c r="F63" s="214"/>
      <c r="G63" s="214"/>
      <c r="H63" s="214"/>
      <c r="I63" s="214"/>
      <c r="J63" s="12"/>
      <c r="K63" s="214" t="s">
        <v>92</v>
      </c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05">
        <f>'SO 03-02 - Materiál a prá...'!J32</f>
        <v>0</v>
      </c>
      <c r="AH63" s="206"/>
      <c r="AI63" s="206"/>
      <c r="AJ63" s="206"/>
      <c r="AK63" s="206"/>
      <c r="AL63" s="206"/>
      <c r="AM63" s="206"/>
      <c r="AN63" s="205">
        <f t="shared" si="0"/>
        <v>0</v>
      </c>
      <c r="AO63" s="206"/>
      <c r="AP63" s="206"/>
      <c r="AQ63" s="79" t="s">
        <v>89</v>
      </c>
      <c r="AR63" s="43"/>
      <c r="AS63" s="80">
        <v>0</v>
      </c>
      <c r="AT63" s="81">
        <f t="shared" si="1"/>
        <v>0</v>
      </c>
      <c r="AU63" s="82">
        <f>'SO 03-02 - Materiál a prá...'!P85</f>
        <v>0</v>
      </c>
      <c r="AV63" s="81">
        <f>'SO 03-02 - Materiál a prá...'!J35</f>
        <v>0</v>
      </c>
      <c r="AW63" s="81">
        <f>'SO 03-02 - Materiál a prá...'!J36</f>
        <v>0</v>
      </c>
      <c r="AX63" s="81">
        <f>'SO 03-02 - Materiál a prá...'!J37</f>
        <v>0</v>
      </c>
      <c r="AY63" s="81">
        <f>'SO 03-02 - Materiál a prá...'!J38</f>
        <v>0</v>
      </c>
      <c r="AZ63" s="81">
        <f>'SO 03-02 - Materiál a prá...'!F35</f>
        <v>0</v>
      </c>
      <c r="BA63" s="81">
        <f>'SO 03-02 - Materiál a prá...'!F36</f>
        <v>0</v>
      </c>
      <c r="BB63" s="81">
        <f>'SO 03-02 - Materiál a prá...'!F37</f>
        <v>0</v>
      </c>
      <c r="BC63" s="81">
        <f>'SO 03-02 - Materiál a prá...'!F38</f>
        <v>0</v>
      </c>
      <c r="BD63" s="83">
        <f>'SO 03-02 - Materiál a prá...'!F39</f>
        <v>0</v>
      </c>
      <c r="BT63" s="23" t="s">
        <v>85</v>
      </c>
      <c r="BV63" s="23" t="s">
        <v>78</v>
      </c>
      <c r="BW63" s="23" t="s">
        <v>107</v>
      </c>
      <c r="BX63" s="23" t="s">
        <v>103</v>
      </c>
      <c r="CL63" s="23" t="s">
        <v>19</v>
      </c>
    </row>
    <row r="64" spans="1:91" s="6" customFormat="1" ht="24.75" customHeight="1">
      <c r="B64" s="69"/>
      <c r="C64" s="70"/>
      <c r="D64" s="213" t="s">
        <v>108</v>
      </c>
      <c r="E64" s="213"/>
      <c r="F64" s="213"/>
      <c r="G64" s="213"/>
      <c r="H64" s="213"/>
      <c r="I64" s="71"/>
      <c r="J64" s="213" t="s">
        <v>109</v>
      </c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04">
        <f>ROUND(SUM(AG65:AG66),2)</f>
        <v>0</v>
      </c>
      <c r="AH64" s="203"/>
      <c r="AI64" s="203"/>
      <c r="AJ64" s="203"/>
      <c r="AK64" s="203"/>
      <c r="AL64" s="203"/>
      <c r="AM64" s="203"/>
      <c r="AN64" s="202">
        <f t="shared" si="0"/>
        <v>0</v>
      </c>
      <c r="AO64" s="203"/>
      <c r="AP64" s="203"/>
      <c r="AQ64" s="72" t="s">
        <v>82</v>
      </c>
      <c r="AR64" s="69"/>
      <c r="AS64" s="73">
        <f>ROUND(SUM(AS65:AS66),2)</f>
        <v>0</v>
      </c>
      <c r="AT64" s="74">
        <f t="shared" si="1"/>
        <v>0</v>
      </c>
      <c r="AU64" s="75">
        <f>ROUND(SUM(AU65:AU66),5)</f>
        <v>0</v>
      </c>
      <c r="AV64" s="74">
        <f>ROUND(AZ64*L29,2)</f>
        <v>0</v>
      </c>
      <c r="AW64" s="74">
        <f>ROUND(BA64*L30,2)</f>
        <v>0</v>
      </c>
      <c r="AX64" s="74">
        <f>ROUND(BB64*L29,2)</f>
        <v>0</v>
      </c>
      <c r="AY64" s="74">
        <f>ROUND(BC64*L30,2)</f>
        <v>0</v>
      </c>
      <c r="AZ64" s="74">
        <f>ROUND(SUM(AZ65:AZ66),2)</f>
        <v>0</v>
      </c>
      <c r="BA64" s="74">
        <f>ROUND(SUM(BA65:BA66),2)</f>
        <v>0</v>
      </c>
      <c r="BB64" s="74">
        <f>ROUND(SUM(BB65:BB66),2)</f>
        <v>0</v>
      </c>
      <c r="BC64" s="74">
        <f>ROUND(SUM(BC65:BC66),2)</f>
        <v>0</v>
      </c>
      <c r="BD64" s="76">
        <f>ROUND(SUM(BD65:BD66),2)</f>
        <v>0</v>
      </c>
      <c r="BS64" s="77" t="s">
        <v>75</v>
      </c>
      <c r="BT64" s="77" t="s">
        <v>83</v>
      </c>
      <c r="BU64" s="77" t="s">
        <v>77</v>
      </c>
      <c r="BV64" s="77" t="s">
        <v>78</v>
      </c>
      <c r="BW64" s="77" t="s">
        <v>110</v>
      </c>
      <c r="BX64" s="77" t="s">
        <v>5</v>
      </c>
      <c r="CL64" s="77" t="s">
        <v>19</v>
      </c>
      <c r="CM64" s="77" t="s">
        <v>85</v>
      </c>
    </row>
    <row r="65" spans="1:91" s="3" customFormat="1" ht="23.25" customHeight="1">
      <c r="A65" s="78" t="s">
        <v>86</v>
      </c>
      <c r="B65" s="43"/>
      <c r="C65" s="12"/>
      <c r="D65" s="12"/>
      <c r="E65" s="214" t="s">
        <v>111</v>
      </c>
      <c r="F65" s="214"/>
      <c r="G65" s="214"/>
      <c r="H65" s="214"/>
      <c r="I65" s="214"/>
      <c r="J65" s="12"/>
      <c r="K65" s="214" t="s">
        <v>88</v>
      </c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05">
        <f>'SO 04-01 - Železniční svršek'!J32</f>
        <v>0</v>
      </c>
      <c r="AH65" s="206"/>
      <c r="AI65" s="206"/>
      <c r="AJ65" s="206"/>
      <c r="AK65" s="206"/>
      <c r="AL65" s="206"/>
      <c r="AM65" s="206"/>
      <c r="AN65" s="205">
        <f t="shared" si="0"/>
        <v>0</v>
      </c>
      <c r="AO65" s="206"/>
      <c r="AP65" s="206"/>
      <c r="AQ65" s="79" t="s">
        <v>89</v>
      </c>
      <c r="AR65" s="43"/>
      <c r="AS65" s="80">
        <v>0</v>
      </c>
      <c r="AT65" s="81">
        <f t="shared" si="1"/>
        <v>0</v>
      </c>
      <c r="AU65" s="82">
        <f>'SO 04-01 - Železniční svršek'!P85</f>
        <v>0</v>
      </c>
      <c r="AV65" s="81">
        <f>'SO 04-01 - Železniční svršek'!J35</f>
        <v>0</v>
      </c>
      <c r="AW65" s="81">
        <f>'SO 04-01 - Železniční svršek'!J36</f>
        <v>0</v>
      </c>
      <c r="AX65" s="81">
        <f>'SO 04-01 - Železniční svršek'!J37</f>
        <v>0</v>
      </c>
      <c r="AY65" s="81">
        <f>'SO 04-01 - Železniční svršek'!J38</f>
        <v>0</v>
      </c>
      <c r="AZ65" s="81">
        <f>'SO 04-01 - Železniční svršek'!F35</f>
        <v>0</v>
      </c>
      <c r="BA65" s="81">
        <f>'SO 04-01 - Železniční svršek'!F36</f>
        <v>0</v>
      </c>
      <c r="BB65" s="81">
        <f>'SO 04-01 - Železniční svršek'!F37</f>
        <v>0</v>
      </c>
      <c r="BC65" s="81">
        <f>'SO 04-01 - Železniční svršek'!F38</f>
        <v>0</v>
      </c>
      <c r="BD65" s="83">
        <f>'SO 04-01 - Železniční svršek'!F39</f>
        <v>0</v>
      </c>
      <c r="BT65" s="23" t="s">
        <v>85</v>
      </c>
      <c r="BV65" s="23" t="s">
        <v>78</v>
      </c>
      <c r="BW65" s="23" t="s">
        <v>112</v>
      </c>
      <c r="BX65" s="23" t="s">
        <v>110</v>
      </c>
      <c r="CL65" s="23" t="s">
        <v>19</v>
      </c>
    </row>
    <row r="66" spans="1:91" s="3" customFormat="1" ht="23.25" customHeight="1">
      <c r="A66" s="78" t="s">
        <v>86</v>
      </c>
      <c r="B66" s="43"/>
      <c r="C66" s="12"/>
      <c r="D66" s="12"/>
      <c r="E66" s="214" t="s">
        <v>113</v>
      </c>
      <c r="F66" s="214"/>
      <c r="G66" s="214"/>
      <c r="H66" s="214"/>
      <c r="I66" s="214"/>
      <c r="J66" s="12"/>
      <c r="K66" s="214" t="s">
        <v>92</v>
      </c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05">
        <f>'SO 04-02 - Materiál a prá...'!J32</f>
        <v>0</v>
      </c>
      <c r="AH66" s="206"/>
      <c r="AI66" s="206"/>
      <c r="AJ66" s="206"/>
      <c r="AK66" s="206"/>
      <c r="AL66" s="206"/>
      <c r="AM66" s="206"/>
      <c r="AN66" s="205">
        <f t="shared" si="0"/>
        <v>0</v>
      </c>
      <c r="AO66" s="206"/>
      <c r="AP66" s="206"/>
      <c r="AQ66" s="79" t="s">
        <v>89</v>
      </c>
      <c r="AR66" s="43"/>
      <c r="AS66" s="80">
        <v>0</v>
      </c>
      <c r="AT66" s="81">
        <f t="shared" si="1"/>
        <v>0</v>
      </c>
      <c r="AU66" s="82">
        <f>'SO 04-02 - Materiál a prá...'!P85</f>
        <v>0</v>
      </c>
      <c r="AV66" s="81">
        <f>'SO 04-02 - Materiál a prá...'!J35</f>
        <v>0</v>
      </c>
      <c r="AW66" s="81">
        <f>'SO 04-02 - Materiál a prá...'!J36</f>
        <v>0</v>
      </c>
      <c r="AX66" s="81">
        <f>'SO 04-02 - Materiál a prá...'!J37</f>
        <v>0</v>
      </c>
      <c r="AY66" s="81">
        <f>'SO 04-02 - Materiál a prá...'!J38</f>
        <v>0</v>
      </c>
      <c r="AZ66" s="81">
        <f>'SO 04-02 - Materiál a prá...'!F35</f>
        <v>0</v>
      </c>
      <c r="BA66" s="81">
        <f>'SO 04-02 - Materiál a prá...'!F36</f>
        <v>0</v>
      </c>
      <c r="BB66" s="81">
        <f>'SO 04-02 - Materiál a prá...'!F37</f>
        <v>0</v>
      </c>
      <c r="BC66" s="81">
        <f>'SO 04-02 - Materiál a prá...'!F38</f>
        <v>0</v>
      </c>
      <c r="BD66" s="83">
        <f>'SO 04-02 - Materiál a prá...'!F39</f>
        <v>0</v>
      </c>
      <c r="BT66" s="23" t="s">
        <v>85</v>
      </c>
      <c r="BV66" s="23" t="s">
        <v>78</v>
      </c>
      <c r="BW66" s="23" t="s">
        <v>114</v>
      </c>
      <c r="BX66" s="23" t="s">
        <v>110</v>
      </c>
      <c r="CL66" s="23" t="s">
        <v>19</v>
      </c>
    </row>
    <row r="67" spans="1:91" s="6" customFormat="1" ht="24.75" customHeight="1">
      <c r="B67" s="69"/>
      <c r="C67" s="70"/>
      <c r="D67" s="213" t="s">
        <v>115</v>
      </c>
      <c r="E67" s="213"/>
      <c r="F67" s="213"/>
      <c r="G67" s="213"/>
      <c r="H67" s="213"/>
      <c r="I67" s="71"/>
      <c r="J67" s="213" t="s">
        <v>116</v>
      </c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04">
        <f>ROUND(AG68,2)</f>
        <v>0</v>
      </c>
      <c r="AH67" s="203"/>
      <c r="AI67" s="203"/>
      <c r="AJ67" s="203"/>
      <c r="AK67" s="203"/>
      <c r="AL67" s="203"/>
      <c r="AM67" s="203"/>
      <c r="AN67" s="202">
        <f t="shared" si="0"/>
        <v>0</v>
      </c>
      <c r="AO67" s="203"/>
      <c r="AP67" s="203"/>
      <c r="AQ67" s="72" t="s">
        <v>82</v>
      </c>
      <c r="AR67" s="69"/>
      <c r="AS67" s="73">
        <f>ROUND(AS68,2)</f>
        <v>0</v>
      </c>
      <c r="AT67" s="74">
        <f t="shared" si="1"/>
        <v>0</v>
      </c>
      <c r="AU67" s="75">
        <f>ROUND(AU68,5)</f>
        <v>0</v>
      </c>
      <c r="AV67" s="74">
        <f>ROUND(AZ67*L29,2)</f>
        <v>0</v>
      </c>
      <c r="AW67" s="74">
        <f>ROUND(BA67*L30,2)</f>
        <v>0</v>
      </c>
      <c r="AX67" s="74">
        <f>ROUND(BB67*L29,2)</f>
        <v>0</v>
      </c>
      <c r="AY67" s="74">
        <f>ROUND(BC67*L30,2)</f>
        <v>0</v>
      </c>
      <c r="AZ67" s="74">
        <f>ROUND(AZ68,2)</f>
        <v>0</v>
      </c>
      <c r="BA67" s="74">
        <f>ROUND(BA68,2)</f>
        <v>0</v>
      </c>
      <c r="BB67" s="74">
        <f>ROUND(BB68,2)</f>
        <v>0</v>
      </c>
      <c r="BC67" s="74">
        <f>ROUND(BC68,2)</f>
        <v>0</v>
      </c>
      <c r="BD67" s="76">
        <f>ROUND(BD68,2)</f>
        <v>0</v>
      </c>
      <c r="BS67" s="77" t="s">
        <v>75</v>
      </c>
      <c r="BT67" s="77" t="s">
        <v>83</v>
      </c>
      <c r="BU67" s="77" t="s">
        <v>77</v>
      </c>
      <c r="BV67" s="77" t="s">
        <v>78</v>
      </c>
      <c r="BW67" s="77" t="s">
        <v>117</v>
      </c>
      <c r="BX67" s="77" t="s">
        <v>5</v>
      </c>
      <c r="CL67" s="77" t="s">
        <v>19</v>
      </c>
      <c r="CM67" s="77" t="s">
        <v>85</v>
      </c>
    </row>
    <row r="68" spans="1:91" s="3" customFormat="1" ht="23.25" customHeight="1">
      <c r="A68" s="78" t="s">
        <v>86</v>
      </c>
      <c r="B68" s="43"/>
      <c r="C68" s="12"/>
      <c r="D68" s="12"/>
      <c r="E68" s="214" t="s">
        <v>118</v>
      </c>
      <c r="F68" s="214"/>
      <c r="G68" s="214"/>
      <c r="H68" s="214"/>
      <c r="I68" s="214"/>
      <c r="J68" s="12"/>
      <c r="K68" s="214" t="s">
        <v>88</v>
      </c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05">
        <f>'SO 05-01 - Železniční svršek'!J32</f>
        <v>0</v>
      </c>
      <c r="AH68" s="206"/>
      <c r="AI68" s="206"/>
      <c r="AJ68" s="206"/>
      <c r="AK68" s="206"/>
      <c r="AL68" s="206"/>
      <c r="AM68" s="206"/>
      <c r="AN68" s="205">
        <f t="shared" si="0"/>
        <v>0</v>
      </c>
      <c r="AO68" s="206"/>
      <c r="AP68" s="206"/>
      <c r="AQ68" s="79" t="s">
        <v>89</v>
      </c>
      <c r="AR68" s="43"/>
      <c r="AS68" s="80">
        <v>0</v>
      </c>
      <c r="AT68" s="81">
        <f t="shared" si="1"/>
        <v>0</v>
      </c>
      <c r="AU68" s="82">
        <f>'SO 05-01 - Železniční svršek'!P85</f>
        <v>0</v>
      </c>
      <c r="AV68" s="81">
        <f>'SO 05-01 - Železniční svršek'!J35</f>
        <v>0</v>
      </c>
      <c r="AW68" s="81">
        <f>'SO 05-01 - Železniční svršek'!J36</f>
        <v>0</v>
      </c>
      <c r="AX68" s="81">
        <f>'SO 05-01 - Železniční svršek'!J37</f>
        <v>0</v>
      </c>
      <c r="AY68" s="81">
        <f>'SO 05-01 - Železniční svršek'!J38</f>
        <v>0</v>
      </c>
      <c r="AZ68" s="81">
        <f>'SO 05-01 - Železniční svršek'!F35</f>
        <v>0</v>
      </c>
      <c r="BA68" s="81">
        <f>'SO 05-01 - Železniční svršek'!F36</f>
        <v>0</v>
      </c>
      <c r="BB68" s="81">
        <f>'SO 05-01 - Železniční svršek'!F37</f>
        <v>0</v>
      </c>
      <c r="BC68" s="81">
        <f>'SO 05-01 - Železniční svršek'!F38</f>
        <v>0</v>
      </c>
      <c r="BD68" s="83">
        <f>'SO 05-01 - Železniční svršek'!F39</f>
        <v>0</v>
      </c>
      <c r="BT68" s="23" t="s">
        <v>85</v>
      </c>
      <c r="BV68" s="23" t="s">
        <v>78</v>
      </c>
      <c r="BW68" s="23" t="s">
        <v>119</v>
      </c>
      <c r="BX68" s="23" t="s">
        <v>117</v>
      </c>
      <c r="CL68" s="23" t="s">
        <v>19</v>
      </c>
    </row>
    <row r="69" spans="1:91" s="6" customFormat="1" ht="37.5" customHeight="1">
      <c r="B69" s="69"/>
      <c r="C69" s="70"/>
      <c r="D69" s="213" t="s">
        <v>120</v>
      </c>
      <c r="E69" s="213"/>
      <c r="F69" s="213"/>
      <c r="G69" s="213"/>
      <c r="H69" s="213"/>
      <c r="I69" s="71"/>
      <c r="J69" s="213" t="s">
        <v>121</v>
      </c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  <c r="AG69" s="204">
        <f>ROUND(SUM(AG70:AG71),2)</f>
        <v>0</v>
      </c>
      <c r="AH69" s="203"/>
      <c r="AI69" s="203"/>
      <c r="AJ69" s="203"/>
      <c r="AK69" s="203"/>
      <c r="AL69" s="203"/>
      <c r="AM69" s="203"/>
      <c r="AN69" s="202">
        <f t="shared" si="0"/>
        <v>0</v>
      </c>
      <c r="AO69" s="203"/>
      <c r="AP69" s="203"/>
      <c r="AQ69" s="72" t="s">
        <v>82</v>
      </c>
      <c r="AR69" s="69"/>
      <c r="AS69" s="73">
        <f>ROUND(SUM(AS70:AS71),2)</f>
        <v>0</v>
      </c>
      <c r="AT69" s="74">
        <f t="shared" si="1"/>
        <v>0</v>
      </c>
      <c r="AU69" s="75">
        <f>ROUND(SUM(AU70:AU71),5)</f>
        <v>0</v>
      </c>
      <c r="AV69" s="74">
        <f>ROUND(AZ69*L29,2)</f>
        <v>0</v>
      </c>
      <c r="AW69" s="74">
        <f>ROUND(BA69*L30,2)</f>
        <v>0</v>
      </c>
      <c r="AX69" s="74">
        <f>ROUND(BB69*L29,2)</f>
        <v>0</v>
      </c>
      <c r="AY69" s="74">
        <f>ROUND(BC69*L30,2)</f>
        <v>0</v>
      </c>
      <c r="AZ69" s="74">
        <f>ROUND(SUM(AZ70:AZ71),2)</f>
        <v>0</v>
      </c>
      <c r="BA69" s="74">
        <f>ROUND(SUM(BA70:BA71),2)</f>
        <v>0</v>
      </c>
      <c r="BB69" s="74">
        <f>ROUND(SUM(BB70:BB71),2)</f>
        <v>0</v>
      </c>
      <c r="BC69" s="74">
        <f>ROUND(SUM(BC70:BC71),2)</f>
        <v>0</v>
      </c>
      <c r="BD69" s="76">
        <f>ROUND(SUM(BD70:BD71),2)</f>
        <v>0</v>
      </c>
      <c r="BS69" s="77" t="s">
        <v>75</v>
      </c>
      <c r="BT69" s="77" t="s">
        <v>83</v>
      </c>
      <c r="BU69" s="77" t="s">
        <v>77</v>
      </c>
      <c r="BV69" s="77" t="s">
        <v>78</v>
      </c>
      <c r="BW69" s="77" t="s">
        <v>122</v>
      </c>
      <c r="BX69" s="77" t="s">
        <v>5</v>
      </c>
      <c r="CL69" s="77" t="s">
        <v>19</v>
      </c>
      <c r="CM69" s="77" t="s">
        <v>85</v>
      </c>
    </row>
    <row r="70" spans="1:91" s="3" customFormat="1" ht="23.25" customHeight="1">
      <c r="A70" s="78" t="s">
        <v>86</v>
      </c>
      <c r="B70" s="43"/>
      <c r="C70" s="12"/>
      <c r="D70" s="12"/>
      <c r="E70" s="214" t="s">
        <v>123</v>
      </c>
      <c r="F70" s="214"/>
      <c r="G70" s="214"/>
      <c r="H70" s="214"/>
      <c r="I70" s="214"/>
      <c r="J70" s="12"/>
      <c r="K70" s="214" t="s">
        <v>88</v>
      </c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05">
        <f>'SO 06-01 - Železniční svršek'!J32</f>
        <v>0</v>
      </c>
      <c r="AH70" s="206"/>
      <c r="AI70" s="206"/>
      <c r="AJ70" s="206"/>
      <c r="AK70" s="206"/>
      <c r="AL70" s="206"/>
      <c r="AM70" s="206"/>
      <c r="AN70" s="205">
        <f t="shared" si="0"/>
        <v>0</v>
      </c>
      <c r="AO70" s="206"/>
      <c r="AP70" s="206"/>
      <c r="AQ70" s="79" t="s">
        <v>89</v>
      </c>
      <c r="AR70" s="43"/>
      <c r="AS70" s="80">
        <v>0</v>
      </c>
      <c r="AT70" s="81">
        <f t="shared" si="1"/>
        <v>0</v>
      </c>
      <c r="AU70" s="82">
        <f>'SO 06-01 - Železniční svršek'!P85</f>
        <v>0</v>
      </c>
      <c r="AV70" s="81">
        <f>'SO 06-01 - Železniční svršek'!J35</f>
        <v>0</v>
      </c>
      <c r="AW70" s="81">
        <f>'SO 06-01 - Železniční svršek'!J36</f>
        <v>0</v>
      </c>
      <c r="AX70" s="81">
        <f>'SO 06-01 - Železniční svršek'!J37</f>
        <v>0</v>
      </c>
      <c r="AY70" s="81">
        <f>'SO 06-01 - Železniční svršek'!J38</f>
        <v>0</v>
      </c>
      <c r="AZ70" s="81">
        <f>'SO 06-01 - Železniční svršek'!F35</f>
        <v>0</v>
      </c>
      <c r="BA70" s="81">
        <f>'SO 06-01 - Železniční svršek'!F36</f>
        <v>0</v>
      </c>
      <c r="BB70" s="81">
        <f>'SO 06-01 - Železniční svršek'!F37</f>
        <v>0</v>
      </c>
      <c r="BC70" s="81">
        <f>'SO 06-01 - Železniční svršek'!F38</f>
        <v>0</v>
      </c>
      <c r="BD70" s="83">
        <f>'SO 06-01 - Železniční svršek'!F39</f>
        <v>0</v>
      </c>
      <c r="BT70" s="23" t="s">
        <v>85</v>
      </c>
      <c r="BV70" s="23" t="s">
        <v>78</v>
      </c>
      <c r="BW70" s="23" t="s">
        <v>124</v>
      </c>
      <c r="BX70" s="23" t="s">
        <v>122</v>
      </c>
      <c r="CL70" s="23" t="s">
        <v>19</v>
      </c>
    </row>
    <row r="71" spans="1:91" s="3" customFormat="1" ht="23.25" customHeight="1">
      <c r="A71" s="78" t="s">
        <v>86</v>
      </c>
      <c r="B71" s="43"/>
      <c r="C71" s="12"/>
      <c r="D71" s="12"/>
      <c r="E71" s="214" t="s">
        <v>125</v>
      </c>
      <c r="F71" s="214"/>
      <c r="G71" s="214"/>
      <c r="H71" s="214"/>
      <c r="I71" s="214"/>
      <c r="J71" s="12"/>
      <c r="K71" s="214" t="s">
        <v>92</v>
      </c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05">
        <f>'SO 06-02 - Materiál a prá...'!J32</f>
        <v>0</v>
      </c>
      <c r="AH71" s="206"/>
      <c r="AI71" s="206"/>
      <c r="AJ71" s="206"/>
      <c r="AK71" s="206"/>
      <c r="AL71" s="206"/>
      <c r="AM71" s="206"/>
      <c r="AN71" s="205">
        <f t="shared" si="0"/>
        <v>0</v>
      </c>
      <c r="AO71" s="206"/>
      <c r="AP71" s="206"/>
      <c r="AQ71" s="79" t="s">
        <v>89</v>
      </c>
      <c r="AR71" s="43"/>
      <c r="AS71" s="80">
        <v>0</v>
      </c>
      <c r="AT71" s="81">
        <f t="shared" si="1"/>
        <v>0</v>
      </c>
      <c r="AU71" s="82">
        <f>'SO 06-02 - Materiál a prá...'!P85</f>
        <v>0</v>
      </c>
      <c r="AV71" s="81">
        <f>'SO 06-02 - Materiál a prá...'!J35</f>
        <v>0</v>
      </c>
      <c r="AW71" s="81">
        <f>'SO 06-02 - Materiál a prá...'!J36</f>
        <v>0</v>
      </c>
      <c r="AX71" s="81">
        <f>'SO 06-02 - Materiál a prá...'!J37</f>
        <v>0</v>
      </c>
      <c r="AY71" s="81">
        <f>'SO 06-02 - Materiál a prá...'!J38</f>
        <v>0</v>
      </c>
      <c r="AZ71" s="81">
        <f>'SO 06-02 - Materiál a prá...'!F35</f>
        <v>0</v>
      </c>
      <c r="BA71" s="81">
        <f>'SO 06-02 - Materiál a prá...'!F36</f>
        <v>0</v>
      </c>
      <c r="BB71" s="81">
        <f>'SO 06-02 - Materiál a prá...'!F37</f>
        <v>0</v>
      </c>
      <c r="BC71" s="81">
        <f>'SO 06-02 - Materiál a prá...'!F38</f>
        <v>0</v>
      </c>
      <c r="BD71" s="83">
        <f>'SO 06-02 - Materiál a prá...'!F39</f>
        <v>0</v>
      </c>
      <c r="BT71" s="23" t="s">
        <v>85</v>
      </c>
      <c r="BV71" s="23" t="s">
        <v>78</v>
      </c>
      <c r="BW71" s="23" t="s">
        <v>126</v>
      </c>
      <c r="BX71" s="23" t="s">
        <v>122</v>
      </c>
      <c r="CL71" s="23" t="s">
        <v>19</v>
      </c>
    </row>
    <row r="72" spans="1:91" s="6" customFormat="1" ht="24.75" customHeight="1">
      <c r="B72" s="69"/>
      <c r="C72" s="70"/>
      <c r="D72" s="213" t="s">
        <v>127</v>
      </c>
      <c r="E72" s="213"/>
      <c r="F72" s="213"/>
      <c r="G72" s="213"/>
      <c r="H72" s="213"/>
      <c r="I72" s="71"/>
      <c r="J72" s="213" t="s">
        <v>128</v>
      </c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3"/>
      <c r="AD72" s="213"/>
      <c r="AE72" s="213"/>
      <c r="AF72" s="213"/>
      <c r="AG72" s="204">
        <f>ROUND(SUM(AG73:AG74),2)</f>
        <v>0</v>
      </c>
      <c r="AH72" s="203"/>
      <c r="AI72" s="203"/>
      <c r="AJ72" s="203"/>
      <c r="AK72" s="203"/>
      <c r="AL72" s="203"/>
      <c r="AM72" s="203"/>
      <c r="AN72" s="202">
        <f t="shared" si="0"/>
        <v>0</v>
      </c>
      <c r="AO72" s="203"/>
      <c r="AP72" s="203"/>
      <c r="AQ72" s="72" t="s">
        <v>82</v>
      </c>
      <c r="AR72" s="69"/>
      <c r="AS72" s="73">
        <f>ROUND(SUM(AS73:AS74),2)</f>
        <v>0</v>
      </c>
      <c r="AT72" s="74">
        <f t="shared" si="1"/>
        <v>0</v>
      </c>
      <c r="AU72" s="75">
        <f>ROUND(SUM(AU73:AU74),5)</f>
        <v>0</v>
      </c>
      <c r="AV72" s="74">
        <f>ROUND(AZ72*L29,2)</f>
        <v>0</v>
      </c>
      <c r="AW72" s="74">
        <f>ROUND(BA72*L30,2)</f>
        <v>0</v>
      </c>
      <c r="AX72" s="74">
        <f>ROUND(BB72*L29,2)</f>
        <v>0</v>
      </c>
      <c r="AY72" s="74">
        <f>ROUND(BC72*L30,2)</f>
        <v>0</v>
      </c>
      <c r="AZ72" s="74">
        <f>ROUND(SUM(AZ73:AZ74),2)</f>
        <v>0</v>
      </c>
      <c r="BA72" s="74">
        <f>ROUND(SUM(BA73:BA74),2)</f>
        <v>0</v>
      </c>
      <c r="BB72" s="74">
        <f>ROUND(SUM(BB73:BB74),2)</f>
        <v>0</v>
      </c>
      <c r="BC72" s="74">
        <f>ROUND(SUM(BC73:BC74),2)</f>
        <v>0</v>
      </c>
      <c r="BD72" s="76">
        <f>ROUND(SUM(BD73:BD74),2)</f>
        <v>0</v>
      </c>
      <c r="BS72" s="77" t="s">
        <v>75</v>
      </c>
      <c r="BT72" s="77" t="s">
        <v>83</v>
      </c>
      <c r="BU72" s="77" t="s">
        <v>77</v>
      </c>
      <c r="BV72" s="77" t="s">
        <v>78</v>
      </c>
      <c r="BW72" s="77" t="s">
        <v>129</v>
      </c>
      <c r="BX72" s="77" t="s">
        <v>5</v>
      </c>
      <c r="CL72" s="77" t="s">
        <v>19</v>
      </c>
      <c r="CM72" s="77" t="s">
        <v>85</v>
      </c>
    </row>
    <row r="73" spans="1:91" s="3" customFormat="1" ht="23.25" customHeight="1">
      <c r="A73" s="78" t="s">
        <v>86</v>
      </c>
      <c r="B73" s="43"/>
      <c r="C73" s="12"/>
      <c r="D73" s="12"/>
      <c r="E73" s="214" t="s">
        <v>130</v>
      </c>
      <c r="F73" s="214"/>
      <c r="G73" s="214"/>
      <c r="H73" s="214"/>
      <c r="I73" s="214"/>
      <c r="J73" s="12"/>
      <c r="K73" s="214" t="s">
        <v>88</v>
      </c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05">
        <f>'SO 07-01 - Železniční svršek'!J32</f>
        <v>0</v>
      </c>
      <c r="AH73" s="206"/>
      <c r="AI73" s="206"/>
      <c r="AJ73" s="206"/>
      <c r="AK73" s="206"/>
      <c r="AL73" s="206"/>
      <c r="AM73" s="206"/>
      <c r="AN73" s="205">
        <f t="shared" si="0"/>
        <v>0</v>
      </c>
      <c r="AO73" s="206"/>
      <c r="AP73" s="206"/>
      <c r="AQ73" s="79" t="s">
        <v>89</v>
      </c>
      <c r="AR73" s="43"/>
      <c r="AS73" s="80">
        <v>0</v>
      </c>
      <c r="AT73" s="81">
        <f t="shared" si="1"/>
        <v>0</v>
      </c>
      <c r="AU73" s="82">
        <f>'SO 07-01 - Železniční svršek'!P85</f>
        <v>0</v>
      </c>
      <c r="AV73" s="81">
        <f>'SO 07-01 - Železniční svršek'!J35</f>
        <v>0</v>
      </c>
      <c r="AW73" s="81">
        <f>'SO 07-01 - Železniční svršek'!J36</f>
        <v>0</v>
      </c>
      <c r="AX73" s="81">
        <f>'SO 07-01 - Železniční svršek'!J37</f>
        <v>0</v>
      </c>
      <c r="AY73" s="81">
        <f>'SO 07-01 - Železniční svršek'!J38</f>
        <v>0</v>
      </c>
      <c r="AZ73" s="81">
        <f>'SO 07-01 - Železniční svršek'!F35</f>
        <v>0</v>
      </c>
      <c r="BA73" s="81">
        <f>'SO 07-01 - Železniční svršek'!F36</f>
        <v>0</v>
      </c>
      <c r="BB73" s="81">
        <f>'SO 07-01 - Železniční svršek'!F37</f>
        <v>0</v>
      </c>
      <c r="BC73" s="81">
        <f>'SO 07-01 - Železniční svršek'!F38</f>
        <v>0</v>
      </c>
      <c r="BD73" s="83">
        <f>'SO 07-01 - Železniční svršek'!F39</f>
        <v>0</v>
      </c>
      <c r="BT73" s="23" t="s">
        <v>85</v>
      </c>
      <c r="BV73" s="23" t="s">
        <v>78</v>
      </c>
      <c r="BW73" s="23" t="s">
        <v>131</v>
      </c>
      <c r="BX73" s="23" t="s">
        <v>129</v>
      </c>
      <c r="CL73" s="23" t="s">
        <v>19</v>
      </c>
    </row>
    <row r="74" spans="1:91" s="3" customFormat="1" ht="23.25" customHeight="1">
      <c r="A74" s="78" t="s">
        <v>86</v>
      </c>
      <c r="B74" s="43"/>
      <c r="C74" s="12"/>
      <c r="D74" s="12"/>
      <c r="E74" s="214" t="s">
        <v>132</v>
      </c>
      <c r="F74" s="214"/>
      <c r="G74" s="214"/>
      <c r="H74" s="214"/>
      <c r="I74" s="214"/>
      <c r="J74" s="12"/>
      <c r="K74" s="214" t="s">
        <v>92</v>
      </c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05">
        <f>'SO 07-02 - Materiál a prá...'!J32</f>
        <v>0</v>
      </c>
      <c r="AH74" s="206"/>
      <c r="AI74" s="206"/>
      <c r="AJ74" s="206"/>
      <c r="AK74" s="206"/>
      <c r="AL74" s="206"/>
      <c r="AM74" s="206"/>
      <c r="AN74" s="205">
        <f t="shared" si="0"/>
        <v>0</v>
      </c>
      <c r="AO74" s="206"/>
      <c r="AP74" s="206"/>
      <c r="AQ74" s="79" t="s">
        <v>89</v>
      </c>
      <c r="AR74" s="43"/>
      <c r="AS74" s="80">
        <v>0</v>
      </c>
      <c r="AT74" s="81">
        <f t="shared" si="1"/>
        <v>0</v>
      </c>
      <c r="AU74" s="82">
        <f>'SO 07-02 - Materiál a prá...'!P85</f>
        <v>0</v>
      </c>
      <c r="AV74" s="81">
        <f>'SO 07-02 - Materiál a prá...'!J35</f>
        <v>0</v>
      </c>
      <c r="AW74" s="81">
        <f>'SO 07-02 - Materiál a prá...'!J36</f>
        <v>0</v>
      </c>
      <c r="AX74" s="81">
        <f>'SO 07-02 - Materiál a prá...'!J37</f>
        <v>0</v>
      </c>
      <c r="AY74" s="81">
        <f>'SO 07-02 - Materiál a prá...'!J38</f>
        <v>0</v>
      </c>
      <c r="AZ74" s="81">
        <f>'SO 07-02 - Materiál a prá...'!F35</f>
        <v>0</v>
      </c>
      <c r="BA74" s="81">
        <f>'SO 07-02 - Materiál a prá...'!F36</f>
        <v>0</v>
      </c>
      <c r="BB74" s="81">
        <f>'SO 07-02 - Materiál a prá...'!F37</f>
        <v>0</v>
      </c>
      <c r="BC74" s="81">
        <f>'SO 07-02 - Materiál a prá...'!F38</f>
        <v>0</v>
      </c>
      <c r="BD74" s="83">
        <f>'SO 07-02 - Materiál a prá...'!F39</f>
        <v>0</v>
      </c>
      <c r="BT74" s="23" t="s">
        <v>85</v>
      </c>
      <c r="BV74" s="23" t="s">
        <v>78</v>
      </c>
      <c r="BW74" s="23" t="s">
        <v>133</v>
      </c>
      <c r="BX74" s="23" t="s">
        <v>129</v>
      </c>
      <c r="CL74" s="23" t="s">
        <v>19</v>
      </c>
    </row>
    <row r="75" spans="1:91" s="6" customFormat="1" ht="24.75" customHeight="1">
      <c r="B75" s="69"/>
      <c r="C75" s="70"/>
      <c r="D75" s="213" t="s">
        <v>134</v>
      </c>
      <c r="E75" s="213"/>
      <c r="F75" s="213"/>
      <c r="G75" s="213"/>
      <c r="H75" s="213"/>
      <c r="I75" s="71"/>
      <c r="J75" s="213" t="s">
        <v>135</v>
      </c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3"/>
      <c r="AD75" s="213"/>
      <c r="AE75" s="213"/>
      <c r="AF75" s="213"/>
      <c r="AG75" s="204">
        <f>ROUND(SUM(AG76:AG77),2)</f>
        <v>0</v>
      </c>
      <c r="AH75" s="203"/>
      <c r="AI75" s="203"/>
      <c r="AJ75" s="203"/>
      <c r="AK75" s="203"/>
      <c r="AL75" s="203"/>
      <c r="AM75" s="203"/>
      <c r="AN75" s="202">
        <f t="shared" si="0"/>
        <v>0</v>
      </c>
      <c r="AO75" s="203"/>
      <c r="AP75" s="203"/>
      <c r="AQ75" s="72" t="s">
        <v>82</v>
      </c>
      <c r="AR75" s="69"/>
      <c r="AS75" s="73">
        <f>ROUND(SUM(AS76:AS77),2)</f>
        <v>0</v>
      </c>
      <c r="AT75" s="74">
        <f t="shared" si="1"/>
        <v>0</v>
      </c>
      <c r="AU75" s="75">
        <f>ROUND(SUM(AU76:AU77),5)</f>
        <v>0</v>
      </c>
      <c r="AV75" s="74">
        <f>ROUND(AZ75*L29,2)</f>
        <v>0</v>
      </c>
      <c r="AW75" s="74">
        <f>ROUND(BA75*L30,2)</f>
        <v>0</v>
      </c>
      <c r="AX75" s="74">
        <f>ROUND(BB75*L29,2)</f>
        <v>0</v>
      </c>
      <c r="AY75" s="74">
        <f>ROUND(BC75*L30,2)</f>
        <v>0</v>
      </c>
      <c r="AZ75" s="74">
        <f>ROUND(SUM(AZ76:AZ77),2)</f>
        <v>0</v>
      </c>
      <c r="BA75" s="74">
        <f>ROUND(SUM(BA76:BA77),2)</f>
        <v>0</v>
      </c>
      <c r="BB75" s="74">
        <f>ROUND(SUM(BB76:BB77),2)</f>
        <v>0</v>
      </c>
      <c r="BC75" s="74">
        <f>ROUND(SUM(BC76:BC77),2)</f>
        <v>0</v>
      </c>
      <c r="BD75" s="76">
        <f>ROUND(SUM(BD76:BD77),2)</f>
        <v>0</v>
      </c>
      <c r="BS75" s="77" t="s">
        <v>75</v>
      </c>
      <c r="BT75" s="77" t="s">
        <v>83</v>
      </c>
      <c r="BU75" s="77" t="s">
        <v>77</v>
      </c>
      <c r="BV75" s="77" t="s">
        <v>78</v>
      </c>
      <c r="BW75" s="77" t="s">
        <v>136</v>
      </c>
      <c r="BX75" s="77" t="s">
        <v>5</v>
      </c>
      <c r="CL75" s="77" t="s">
        <v>19</v>
      </c>
      <c r="CM75" s="77" t="s">
        <v>85</v>
      </c>
    </row>
    <row r="76" spans="1:91" s="3" customFormat="1" ht="23.25" customHeight="1">
      <c r="A76" s="78" t="s">
        <v>86</v>
      </c>
      <c r="B76" s="43"/>
      <c r="C76" s="12"/>
      <c r="D76" s="12"/>
      <c r="E76" s="214" t="s">
        <v>137</v>
      </c>
      <c r="F76" s="214"/>
      <c r="G76" s="214"/>
      <c r="H76" s="214"/>
      <c r="I76" s="214"/>
      <c r="J76" s="12"/>
      <c r="K76" s="214" t="s">
        <v>88</v>
      </c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05">
        <f>'SO 08-01 - Železniční svršek'!J32</f>
        <v>0</v>
      </c>
      <c r="AH76" s="206"/>
      <c r="AI76" s="206"/>
      <c r="AJ76" s="206"/>
      <c r="AK76" s="206"/>
      <c r="AL76" s="206"/>
      <c r="AM76" s="206"/>
      <c r="AN76" s="205">
        <f t="shared" si="0"/>
        <v>0</v>
      </c>
      <c r="AO76" s="206"/>
      <c r="AP76" s="206"/>
      <c r="AQ76" s="79" t="s">
        <v>89</v>
      </c>
      <c r="AR76" s="43"/>
      <c r="AS76" s="80">
        <v>0</v>
      </c>
      <c r="AT76" s="81">
        <f t="shared" si="1"/>
        <v>0</v>
      </c>
      <c r="AU76" s="82">
        <f>'SO 08-01 - Železniční svršek'!P85</f>
        <v>0</v>
      </c>
      <c r="AV76" s="81">
        <f>'SO 08-01 - Železniční svršek'!J35</f>
        <v>0</v>
      </c>
      <c r="AW76" s="81">
        <f>'SO 08-01 - Železniční svršek'!J36</f>
        <v>0</v>
      </c>
      <c r="AX76" s="81">
        <f>'SO 08-01 - Železniční svršek'!J37</f>
        <v>0</v>
      </c>
      <c r="AY76" s="81">
        <f>'SO 08-01 - Železniční svršek'!J38</f>
        <v>0</v>
      </c>
      <c r="AZ76" s="81">
        <f>'SO 08-01 - Železniční svršek'!F35</f>
        <v>0</v>
      </c>
      <c r="BA76" s="81">
        <f>'SO 08-01 - Železniční svršek'!F36</f>
        <v>0</v>
      </c>
      <c r="BB76" s="81">
        <f>'SO 08-01 - Železniční svršek'!F37</f>
        <v>0</v>
      </c>
      <c r="BC76" s="81">
        <f>'SO 08-01 - Železniční svršek'!F38</f>
        <v>0</v>
      </c>
      <c r="BD76" s="83">
        <f>'SO 08-01 - Železniční svršek'!F39</f>
        <v>0</v>
      </c>
      <c r="BT76" s="23" t="s">
        <v>85</v>
      </c>
      <c r="BV76" s="23" t="s">
        <v>78</v>
      </c>
      <c r="BW76" s="23" t="s">
        <v>138</v>
      </c>
      <c r="BX76" s="23" t="s">
        <v>136</v>
      </c>
      <c r="CL76" s="23" t="s">
        <v>19</v>
      </c>
    </row>
    <row r="77" spans="1:91" s="3" customFormat="1" ht="23.25" customHeight="1">
      <c r="A77" s="78" t="s">
        <v>86</v>
      </c>
      <c r="B77" s="43"/>
      <c r="C77" s="12"/>
      <c r="D77" s="12"/>
      <c r="E77" s="214" t="s">
        <v>139</v>
      </c>
      <c r="F77" s="214"/>
      <c r="G77" s="214"/>
      <c r="H77" s="214"/>
      <c r="I77" s="214"/>
      <c r="J77" s="12"/>
      <c r="K77" s="214" t="s">
        <v>92</v>
      </c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4"/>
      <c r="AF77" s="214"/>
      <c r="AG77" s="205">
        <f>'SO 08-02 - Materiál a prá...'!J32</f>
        <v>0</v>
      </c>
      <c r="AH77" s="206"/>
      <c r="AI77" s="206"/>
      <c r="AJ77" s="206"/>
      <c r="AK77" s="206"/>
      <c r="AL77" s="206"/>
      <c r="AM77" s="206"/>
      <c r="AN77" s="205">
        <f t="shared" si="0"/>
        <v>0</v>
      </c>
      <c r="AO77" s="206"/>
      <c r="AP77" s="206"/>
      <c r="AQ77" s="79" t="s">
        <v>89</v>
      </c>
      <c r="AR77" s="43"/>
      <c r="AS77" s="80">
        <v>0</v>
      </c>
      <c r="AT77" s="81">
        <f t="shared" si="1"/>
        <v>0</v>
      </c>
      <c r="AU77" s="82">
        <f>'SO 08-02 - Materiál a prá...'!P85</f>
        <v>0</v>
      </c>
      <c r="AV77" s="81">
        <f>'SO 08-02 - Materiál a prá...'!J35</f>
        <v>0</v>
      </c>
      <c r="AW77" s="81">
        <f>'SO 08-02 - Materiál a prá...'!J36</f>
        <v>0</v>
      </c>
      <c r="AX77" s="81">
        <f>'SO 08-02 - Materiál a prá...'!J37</f>
        <v>0</v>
      </c>
      <c r="AY77" s="81">
        <f>'SO 08-02 - Materiál a prá...'!J38</f>
        <v>0</v>
      </c>
      <c r="AZ77" s="81">
        <f>'SO 08-02 - Materiál a prá...'!F35</f>
        <v>0</v>
      </c>
      <c r="BA77" s="81">
        <f>'SO 08-02 - Materiál a prá...'!F36</f>
        <v>0</v>
      </c>
      <c r="BB77" s="81">
        <f>'SO 08-02 - Materiál a prá...'!F37</f>
        <v>0</v>
      </c>
      <c r="BC77" s="81">
        <f>'SO 08-02 - Materiál a prá...'!F38</f>
        <v>0</v>
      </c>
      <c r="BD77" s="83">
        <f>'SO 08-02 - Materiál a prá...'!F39</f>
        <v>0</v>
      </c>
      <c r="BT77" s="23" t="s">
        <v>85</v>
      </c>
      <c r="BV77" s="23" t="s">
        <v>78</v>
      </c>
      <c r="BW77" s="23" t="s">
        <v>140</v>
      </c>
      <c r="BX77" s="23" t="s">
        <v>136</v>
      </c>
      <c r="CL77" s="23" t="s">
        <v>19</v>
      </c>
    </row>
    <row r="78" spans="1:91" s="6" customFormat="1" ht="24.75" customHeight="1">
      <c r="B78" s="69"/>
      <c r="C78" s="70"/>
      <c r="D78" s="213" t="s">
        <v>141</v>
      </c>
      <c r="E78" s="213"/>
      <c r="F78" s="213"/>
      <c r="G78" s="213"/>
      <c r="H78" s="213"/>
      <c r="I78" s="71"/>
      <c r="J78" s="213" t="s">
        <v>142</v>
      </c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04">
        <f>ROUND(AG79,2)</f>
        <v>0</v>
      </c>
      <c r="AH78" s="203"/>
      <c r="AI78" s="203"/>
      <c r="AJ78" s="203"/>
      <c r="AK78" s="203"/>
      <c r="AL78" s="203"/>
      <c r="AM78" s="203"/>
      <c r="AN78" s="202">
        <f t="shared" si="0"/>
        <v>0</v>
      </c>
      <c r="AO78" s="203"/>
      <c r="AP78" s="203"/>
      <c r="AQ78" s="72" t="s">
        <v>82</v>
      </c>
      <c r="AR78" s="69"/>
      <c r="AS78" s="73">
        <f>ROUND(AS79,2)</f>
        <v>0</v>
      </c>
      <c r="AT78" s="74">
        <f t="shared" si="1"/>
        <v>0</v>
      </c>
      <c r="AU78" s="75">
        <f>ROUND(AU79,5)</f>
        <v>0</v>
      </c>
      <c r="AV78" s="74">
        <f>ROUND(AZ78*L29,2)</f>
        <v>0</v>
      </c>
      <c r="AW78" s="74">
        <f>ROUND(BA78*L30,2)</f>
        <v>0</v>
      </c>
      <c r="AX78" s="74">
        <f>ROUND(BB78*L29,2)</f>
        <v>0</v>
      </c>
      <c r="AY78" s="74">
        <f>ROUND(BC78*L30,2)</f>
        <v>0</v>
      </c>
      <c r="AZ78" s="74">
        <f>ROUND(AZ79,2)</f>
        <v>0</v>
      </c>
      <c r="BA78" s="74">
        <f>ROUND(BA79,2)</f>
        <v>0</v>
      </c>
      <c r="BB78" s="74">
        <f>ROUND(BB79,2)</f>
        <v>0</v>
      </c>
      <c r="BC78" s="74">
        <f>ROUND(BC79,2)</f>
        <v>0</v>
      </c>
      <c r="BD78" s="76">
        <f>ROUND(BD79,2)</f>
        <v>0</v>
      </c>
      <c r="BS78" s="77" t="s">
        <v>75</v>
      </c>
      <c r="BT78" s="77" t="s">
        <v>83</v>
      </c>
      <c r="BU78" s="77" t="s">
        <v>77</v>
      </c>
      <c r="BV78" s="77" t="s">
        <v>78</v>
      </c>
      <c r="BW78" s="77" t="s">
        <v>143</v>
      </c>
      <c r="BX78" s="77" t="s">
        <v>5</v>
      </c>
      <c r="CL78" s="77" t="s">
        <v>19</v>
      </c>
      <c r="CM78" s="77" t="s">
        <v>85</v>
      </c>
    </row>
    <row r="79" spans="1:91" s="3" customFormat="1" ht="23.25" customHeight="1">
      <c r="A79" s="78" t="s">
        <v>86</v>
      </c>
      <c r="B79" s="43"/>
      <c r="C79" s="12"/>
      <c r="D79" s="12"/>
      <c r="E79" s="214" t="s">
        <v>144</v>
      </c>
      <c r="F79" s="214"/>
      <c r="G79" s="214"/>
      <c r="H79" s="214"/>
      <c r="I79" s="214"/>
      <c r="J79" s="12"/>
      <c r="K79" s="214" t="s">
        <v>88</v>
      </c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05">
        <f>'SO 09-01 - Železniční svršek'!J32</f>
        <v>0</v>
      </c>
      <c r="AH79" s="206"/>
      <c r="AI79" s="206"/>
      <c r="AJ79" s="206"/>
      <c r="AK79" s="206"/>
      <c r="AL79" s="206"/>
      <c r="AM79" s="206"/>
      <c r="AN79" s="205">
        <f t="shared" si="0"/>
        <v>0</v>
      </c>
      <c r="AO79" s="206"/>
      <c r="AP79" s="206"/>
      <c r="AQ79" s="79" t="s">
        <v>89</v>
      </c>
      <c r="AR79" s="43"/>
      <c r="AS79" s="80">
        <v>0</v>
      </c>
      <c r="AT79" s="81">
        <f t="shared" si="1"/>
        <v>0</v>
      </c>
      <c r="AU79" s="82">
        <f>'SO 09-01 - Železniční svršek'!P85</f>
        <v>0</v>
      </c>
      <c r="AV79" s="81">
        <f>'SO 09-01 - Železniční svršek'!J35</f>
        <v>0</v>
      </c>
      <c r="AW79" s="81">
        <f>'SO 09-01 - Železniční svršek'!J36</f>
        <v>0</v>
      </c>
      <c r="AX79" s="81">
        <f>'SO 09-01 - Železniční svršek'!J37</f>
        <v>0</v>
      </c>
      <c r="AY79" s="81">
        <f>'SO 09-01 - Železniční svršek'!J38</f>
        <v>0</v>
      </c>
      <c r="AZ79" s="81">
        <f>'SO 09-01 - Železniční svršek'!F35</f>
        <v>0</v>
      </c>
      <c r="BA79" s="81">
        <f>'SO 09-01 - Železniční svršek'!F36</f>
        <v>0</v>
      </c>
      <c r="BB79" s="81">
        <f>'SO 09-01 - Železniční svršek'!F37</f>
        <v>0</v>
      </c>
      <c r="BC79" s="81">
        <f>'SO 09-01 - Železniční svršek'!F38</f>
        <v>0</v>
      </c>
      <c r="BD79" s="83">
        <f>'SO 09-01 - Železniční svršek'!F39</f>
        <v>0</v>
      </c>
      <c r="BT79" s="23" t="s">
        <v>85</v>
      </c>
      <c r="BV79" s="23" t="s">
        <v>78</v>
      </c>
      <c r="BW79" s="23" t="s">
        <v>145</v>
      </c>
      <c r="BX79" s="23" t="s">
        <v>143</v>
      </c>
      <c r="CL79" s="23" t="s">
        <v>19</v>
      </c>
    </row>
    <row r="80" spans="1:91" s="6" customFormat="1" ht="24.75" customHeight="1">
      <c r="B80" s="69"/>
      <c r="C80" s="70"/>
      <c r="D80" s="213" t="s">
        <v>146</v>
      </c>
      <c r="E80" s="213"/>
      <c r="F80" s="213"/>
      <c r="G80" s="213"/>
      <c r="H80" s="213"/>
      <c r="I80" s="71"/>
      <c r="J80" s="213" t="s">
        <v>147</v>
      </c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13"/>
      <c r="Y80" s="213"/>
      <c r="Z80" s="213"/>
      <c r="AA80" s="213"/>
      <c r="AB80" s="213"/>
      <c r="AC80" s="213"/>
      <c r="AD80" s="213"/>
      <c r="AE80" s="213"/>
      <c r="AF80" s="213"/>
      <c r="AG80" s="204">
        <f>ROUND(AG81,2)</f>
        <v>0</v>
      </c>
      <c r="AH80" s="203"/>
      <c r="AI80" s="203"/>
      <c r="AJ80" s="203"/>
      <c r="AK80" s="203"/>
      <c r="AL80" s="203"/>
      <c r="AM80" s="203"/>
      <c r="AN80" s="202">
        <f t="shared" si="0"/>
        <v>0</v>
      </c>
      <c r="AO80" s="203"/>
      <c r="AP80" s="203"/>
      <c r="AQ80" s="72" t="s">
        <v>82</v>
      </c>
      <c r="AR80" s="69"/>
      <c r="AS80" s="73">
        <f>ROUND(AS81,2)</f>
        <v>0</v>
      </c>
      <c r="AT80" s="74">
        <f t="shared" si="1"/>
        <v>0</v>
      </c>
      <c r="AU80" s="75">
        <f>ROUND(AU81,5)</f>
        <v>0</v>
      </c>
      <c r="AV80" s="74">
        <f>ROUND(AZ80*L29,2)</f>
        <v>0</v>
      </c>
      <c r="AW80" s="74">
        <f>ROUND(BA80*L30,2)</f>
        <v>0</v>
      </c>
      <c r="AX80" s="74">
        <f>ROUND(BB80*L29,2)</f>
        <v>0</v>
      </c>
      <c r="AY80" s="74">
        <f>ROUND(BC80*L30,2)</f>
        <v>0</v>
      </c>
      <c r="AZ80" s="74">
        <f>ROUND(AZ81,2)</f>
        <v>0</v>
      </c>
      <c r="BA80" s="74">
        <f>ROUND(BA81,2)</f>
        <v>0</v>
      </c>
      <c r="BB80" s="74">
        <f>ROUND(BB81,2)</f>
        <v>0</v>
      </c>
      <c r="BC80" s="74">
        <f>ROUND(BC81,2)</f>
        <v>0</v>
      </c>
      <c r="BD80" s="76">
        <f>ROUND(BD81,2)</f>
        <v>0</v>
      </c>
      <c r="BS80" s="77" t="s">
        <v>75</v>
      </c>
      <c r="BT80" s="77" t="s">
        <v>83</v>
      </c>
      <c r="BU80" s="77" t="s">
        <v>77</v>
      </c>
      <c r="BV80" s="77" t="s">
        <v>78</v>
      </c>
      <c r="BW80" s="77" t="s">
        <v>148</v>
      </c>
      <c r="BX80" s="77" t="s">
        <v>5</v>
      </c>
      <c r="CL80" s="77" t="s">
        <v>19</v>
      </c>
      <c r="CM80" s="77" t="s">
        <v>85</v>
      </c>
    </row>
    <row r="81" spans="1:91" s="3" customFormat="1" ht="23.25" customHeight="1">
      <c r="A81" s="78" t="s">
        <v>86</v>
      </c>
      <c r="B81" s="43"/>
      <c r="C81" s="12"/>
      <c r="D81" s="12"/>
      <c r="E81" s="214" t="s">
        <v>149</v>
      </c>
      <c r="F81" s="214"/>
      <c r="G81" s="214"/>
      <c r="H81" s="214"/>
      <c r="I81" s="214"/>
      <c r="J81" s="12"/>
      <c r="K81" s="214" t="s">
        <v>88</v>
      </c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  <c r="AD81" s="214"/>
      <c r="AE81" s="214"/>
      <c r="AF81" s="214"/>
      <c r="AG81" s="205">
        <f>'SO 10-01 - Železniční svršek'!J32</f>
        <v>0</v>
      </c>
      <c r="AH81" s="206"/>
      <c r="AI81" s="206"/>
      <c r="AJ81" s="206"/>
      <c r="AK81" s="206"/>
      <c r="AL81" s="206"/>
      <c r="AM81" s="206"/>
      <c r="AN81" s="205">
        <f t="shared" si="0"/>
        <v>0</v>
      </c>
      <c r="AO81" s="206"/>
      <c r="AP81" s="206"/>
      <c r="AQ81" s="79" t="s">
        <v>89</v>
      </c>
      <c r="AR81" s="43"/>
      <c r="AS81" s="80">
        <v>0</v>
      </c>
      <c r="AT81" s="81">
        <f t="shared" si="1"/>
        <v>0</v>
      </c>
      <c r="AU81" s="82">
        <f>'SO 10-01 - Železniční svršek'!P85</f>
        <v>0</v>
      </c>
      <c r="AV81" s="81">
        <f>'SO 10-01 - Železniční svršek'!J35</f>
        <v>0</v>
      </c>
      <c r="AW81" s="81">
        <f>'SO 10-01 - Železniční svršek'!J36</f>
        <v>0</v>
      </c>
      <c r="AX81" s="81">
        <f>'SO 10-01 - Železniční svršek'!J37</f>
        <v>0</v>
      </c>
      <c r="AY81" s="81">
        <f>'SO 10-01 - Železniční svršek'!J38</f>
        <v>0</v>
      </c>
      <c r="AZ81" s="81">
        <f>'SO 10-01 - Železniční svršek'!F35</f>
        <v>0</v>
      </c>
      <c r="BA81" s="81">
        <f>'SO 10-01 - Železniční svršek'!F36</f>
        <v>0</v>
      </c>
      <c r="BB81" s="81">
        <f>'SO 10-01 - Železniční svršek'!F37</f>
        <v>0</v>
      </c>
      <c r="BC81" s="81">
        <f>'SO 10-01 - Železniční svršek'!F38</f>
        <v>0</v>
      </c>
      <c r="BD81" s="83">
        <f>'SO 10-01 - Železniční svršek'!F39</f>
        <v>0</v>
      </c>
      <c r="BT81" s="23" t="s">
        <v>85</v>
      </c>
      <c r="BV81" s="23" t="s">
        <v>78</v>
      </c>
      <c r="BW81" s="23" t="s">
        <v>150</v>
      </c>
      <c r="BX81" s="23" t="s">
        <v>148</v>
      </c>
      <c r="CL81" s="23" t="s">
        <v>19</v>
      </c>
    </row>
    <row r="82" spans="1:91" s="6" customFormat="1" ht="24.75" customHeight="1">
      <c r="B82" s="69"/>
      <c r="C82" s="70"/>
      <c r="D82" s="213" t="s">
        <v>151</v>
      </c>
      <c r="E82" s="213"/>
      <c r="F82" s="213"/>
      <c r="G82" s="213"/>
      <c r="H82" s="213"/>
      <c r="I82" s="71"/>
      <c r="J82" s="213" t="s">
        <v>152</v>
      </c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3"/>
      <c r="AD82" s="213"/>
      <c r="AE82" s="213"/>
      <c r="AF82" s="213"/>
      <c r="AG82" s="204">
        <f>ROUND(AG83,2)</f>
        <v>0</v>
      </c>
      <c r="AH82" s="203"/>
      <c r="AI82" s="203"/>
      <c r="AJ82" s="203"/>
      <c r="AK82" s="203"/>
      <c r="AL82" s="203"/>
      <c r="AM82" s="203"/>
      <c r="AN82" s="202">
        <f t="shared" si="0"/>
        <v>0</v>
      </c>
      <c r="AO82" s="203"/>
      <c r="AP82" s="203"/>
      <c r="AQ82" s="72" t="s">
        <v>82</v>
      </c>
      <c r="AR82" s="69"/>
      <c r="AS82" s="73">
        <f>ROUND(AS83,2)</f>
        <v>0</v>
      </c>
      <c r="AT82" s="74">
        <f t="shared" si="1"/>
        <v>0</v>
      </c>
      <c r="AU82" s="75">
        <f>ROUND(AU83,5)</f>
        <v>0</v>
      </c>
      <c r="AV82" s="74">
        <f>ROUND(AZ82*L29,2)</f>
        <v>0</v>
      </c>
      <c r="AW82" s="74">
        <f>ROUND(BA82*L30,2)</f>
        <v>0</v>
      </c>
      <c r="AX82" s="74">
        <f>ROUND(BB82*L29,2)</f>
        <v>0</v>
      </c>
      <c r="AY82" s="74">
        <f>ROUND(BC82*L30,2)</f>
        <v>0</v>
      </c>
      <c r="AZ82" s="74">
        <f>ROUND(AZ83,2)</f>
        <v>0</v>
      </c>
      <c r="BA82" s="74">
        <f>ROUND(BA83,2)</f>
        <v>0</v>
      </c>
      <c r="BB82" s="74">
        <f>ROUND(BB83,2)</f>
        <v>0</v>
      </c>
      <c r="BC82" s="74">
        <f>ROUND(BC83,2)</f>
        <v>0</v>
      </c>
      <c r="BD82" s="76">
        <f>ROUND(BD83,2)</f>
        <v>0</v>
      </c>
      <c r="BS82" s="77" t="s">
        <v>75</v>
      </c>
      <c r="BT82" s="77" t="s">
        <v>83</v>
      </c>
      <c r="BU82" s="77" t="s">
        <v>77</v>
      </c>
      <c r="BV82" s="77" t="s">
        <v>78</v>
      </c>
      <c r="BW82" s="77" t="s">
        <v>153</v>
      </c>
      <c r="BX82" s="77" t="s">
        <v>5</v>
      </c>
      <c r="CL82" s="77" t="s">
        <v>19</v>
      </c>
      <c r="CM82" s="77" t="s">
        <v>85</v>
      </c>
    </row>
    <row r="83" spans="1:91" s="3" customFormat="1" ht="23.25" customHeight="1">
      <c r="A83" s="78" t="s">
        <v>86</v>
      </c>
      <c r="B83" s="43"/>
      <c r="C83" s="12"/>
      <c r="D83" s="12"/>
      <c r="E83" s="214" t="s">
        <v>154</v>
      </c>
      <c r="F83" s="214"/>
      <c r="G83" s="214"/>
      <c r="H83" s="214"/>
      <c r="I83" s="214"/>
      <c r="J83" s="12"/>
      <c r="K83" s="214" t="s">
        <v>88</v>
      </c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  <c r="AD83" s="214"/>
      <c r="AE83" s="214"/>
      <c r="AF83" s="214"/>
      <c r="AG83" s="205">
        <f>'SO 11-01 - Železniční svršek'!J32</f>
        <v>0</v>
      </c>
      <c r="AH83" s="206"/>
      <c r="AI83" s="206"/>
      <c r="AJ83" s="206"/>
      <c r="AK83" s="206"/>
      <c r="AL83" s="206"/>
      <c r="AM83" s="206"/>
      <c r="AN83" s="205">
        <f t="shared" si="0"/>
        <v>0</v>
      </c>
      <c r="AO83" s="206"/>
      <c r="AP83" s="206"/>
      <c r="AQ83" s="79" t="s">
        <v>89</v>
      </c>
      <c r="AR83" s="43"/>
      <c r="AS83" s="80">
        <v>0</v>
      </c>
      <c r="AT83" s="81">
        <f t="shared" si="1"/>
        <v>0</v>
      </c>
      <c r="AU83" s="82">
        <f>'SO 11-01 - Železniční svršek'!P85</f>
        <v>0</v>
      </c>
      <c r="AV83" s="81">
        <f>'SO 11-01 - Železniční svršek'!J35</f>
        <v>0</v>
      </c>
      <c r="AW83" s="81">
        <f>'SO 11-01 - Železniční svršek'!J36</f>
        <v>0</v>
      </c>
      <c r="AX83" s="81">
        <f>'SO 11-01 - Železniční svršek'!J37</f>
        <v>0</v>
      </c>
      <c r="AY83" s="81">
        <f>'SO 11-01 - Železniční svršek'!J38</f>
        <v>0</v>
      </c>
      <c r="AZ83" s="81">
        <f>'SO 11-01 - Železniční svršek'!F35</f>
        <v>0</v>
      </c>
      <c r="BA83" s="81">
        <f>'SO 11-01 - Železniční svršek'!F36</f>
        <v>0</v>
      </c>
      <c r="BB83" s="81">
        <f>'SO 11-01 - Železniční svršek'!F37</f>
        <v>0</v>
      </c>
      <c r="BC83" s="81">
        <f>'SO 11-01 - Železniční svršek'!F38</f>
        <v>0</v>
      </c>
      <c r="BD83" s="83">
        <f>'SO 11-01 - Železniční svršek'!F39</f>
        <v>0</v>
      </c>
      <c r="BT83" s="23" t="s">
        <v>85</v>
      </c>
      <c r="BV83" s="23" t="s">
        <v>78</v>
      </c>
      <c r="BW83" s="23" t="s">
        <v>155</v>
      </c>
      <c r="BX83" s="23" t="s">
        <v>153</v>
      </c>
      <c r="CL83" s="23" t="s">
        <v>19</v>
      </c>
    </row>
    <row r="84" spans="1:91" s="6" customFormat="1" ht="24.75" customHeight="1">
      <c r="B84" s="69"/>
      <c r="C84" s="70"/>
      <c r="D84" s="213" t="s">
        <v>156</v>
      </c>
      <c r="E84" s="213"/>
      <c r="F84" s="213"/>
      <c r="G84" s="213"/>
      <c r="H84" s="213"/>
      <c r="I84" s="71"/>
      <c r="J84" s="213" t="s">
        <v>157</v>
      </c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13"/>
      <c r="Z84" s="213"/>
      <c r="AA84" s="213"/>
      <c r="AB84" s="213"/>
      <c r="AC84" s="213"/>
      <c r="AD84" s="213"/>
      <c r="AE84" s="213"/>
      <c r="AF84" s="213"/>
      <c r="AG84" s="204">
        <f>ROUND(AG85,2)</f>
        <v>0</v>
      </c>
      <c r="AH84" s="203"/>
      <c r="AI84" s="203"/>
      <c r="AJ84" s="203"/>
      <c r="AK84" s="203"/>
      <c r="AL84" s="203"/>
      <c r="AM84" s="203"/>
      <c r="AN84" s="202">
        <f t="shared" si="0"/>
        <v>0</v>
      </c>
      <c r="AO84" s="203"/>
      <c r="AP84" s="203"/>
      <c r="AQ84" s="72" t="s">
        <v>82</v>
      </c>
      <c r="AR84" s="69"/>
      <c r="AS84" s="73">
        <f>ROUND(AS85,2)</f>
        <v>0</v>
      </c>
      <c r="AT84" s="74">
        <f t="shared" si="1"/>
        <v>0</v>
      </c>
      <c r="AU84" s="75">
        <f>ROUND(AU85,5)</f>
        <v>0</v>
      </c>
      <c r="AV84" s="74">
        <f>ROUND(AZ84*L29,2)</f>
        <v>0</v>
      </c>
      <c r="AW84" s="74">
        <f>ROUND(BA84*L30,2)</f>
        <v>0</v>
      </c>
      <c r="AX84" s="74">
        <f>ROUND(BB84*L29,2)</f>
        <v>0</v>
      </c>
      <c r="AY84" s="74">
        <f>ROUND(BC84*L30,2)</f>
        <v>0</v>
      </c>
      <c r="AZ84" s="74">
        <f>ROUND(AZ85,2)</f>
        <v>0</v>
      </c>
      <c r="BA84" s="74">
        <f>ROUND(BA85,2)</f>
        <v>0</v>
      </c>
      <c r="BB84" s="74">
        <f>ROUND(BB85,2)</f>
        <v>0</v>
      </c>
      <c r="BC84" s="74">
        <f>ROUND(BC85,2)</f>
        <v>0</v>
      </c>
      <c r="BD84" s="76">
        <f>ROUND(BD85,2)</f>
        <v>0</v>
      </c>
      <c r="BS84" s="77" t="s">
        <v>75</v>
      </c>
      <c r="BT84" s="77" t="s">
        <v>83</v>
      </c>
      <c r="BU84" s="77" t="s">
        <v>77</v>
      </c>
      <c r="BV84" s="77" t="s">
        <v>78</v>
      </c>
      <c r="BW84" s="77" t="s">
        <v>158</v>
      </c>
      <c r="BX84" s="77" t="s">
        <v>5</v>
      </c>
      <c r="CL84" s="77" t="s">
        <v>19</v>
      </c>
      <c r="CM84" s="77" t="s">
        <v>85</v>
      </c>
    </row>
    <row r="85" spans="1:91" s="3" customFormat="1" ht="23.25" customHeight="1">
      <c r="A85" s="78" t="s">
        <v>86</v>
      </c>
      <c r="B85" s="43"/>
      <c r="C85" s="12"/>
      <c r="D85" s="12"/>
      <c r="E85" s="214" t="s">
        <v>159</v>
      </c>
      <c r="F85" s="214"/>
      <c r="G85" s="214"/>
      <c r="H85" s="214"/>
      <c r="I85" s="214"/>
      <c r="J85" s="12"/>
      <c r="K85" s="214" t="s">
        <v>88</v>
      </c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05">
        <f>'SO 12-01 - Železniční svršek'!J32</f>
        <v>0</v>
      </c>
      <c r="AH85" s="206"/>
      <c r="AI85" s="206"/>
      <c r="AJ85" s="206"/>
      <c r="AK85" s="206"/>
      <c r="AL85" s="206"/>
      <c r="AM85" s="206"/>
      <c r="AN85" s="205">
        <f t="shared" si="0"/>
        <v>0</v>
      </c>
      <c r="AO85" s="206"/>
      <c r="AP85" s="206"/>
      <c r="AQ85" s="79" t="s">
        <v>89</v>
      </c>
      <c r="AR85" s="43"/>
      <c r="AS85" s="80">
        <v>0</v>
      </c>
      <c r="AT85" s="81">
        <f t="shared" si="1"/>
        <v>0</v>
      </c>
      <c r="AU85" s="82">
        <f>'SO 12-01 - Železniční svršek'!P85</f>
        <v>0</v>
      </c>
      <c r="AV85" s="81">
        <f>'SO 12-01 - Železniční svršek'!J35</f>
        <v>0</v>
      </c>
      <c r="AW85" s="81">
        <f>'SO 12-01 - Železniční svršek'!J36</f>
        <v>0</v>
      </c>
      <c r="AX85" s="81">
        <f>'SO 12-01 - Železniční svršek'!J37</f>
        <v>0</v>
      </c>
      <c r="AY85" s="81">
        <f>'SO 12-01 - Železniční svršek'!J38</f>
        <v>0</v>
      </c>
      <c r="AZ85" s="81">
        <f>'SO 12-01 - Železniční svršek'!F35</f>
        <v>0</v>
      </c>
      <c r="BA85" s="81">
        <f>'SO 12-01 - Železniční svršek'!F36</f>
        <v>0</v>
      </c>
      <c r="BB85" s="81">
        <f>'SO 12-01 - Železniční svršek'!F37</f>
        <v>0</v>
      </c>
      <c r="BC85" s="81">
        <f>'SO 12-01 - Železniční svršek'!F38</f>
        <v>0</v>
      </c>
      <c r="BD85" s="83">
        <f>'SO 12-01 - Železniční svršek'!F39</f>
        <v>0</v>
      </c>
      <c r="BT85" s="23" t="s">
        <v>85</v>
      </c>
      <c r="BV85" s="23" t="s">
        <v>78</v>
      </c>
      <c r="BW85" s="23" t="s">
        <v>160</v>
      </c>
      <c r="BX85" s="23" t="s">
        <v>158</v>
      </c>
      <c r="CL85" s="23" t="s">
        <v>19</v>
      </c>
    </row>
    <row r="86" spans="1:91" s="6" customFormat="1" ht="24.75" customHeight="1">
      <c r="B86" s="69"/>
      <c r="C86" s="70"/>
      <c r="D86" s="213" t="s">
        <v>161</v>
      </c>
      <c r="E86" s="213"/>
      <c r="F86" s="213"/>
      <c r="G86" s="213"/>
      <c r="H86" s="213"/>
      <c r="I86" s="71"/>
      <c r="J86" s="213" t="s">
        <v>162</v>
      </c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3"/>
      <c r="AD86" s="213"/>
      <c r="AE86" s="213"/>
      <c r="AF86" s="213"/>
      <c r="AG86" s="204">
        <f>ROUND(AG87,2)</f>
        <v>0</v>
      </c>
      <c r="AH86" s="203"/>
      <c r="AI86" s="203"/>
      <c r="AJ86" s="203"/>
      <c r="AK86" s="203"/>
      <c r="AL86" s="203"/>
      <c r="AM86" s="203"/>
      <c r="AN86" s="202">
        <f t="shared" ref="AN86:AN117" si="2">SUM(AG86,AT86)</f>
        <v>0</v>
      </c>
      <c r="AO86" s="203"/>
      <c r="AP86" s="203"/>
      <c r="AQ86" s="72" t="s">
        <v>82</v>
      </c>
      <c r="AR86" s="69"/>
      <c r="AS86" s="73">
        <f>ROUND(AS87,2)</f>
        <v>0</v>
      </c>
      <c r="AT86" s="74">
        <f t="shared" ref="AT86:AT117" si="3">ROUND(SUM(AV86:AW86),2)</f>
        <v>0</v>
      </c>
      <c r="AU86" s="75">
        <f>ROUND(AU87,5)</f>
        <v>0</v>
      </c>
      <c r="AV86" s="74">
        <f>ROUND(AZ86*L29,2)</f>
        <v>0</v>
      </c>
      <c r="AW86" s="74">
        <f>ROUND(BA86*L30,2)</f>
        <v>0</v>
      </c>
      <c r="AX86" s="74">
        <f>ROUND(BB86*L29,2)</f>
        <v>0</v>
      </c>
      <c r="AY86" s="74">
        <f>ROUND(BC86*L30,2)</f>
        <v>0</v>
      </c>
      <c r="AZ86" s="74">
        <f>ROUND(AZ87,2)</f>
        <v>0</v>
      </c>
      <c r="BA86" s="74">
        <f>ROUND(BA87,2)</f>
        <v>0</v>
      </c>
      <c r="BB86" s="74">
        <f>ROUND(BB87,2)</f>
        <v>0</v>
      </c>
      <c r="BC86" s="74">
        <f>ROUND(BC87,2)</f>
        <v>0</v>
      </c>
      <c r="BD86" s="76">
        <f>ROUND(BD87,2)</f>
        <v>0</v>
      </c>
      <c r="BS86" s="77" t="s">
        <v>75</v>
      </c>
      <c r="BT86" s="77" t="s">
        <v>83</v>
      </c>
      <c r="BU86" s="77" t="s">
        <v>77</v>
      </c>
      <c r="BV86" s="77" t="s">
        <v>78</v>
      </c>
      <c r="BW86" s="77" t="s">
        <v>163</v>
      </c>
      <c r="BX86" s="77" t="s">
        <v>5</v>
      </c>
      <c r="CL86" s="77" t="s">
        <v>19</v>
      </c>
      <c r="CM86" s="77" t="s">
        <v>85</v>
      </c>
    </row>
    <row r="87" spans="1:91" s="3" customFormat="1" ht="23.25" customHeight="1">
      <c r="A87" s="78" t="s">
        <v>86</v>
      </c>
      <c r="B87" s="43"/>
      <c r="C87" s="12"/>
      <c r="D87" s="12"/>
      <c r="E87" s="214" t="s">
        <v>164</v>
      </c>
      <c r="F87" s="214"/>
      <c r="G87" s="214"/>
      <c r="H87" s="214"/>
      <c r="I87" s="214"/>
      <c r="J87" s="12"/>
      <c r="K87" s="214" t="s">
        <v>88</v>
      </c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14"/>
      <c r="Y87" s="214"/>
      <c r="Z87" s="214"/>
      <c r="AA87" s="214"/>
      <c r="AB87" s="214"/>
      <c r="AC87" s="214"/>
      <c r="AD87" s="214"/>
      <c r="AE87" s="214"/>
      <c r="AF87" s="214"/>
      <c r="AG87" s="205">
        <f>'SO 13-01 - Železniční svršek'!J32</f>
        <v>0</v>
      </c>
      <c r="AH87" s="206"/>
      <c r="AI87" s="206"/>
      <c r="AJ87" s="206"/>
      <c r="AK87" s="206"/>
      <c r="AL87" s="206"/>
      <c r="AM87" s="206"/>
      <c r="AN87" s="205">
        <f t="shared" si="2"/>
        <v>0</v>
      </c>
      <c r="AO87" s="206"/>
      <c r="AP87" s="206"/>
      <c r="AQ87" s="79" t="s">
        <v>89</v>
      </c>
      <c r="AR87" s="43"/>
      <c r="AS87" s="80">
        <v>0</v>
      </c>
      <c r="AT87" s="81">
        <f t="shared" si="3"/>
        <v>0</v>
      </c>
      <c r="AU87" s="82">
        <f>'SO 13-01 - Železniční svršek'!P85</f>
        <v>0</v>
      </c>
      <c r="AV87" s="81">
        <f>'SO 13-01 - Železniční svršek'!J35</f>
        <v>0</v>
      </c>
      <c r="AW87" s="81">
        <f>'SO 13-01 - Železniční svršek'!J36</f>
        <v>0</v>
      </c>
      <c r="AX87" s="81">
        <f>'SO 13-01 - Železniční svršek'!J37</f>
        <v>0</v>
      </c>
      <c r="AY87" s="81">
        <f>'SO 13-01 - Železniční svršek'!J38</f>
        <v>0</v>
      </c>
      <c r="AZ87" s="81">
        <f>'SO 13-01 - Železniční svršek'!F35</f>
        <v>0</v>
      </c>
      <c r="BA87" s="81">
        <f>'SO 13-01 - Železniční svršek'!F36</f>
        <v>0</v>
      </c>
      <c r="BB87" s="81">
        <f>'SO 13-01 - Železniční svršek'!F37</f>
        <v>0</v>
      </c>
      <c r="BC87" s="81">
        <f>'SO 13-01 - Železniční svršek'!F38</f>
        <v>0</v>
      </c>
      <c r="BD87" s="83">
        <f>'SO 13-01 - Železniční svršek'!F39</f>
        <v>0</v>
      </c>
      <c r="BT87" s="23" t="s">
        <v>85</v>
      </c>
      <c r="BV87" s="23" t="s">
        <v>78</v>
      </c>
      <c r="BW87" s="23" t="s">
        <v>165</v>
      </c>
      <c r="BX87" s="23" t="s">
        <v>163</v>
      </c>
      <c r="CL87" s="23" t="s">
        <v>19</v>
      </c>
    </row>
    <row r="88" spans="1:91" s="6" customFormat="1" ht="24.75" customHeight="1">
      <c r="B88" s="69"/>
      <c r="C88" s="70"/>
      <c r="D88" s="213" t="s">
        <v>166</v>
      </c>
      <c r="E88" s="213"/>
      <c r="F88" s="213"/>
      <c r="G88" s="213"/>
      <c r="H88" s="213"/>
      <c r="I88" s="71"/>
      <c r="J88" s="213" t="s">
        <v>167</v>
      </c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04">
        <f>ROUND(AG89,2)</f>
        <v>0</v>
      </c>
      <c r="AH88" s="203"/>
      <c r="AI88" s="203"/>
      <c r="AJ88" s="203"/>
      <c r="AK88" s="203"/>
      <c r="AL88" s="203"/>
      <c r="AM88" s="203"/>
      <c r="AN88" s="202">
        <f t="shared" si="2"/>
        <v>0</v>
      </c>
      <c r="AO88" s="203"/>
      <c r="AP88" s="203"/>
      <c r="AQ88" s="72" t="s">
        <v>82</v>
      </c>
      <c r="AR88" s="69"/>
      <c r="AS88" s="73">
        <f>ROUND(AS89,2)</f>
        <v>0</v>
      </c>
      <c r="AT88" s="74">
        <f t="shared" si="3"/>
        <v>0</v>
      </c>
      <c r="AU88" s="75">
        <f>ROUND(AU89,5)</f>
        <v>0</v>
      </c>
      <c r="AV88" s="74">
        <f>ROUND(AZ88*L29,2)</f>
        <v>0</v>
      </c>
      <c r="AW88" s="74">
        <f>ROUND(BA88*L30,2)</f>
        <v>0</v>
      </c>
      <c r="AX88" s="74">
        <f>ROUND(BB88*L29,2)</f>
        <v>0</v>
      </c>
      <c r="AY88" s="74">
        <f>ROUND(BC88*L30,2)</f>
        <v>0</v>
      </c>
      <c r="AZ88" s="74">
        <f>ROUND(AZ89,2)</f>
        <v>0</v>
      </c>
      <c r="BA88" s="74">
        <f>ROUND(BA89,2)</f>
        <v>0</v>
      </c>
      <c r="BB88" s="74">
        <f>ROUND(BB89,2)</f>
        <v>0</v>
      </c>
      <c r="BC88" s="74">
        <f>ROUND(BC89,2)</f>
        <v>0</v>
      </c>
      <c r="BD88" s="76">
        <f>ROUND(BD89,2)</f>
        <v>0</v>
      </c>
      <c r="BS88" s="77" t="s">
        <v>75</v>
      </c>
      <c r="BT88" s="77" t="s">
        <v>83</v>
      </c>
      <c r="BU88" s="77" t="s">
        <v>77</v>
      </c>
      <c r="BV88" s="77" t="s">
        <v>78</v>
      </c>
      <c r="BW88" s="77" t="s">
        <v>168</v>
      </c>
      <c r="BX88" s="77" t="s">
        <v>5</v>
      </c>
      <c r="CL88" s="77" t="s">
        <v>19</v>
      </c>
      <c r="CM88" s="77" t="s">
        <v>85</v>
      </c>
    </row>
    <row r="89" spans="1:91" s="3" customFormat="1" ht="23.25" customHeight="1">
      <c r="A89" s="78" t="s">
        <v>86</v>
      </c>
      <c r="B89" s="43"/>
      <c r="C89" s="12"/>
      <c r="D89" s="12"/>
      <c r="E89" s="214" t="s">
        <v>169</v>
      </c>
      <c r="F89" s="214"/>
      <c r="G89" s="214"/>
      <c r="H89" s="214"/>
      <c r="I89" s="214"/>
      <c r="J89" s="12"/>
      <c r="K89" s="214" t="s">
        <v>88</v>
      </c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05">
        <f>'SO 14-01 - Železniční svršek'!J32</f>
        <v>0</v>
      </c>
      <c r="AH89" s="206"/>
      <c r="AI89" s="206"/>
      <c r="AJ89" s="206"/>
      <c r="AK89" s="206"/>
      <c r="AL89" s="206"/>
      <c r="AM89" s="206"/>
      <c r="AN89" s="205">
        <f t="shared" si="2"/>
        <v>0</v>
      </c>
      <c r="AO89" s="206"/>
      <c r="AP89" s="206"/>
      <c r="AQ89" s="79" t="s">
        <v>89</v>
      </c>
      <c r="AR89" s="43"/>
      <c r="AS89" s="80">
        <v>0</v>
      </c>
      <c r="AT89" s="81">
        <f t="shared" si="3"/>
        <v>0</v>
      </c>
      <c r="AU89" s="82">
        <f>'SO 14-01 - Železniční svršek'!P85</f>
        <v>0</v>
      </c>
      <c r="AV89" s="81">
        <f>'SO 14-01 - Železniční svršek'!J35</f>
        <v>0</v>
      </c>
      <c r="AW89" s="81">
        <f>'SO 14-01 - Železniční svršek'!J36</f>
        <v>0</v>
      </c>
      <c r="AX89" s="81">
        <f>'SO 14-01 - Železniční svršek'!J37</f>
        <v>0</v>
      </c>
      <c r="AY89" s="81">
        <f>'SO 14-01 - Železniční svršek'!J38</f>
        <v>0</v>
      </c>
      <c r="AZ89" s="81">
        <f>'SO 14-01 - Železniční svršek'!F35</f>
        <v>0</v>
      </c>
      <c r="BA89" s="81">
        <f>'SO 14-01 - Železniční svršek'!F36</f>
        <v>0</v>
      </c>
      <c r="BB89" s="81">
        <f>'SO 14-01 - Železniční svršek'!F37</f>
        <v>0</v>
      </c>
      <c r="BC89" s="81">
        <f>'SO 14-01 - Železniční svršek'!F38</f>
        <v>0</v>
      </c>
      <c r="BD89" s="83">
        <f>'SO 14-01 - Železniční svršek'!F39</f>
        <v>0</v>
      </c>
      <c r="BT89" s="23" t="s">
        <v>85</v>
      </c>
      <c r="BV89" s="23" t="s">
        <v>78</v>
      </c>
      <c r="BW89" s="23" t="s">
        <v>170</v>
      </c>
      <c r="BX89" s="23" t="s">
        <v>168</v>
      </c>
      <c r="CL89" s="23" t="s">
        <v>19</v>
      </c>
    </row>
    <row r="90" spans="1:91" s="6" customFormat="1" ht="37.5" customHeight="1">
      <c r="B90" s="69"/>
      <c r="C90" s="70"/>
      <c r="D90" s="213" t="s">
        <v>171</v>
      </c>
      <c r="E90" s="213"/>
      <c r="F90" s="213"/>
      <c r="G90" s="213"/>
      <c r="H90" s="213"/>
      <c r="I90" s="71"/>
      <c r="J90" s="213" t="s">
        <v>172</v>
      </c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13"/>
      <c r="Y90" s="213"/>
      <c r="Z90" s="213"/>
      <c r="AA90" s="213"/>
      <c r="AB90" s="213"/>
      <c r="AC90" s="213"/>
      <c r="AD90" s="213"/>
      <c r="AE90" s="213"/>
      <c r="AF90" s="213"/>
      <c r="AG90" s="204">
        <f>ROUND(SUM(AG91:AG92),2)</f>
        <v>0</v>
      </c>
      <c r="AH90" s="203"/>
      <c r="AI90" s="203"/>
      <c r="AJ90" s="203"/>
      <c r="AK90" s="203"/>
      <c r="AL90" s="203"/>
      <c r="AM90" s="203"/>
      <c r="AN90" s="202">
        <f t="shared" si="2"/>
        <v>0</v>
      </c>
      <c r="AO90" s="203"/>
      <c r="AP90" s="203"/>
      <c r="AQ90" s="72" t="s">
        <v>82</v>
      </c>
      <c r="AR90" s="69"/>
      <c r="AS90" s="73">
        <f>ROUND(SUM(AS91:AS92),2)</f>
        <v>0</v>
      </c>
      <c r="AT90" s="74">
        <f t="shared" si="3"/>
        <v>0</v>
      </c>
      <c r="AU90" s="75">
        <f>ROUND(SUM(AU91:AU92),5)</f>
        <v>0</v>
      </c>
      <c r="AV90" s="74">
        <f>ROUND(AZ90*L29,2)</f>
        <v>0</v>
      </c>
      <c r="AW90" s="74">
        <f>ROUND(BA90*L30,2)</f>
        <v>0</v>
      </c>
      <c r="AX90" s="74">
        <f>ROUND(BB90*L29,2)</f>
        <v>0</v>
      </c>
      <c r="AY90" s="74">
        <f>ROUND(BC90*L30,2)</f>
        <v>0</v>
      </c>
      <c r="AZ90" s="74">
        <f>ROUND(SUM(AZ91:AZ92),2)</f>
        <v>0</v>
      </c>
      <c r="BA90" s="74">
        <f>ROUND(SUM(BA91:BA92),2)</f>
        <v>0</v>
      </c>
      <c r="BB90" s="74">
        <f>ROUND(SUM(BB91:BB92),2)</f>
        <v>0</v>
      </c>
      <c r="BC90" s="74">
        <f>ROUND(SUM(BC91:BC92),2)</f>
        <v>0</v>
      </c>
      <c r="BD90" s="76">
        <f>ROUND(SUM(BD91:BD92),2)</f>
        <v>0</v>
      </c>
      <c r="BS90" s="77" t="s">
        <v>75</v>
      </c>
      <c r="BT90" s="77" t="s">
        <v>83</v>
      </c>
      <c r="BU90" s="77" t="s">
        <v>77</v>
      </c>
      <c r="BV90" s="77" t="s">
        <v>78</v>
      </c>
      <c r="BW90" s="77" t="s">
        <v>173</v>
      </c>
      <c r="BX90" s="77" t="s">
        <v>5</v>
      </c>
      <c r="CL90" s="77" t="s">
        <v>19</v>
      </c>
      <c r="CM90" s="77" t="s">
        <v>85</v>
      </c>
    </row>
    <row r="91" spans="1:91" s="3" customFormat="1" ht="23.25" customHeight="1">
      <c r="A91" s="78" t="s">
        <v>86</v>
      </c>
      <c r="B91" s="43"/>
      <c r="C91" s="12"/>
      <c r="D91" s="12"/>
      <c r="E91" s="214" t="s">
        <v>174</v>
      </c>
      <c r="F91" s="214"/>
      <c r="G91" s="214"/>
      <c r="H91" s="214"/>
      <c r="I91" s="214"/>
      <c r="J91" s="12"/>
      <c r="K91" s="214" t="s">
        <v>88</v>
      </c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  <c r="AG91" s="205">
        <f>'SO 15-01 - Železniční svršek'!J32</f>
        <v>0</v>
      </c>
      <c r="AH91" s="206"/>
      <c r="AI91" s="206"/>
      <c r="AJ91" s="206"/>
      <c r="AK91" s="206"/>
      <c r="AL91" s="206"/>
      <c r="AM91" s="206"/>
      <c r="AN91" s="205">
        <f t="shared" si="2"/>
        <v>0</v>
      </c>
      <c r="AO91" s="206"/>
      <c r="AP91" s="206"/>
      <c r="AQ91" s="79" t="s">
        <v>89</v>
      </c>
      <c r="AR91" s="43"/>
      <c r="AS91" s="80">
        <v>0</v>
      </c>
      <c r="AT91" s="81">
        <f t="shared" si="3"/>
        <v>0</v>
      </c>
      <c r="AU91" s="82">
        <f>'SO 15-01 - Železniční svršek'!P85</f>
        <v>0</v>
      </c>
      <c r="AV91" s="81">
        <f>'SO 15-01 - Železniční svršek'!J35</f>
        <v>0</v>
      </c>
      <c r="AW91" s="81">
        <f>'SO 15-01 - Železniční svršek'!J36</f>
        <v>0</v>
      </c>
      <c r="AX91" s="81">
        <f>'SO 15-01 - Železniční svršek'!J37</f>
        <v>0</v>
      </c>
      <c r="AY91" s="81">
        <f>'SO 15-01 - Železniční svršek'!J38</f>
        <v>0</v>
      </c>
      <c r="AZ91" s="81">
        <f>'SO 15-01 - Železniční svršek'!F35</f>
        <v>0</v>
      </c>
      <c r="BA91" s="81">
        <f>'SO 15-01 - Železniční svršek'!F36</f>
        <v>0</v>
      </c>
      <c r="BB91" s="81">
        <f>'SO 15-01 - Železniční svršek'!F37</f>
        <v>0</v>
      </c>
      <c r="BC91" s="81">
        <f>'SO 15-01 - Železniční svršek'!F38</f>
        <v>0</v>
      </c>
      <c r="BD91" s="83">
        <f>'SO 15-01 - Železniční svršek'!F39</f>
        <v>0</v>
      </c>
      <c r="BT91" s="23" t="s">
        <v>85</v>
      </c>
      <c r="BV91" s="23" t="s">
        <v>78</v>
      </c>
      <c r="BW91" s="23" t="s">
        <v>175</v>
      </c>
      <c r="BX91" s="23" t="s">
        <v>173</v>
      </c>
      <c r="CL91" s="23" t="s">
        <v>19</v>
      </c>
    </row>
    <row r="92" spans="1:91" s="3" customFormat="1" ht="23.25" customHeight="1">
      <c r="A92" s="78" t="s">
        <v>86</v>
      </c>
      <c r="B92" s="43"/>
      <c r="C92" s="12"/>
      <c r="D92" s="12"/>
      <c r="E92" s="214" t="s">
        <v>176</v>
      </c>
      <c r="F92" s="214"/>
      <c r="G92" s="214"/>
      <c r="H92" s="214"/>
      <c r="I92" s="214"/>
      <c r="J92" s="12"/>
      <c r="K92" s="214" t="s">
        <v>92</v>
      </c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05">
        <f>'SO 15-02 - Materiál a prá...'!J32</f>
        <v>0</v>
      </c>
      <c r="AH92" s="206"/>
      <c r="AI92" s="206"/>
      <c r="AJ92" s="206"/>
      <c r="AK92" s="206"/>
      <c r="AL92" s="206"/>
      <c r="AM92" s="206"/>
      <c r="AN92" s="205">
        <f t="shared" si="2"/>
        <v>0</v>
      </c>
      <c r="AO92" s="206"/>
      <c r="AP92" s="206"/>
      <c r="AQ92" s="79" t="s">
        <v>89</v>
      </c>
      <c r="AR92" s="43"/>
      <c r="AS92" s="80">
        <v>0</v>
      </c>
      <c r="AT92" s="81">
        <f t="shared" si="3"/>
        <v>0</v>
      </c>
      <c r="AU92" s="82">
        <f>'SO 15-02 - Materiál a prá...'!P85</f>
        <v>0</v>
      </c>
      <c r="AV92" s="81">
        <f>'SO 15-02 - Materiál a prá...'!J35</f>
        <v>0</v>
      </c>
      <c r="AW92" s="81">
        <f>'SO 15-02 - Materiál a prá...'!J36</f>
        <v>0</v>
      </c>
      <c r="AX92" s="81">
        <f>'SO 15-02 - Materiál a prá...'!J37</f>
        <v>0</v>
      </c>
      <c r="AY92" s="81">
        <f>'SO 15-02 - Materiál a prá...'!J38</f>
        <v>0</v>
      </c>
      <c r="AZ92" s="81">
        <f>'SO 15-02 - Materiál a prá...'!F35</f>
        <v>0</v>
      </c>
      <c r="BA92" s="81">
        <f>'SO 15-02 - Materiál a prá...'!F36</f>
        <v>0</v>
      </c>
      <c r="BB92" s="81">
        <f>'SO 15-02 - Materiál a prá...'!F37</f>
        <v>0</v>
      </c>
      <c r="BC92" s="81">
        <f>'SO 15-02 - Materiál a prá...'!F38</f>
        <v>0</v>
      </c>
      <c r="BD92" s="83">
        <f>'SO 15-02 - Materiál a prá...'!F39</f>
        <v>0</v>
      </c>
      <c r="BT92" s="23" t="s">
        <v>85</v>
      </c>
      <c r="BV92" s="23" t="s">
        <v>78</v>
      </c>
      <c r="BW92" s="23" t="s">
        <v>177</v>
      </c>
      <c r="BX92" s="23" t="s">
        <v>173</v>
      </c>
      <c r="CL92" s="23" t="s">
        <v>19</v>
      </c>
    </row>
    <row r="93" spans="1:91" s="6" customFormat="1" ht="24.75" customHeight="1">
      <c r="B93" s="69"/>
      <c r="C93" s="70"/>
      <c r="D93" s="213" t="s">
        <v>178</v>
      </c>
      <c r="E93" s="213"/>
      <c r="F93" s="213"/>
      <c r="G93" s="213"/>
      <c r="H93" s="213"/>
      <c r="I93" s="71"/>
      <c r="J93" s="213" t="s">
        <v>179</v>
      </c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213"/>
      <c r="AD93" s="213"/>
      <c r="AE93" s="213"/>
      <c r="AF93" s="213"/>
      <c r="AG93" s="204">
        <f>ROUND(AG94,2)</f>
        <v>0</v>
      </c>
      <c r="AH93" s="203"/>
      <c r="AI93" s="203"/>
      <c r="AJ93" s="203"/>
      <c r="AK93" s="203"/>
      <c r="AL93" s="203"/>
      <c r="AM93" s="203"/>
      <c r="AN93" s="202">
        <f t="shared" si="2"/>
        <v>0</v>
      </c>
      <c r="AO93" s="203"/>
      <c r="AP93" s="203"/>
      <c r="AQ93" s="72" t="s">
        <v>82</v>
      </c>
      <c r="AR93" s="69"/>
      <c r="AS93" s="73">
        <f>ROUND(AS94,2)</f>
        <v>0</v>
      </c>
      <c r="AT93" s="74">
        <f t="shared" si="3"/>
        <v>0</v>
      </c>
      <c r="AU93" s="75">
        <f>ROUND(AU94,5)</f>
        <v>0</v>
      </c>
      <c r="AV93" s="74">
        <f>ROUND(AZ93*L29,2)</f>
        <v>0</v>
      </c>
      <c r="AW93" s="74">
        <f>ROUND(BA93*L30,2)</f>
        <v>0</v>
      </c>
      <c r="AX93" s="74">
        <f>ROUND(BB93*L29,2)</f>
        <v>0</v>
      </c>
      <c r="AY93" s="74">
        <f>ROUND(BC93*L30,2)</f>
        <v>0</v>
      </c>
      <c r="AZ93" s="74">
        <f>ROUND(AZ94,2)</f>
        <v>0</v>
      </c>
      <c r="BA93" s="74">
        <f>ROUND(BA94,2)</f>
        <v>0</v>
      </c>
      <c r="BB93" s="74">
        <f>ROUND(BB94,2)</f>
        <v>0</v>
      </c>
      <c r="BC93" s="74">
        <f>ROUND(BC94,2)</f>
        <v>0</v>
      </c>
      <c r="BD93" s="76">
        <f>ROUND(BD94,2)</f>
        <v>0</v>
      </c>
      <c r="BS93" s="77" t="s">
        <v>75</v>
      </c>
      <c r="BT93" s="77" t="s">
        <v>83</v>
      </c>
      <c r="BU93" s="77" t="s">
        <v>77</v>
      </c>
      <c r="BV93" s="77" t="s">
        <v>78</v>
      </c>
      <c r="BW93" s="77" t="s">
        <v>180</v>
      </c>
      <c r="BX93" s="77" t="s">
        <v>5</v>
      </c>
      <c r="CL93" s="77" t="s">
        <v>19</v>
      </c>
      <c r="CM93" s="77" t="s">
        <v>85</v>
      </c>
    </row>
    <row r="94" spans="1:91" s="3" customFormat="1" ht="23.25" customHeight="1">
      <c r="A94" s="78" t="s">
        <v>86</v>
      </c>
      <c r="B94" s="43"/>
      <c r="C94" s="12"/>
      <c r="D94" s="12"/>
      <c r="E94" s="214" t="s">
        <v>181</v>
      </c>
      <c r="F94" s="214"/>
      <c r="G94" s="214"/>
      <c r="H94" s="214"/>
      <c r="I94" s="214"/>
      <c r="J94" s="12"/>
      <c r="K94" s="214" t="s">
        <v>88</v>
      </c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05">
        <f>'SO 16-01 - Železniční svršek'!J32</f>
        <v>0</v>
      </c>
      <c r="AH94" s="206"/>
      <c r="AI94" s="206"/>
      <c r="AJ94" s="206"/>
      <c r="AK94" s="206"/>
      <c r="AL94" s="206"/>
      <c r="AM94" s="206"/>
      <c r="AN94" s="205">
        <f t="shared" si="2"/>
        <v>0</v>
      </c>
      <c r="AO94" s="206"/>
      <c r="AP94" s="206"/>
      <c r="AQ94" s="79" t="s">
        <v>89</v>
      </c>
      <c r="AR94" s="43"/>
      <c r="AS94" s="80">
        <v>0</v>
      </c>
      <c r="AT94" s="81">
        <f t="shared" si="3"/>
        <v>0</v>
      </c>
      <c r="AU94" s="82">
        <f>'SO 16-01 - Železniční svršek'!P85</f>
        <v>0</v>
      </c>
      <c r="AV94" s="81">
        <f>'SO 16-01 - Železniční svršek'!J35</f>
        <v>0</v>
      </c>
      <c r="AW94" s="81">
        <f>'SO 16-01 - Železniční svršek'!J36</f>
        <v>0</v>
      </c>
      <c r="AX94" s="81">
        <f>'SO 16-01 - Železniční svršek'!J37</f>
        <v>0</v>
      </c>
      <c r="AY94" s="81">
        <f>'SO 16-01 - Železniční svršek'!J38</f>
        <v>0</v>
      </c>
      <c r="AZ94" s="81">
        <f>'SO 16-01 - Železniční svršek'!F35</f>
        <v>0</v>
      </c>
      <c r="BA94" s="81">
        <f>'SO 16-01 - Železniční svršek'!F36</f>
        <v>0</v>
      </c>
      <c r="BB94" s="81">
        <f>'SO 16-01 - Železniční svršek'!F37</f>
        <v>0</v>
      </c>
      <c r="BC94" s="81">
        <f>'SO 16-01 - Železniční svršek'!F38</f>
        <v>0</v>
      </c>
      <c r="BD94" s="83">
        <f>'SO 16-01 - Železniční svršek'!F39</f>
        <v>0</v>
      </c>
      <c r="BT94" s="23" t="s">
        <v>85</v>
      </c>
      <c r="BV94" s="23" t="s">
        <v>78</v>
      </c>
      <c r="BW94" s="23" t="s">
        <v>182</v>
      </c>
      <c r="BX94" s="23" t="s">
        <v>180</v>
      </c>
      <c r="CL94" s="23" t="s">
        <v>19</v>
      </c>
    </row>
    <row r="95" spans="1:91" s="6" customFormat="1" ht="24.75" customHeight="1">
      <c r="B95" s="69"/>
      <c r="C95" s="70"/>
      <c r="D95" s="213" t="s">
        <v>183</v>
      </c>
      <c r="E95" s="213"/>
      <c r="F95" s="213"/>
      <c r="G95" s="213"/>
      <c r="H95" s="213"/>
      <c r="I95" s="71"/>
      <c r="J95" s="213" t="s">
        <v>184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04">
        <f>ROUND(AG96+AG97,2)</f>
        <v>0</v>
      </c>
      <c r="AH95" s="203"/>
      <c r="AI95" s="203"/>
      <c r="AJ95" s="203"/>
      <c r="AK95" s="203"/>
      <c r="AL95" s="203"/>
      <c r="AM95" s="203"/>
      <c r="AN95" s="202">
        <f t="shared" si="2"/>
        <v>0</v>
      </c>
      <c r="AO95" s="203"/>
      <c r="AP95" s="203"/>
      <c r="AQ95" s="72" t="s">
        <v>82</v>
      </c>
      <c r="AR95" s="69"/>
      <c r="AS95" s="73">
        <f>ROUND(AS96+AS97,2)</f>
        <v>0</v>
      </c>
      <c r="AT95" s="74">
        <f t="shared" si="3"/>
        <v>0</v>
      </c>
      <c r="AU95" s="75">
        <f>ROUND(AU96+AU97,5)</f>
        <v>0</v>
      </c>
      <c r="AV95" s="74">
        <f>ROUND(AZ95*L29,2)</f>
        <v>0</v>
      </c>
      <c r="AW95" s="74">
        <f>ROUND(BA95*L30,2)</f>
        <v>0</v>
      </c>
      <c r="AX95" s="74">
        <f>ROUND(BB95*L29,2)</f>
        <v>0</v>
      </c>
      <c r="AY95" s="74">
        <f>ROUND(BC95*L30,2)</f>
        <v>0</v>
      </c>
      <c r="AZ95" s="74">
        <f>ROUND(AZ96+AZ97,2)</f>
        <v>0</v>
      </c>
      <c r="BA95" s="74">
        <f>ROUND(BA96+BA97,2)</f>
        <v>0</v>
      </c>
      <c r="BB95" s="74">
        <f>ROUND(BB96+BB97,2)</f>
        <v>0</v>
      </c>
      <c r="BC95" s="74">
        <f>ROUND(BC96+BC97,2)</f>
        <v>0</v>
      </c>
      <c r="BD95" s="76">
        <f>ROUND(BD96+BD97,2)</f>
        <v>0</v>
      </c>
      <c r="BS95" s="77" t="s">
        <v>75</v>
      </c>
      <c r="BT95" s="77" t="s">
        <v>83</v>
      </c>
      <c r="BU95" s="77" t="s">
        <v>77</v>
      </c>
      <c r="BV95" s="77" t="s">
        <v>78</v>
      </c>
      <c r="BW95" s="77" t="s">
        <v>185</v>
      </c>
      <c r="BX95" s="77" t="s">
        <v>5</v>
      </c>
      <c r="CL95" s="77" t="s">
        <v>19</v>
      </c>
      <c r="CM95" s="77" t="s">
        <v>85</v>
      </c>
    </row>
    <row r="96" spans="1:91" s="3" customFormat="1" ht="23.25" customHeight="1">
      <c r="A96" s="78" t="s">
        <v>86</v>
      </c>
      <c r="B96" s="43"/>
      <c r="C96" s="12"/>
      <c r="D96" s="12"/>
      <c r="E96" s="214" t="s">
        <v>186</v>
      </c>
      <c r="F96" s="214"/>
      <c r="G96" s="214"/>
      <c r="H96" s="214"/>
      <c r="I96" s="214"/>
      <c r="J96" s="12"/>
      <c r="K96" s="214" t="s">
        <v>88</v>
      </c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05">
        <f>'SO 17-01 - Železniční svršek'!J32</f>
        <v>0</v>
      </c>
      <c r="AH96" s="206"/>
      <c r="AI96" s="206"/>
      <c r="AJ96" s="206"/>
      <c r="AK96" s="206"/>
      <c r="AL96" s="206"/>
      <c r="AM96" s="206"/>
      <c r="AN96" s="205">
        <f t="shared" si="2"/>
        <v>0</v>
      </c>
      <c r="AO96" s="206"/>
      <c r="AP96" s="206"/>
      <c r="AQ96" s="79" t="s">
        <v>89</v>
      </c>
      <c r="AR96" s="43"/>
      <c r="AS96" s="80">
        <v>0</v>
      </c>
      <c r="AT96" s="81">
        <f t="shared" si="3"/>
        <v>0</v>
      </c>
      <c r="AU96" s="82">
        <f>'SO 17-01 - Železniční svršek'!P85</f>
        <v>0</v>
      </c>
      <c r="AV96" s="81">
        <f>'SO 17-01 - Železniční svršek'!J35</f>
        <v>0</v>
      </c>
      <c r="AW96" s="81">
        <f>'SO 17-01 - Železniční svršek'!J36</f>
        <v>0</v>
      </c>
      <c r="AX96" s="81">
        <f>'SO 17-01 - Železniční svršek'!J37</f>
        <v>0</v>
      </c>
      <c r="AY96" s="81">
        <f>'SO 17-01 - Železniční svršek'!J38</f>
        <v>0</v>
      </c>
      <c r="AZ96" s="81">
        <f>'SO 17-01 - Železniční svršek'!F35</f>
        <v>0</v>
      </c>
      <c r="BA96" s="81">
        <f>'SO 17-01 - Železniční svršek'!F36</f>
        <v>0</v>
      </c>
      <c r="BB96" s="81">
        <f>'SO 17-01 - Železniční svršek'!F37</f>
        <v>0</v>
      </c>
      <c r="BC96" s="81">
        <f>'SO 17-01 - Železniční svršek'!F38</f>
        <v>0</v>
      </c>
      <c r="BD96" s="83">
        <f>'SO 17-01 - Železniční svršek'!F39</f>
        <v>0</v>
      </c>
      <c r="BT96" s="23" t="s">
        <v>85</v>
      </c>
      <c r="BV96" s="23" t="s">
        <v>78</v>
      </c>
      <c r="BW96" s="23" t="s">
        <v>187</v>
      </c>
      <c r="BX96" s="23" t="s">
        <v>185</v>
      </c>
      <c r="CL96" s="23" t="s">
        <v>19</v>
      </c>
    </row>
    <row r="97" spans="1:91" s="3" customFormat="1" ht="23.25" customHeight="1">
      <c r="B97" s="43"/>
      <c r="C97" s="12"/>
      <c r="D97" s="12"/>
      <c r="E97" s="214" t="s">
        <v>188</v>
      </c>
      <c r="F97" s="214"/>
      <c r="G97" s="214"/>
      <c r="H97" s="214"/>
      <c r="I97" s="214"/>
      <c r="J97" s="12"/>
      <c r="K97" s="214" t="s">
        <v>189</v>
      </c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07">
        <f>ROUND(AG98,2)</f>
        <v>0</v>
      </c>
      <c r="AH97" s="206"/>
      <c r="AI97" s="206"/>
      <c r="AJ97" s="206"/>
      <c r="AK97" s="206"/>
      <c r="AL97" s="206"/>
      <c r="AM97" s="206"/>
      <c r="AN97" s="205">
        <f t="shared" si="2"/>
        <v>0</v>
      </c>
      <c r="AO97" s="206"/>
      <c r="AP97" s="206"/>
      <c r="AQ97" s="79" t="s">
        <v>89</v>
      </c>
      <c r="AR97" s="43"/>
      <c r="AS97" s="80">
        <f>ROUND(AS98,2)</f>
        <v>0</v>
      </c>
      <c r="AT97" s="81">
        <f t="shared" si="3"/>
        <v>0</v>
      </c>
      <c r="AU97" s="82">
        <f>ROUND(AU98,5)</f>
        <v>0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ROUND(AZ98,2)</f>
        <v>0</v>
      </c>
      <c r="BA97" s="81">
        <f>ROUND(BA98,2)</f>
        <v>0</v>
      </c>
      <c r="BB97" s="81">
        <f>ROUND(BB98,2)</f>
        <v>0</v>
      </c>
      <c r="BC97" s="81">
        <f>ROUND(BC98,2)</f>
        <v>0</v>
      </c>
      <c r="BD97" s="83">
        <f>ROUND(BD98,2)</f>
        <v>0</v>
      </c>
      <c r="BS97" s="23" t="s">
        <v>75</v>
      </c>
      <c r="BT97" s="23" t="s">
        <v>85</v>
      </c>
      <c r="BU97" s="23" t="s">
        <v>77</v>
      </c>
      <c r="BV97" s="23" t="s">
        <v>78</v>
      </c>
      <c r="BW97" s="23" t="s">
        <v>190</v>
      </c>
      <c r="BX97" s="23" t="s">
        <v>185</v>
      </c>
      <c r="CL97" s="23" t="s">
        <v>19</v>
      </c>
    </row>
    <row r="98" spans="1:91" s="3" customFormat="1" ht="16.5" customHeight="1">
      <c r="A98" s="78" t="s">
        <v>86</v>
      </c>
      <c r="B98" s="43"/>
      <c r="C98" s="12"/>
      <c r="D98" s="12"/>
      <c r="E98" s="12"/>
      <c r="F98" s="214" t="s">
        <v>191</v>
      </c>
      <c r="G98" s="214"/>
      <c r="H98" s="214"/>
      <c r="I98" s="214"/>
      <c r="J98" s="214"/>
      <c r="K98" s="12"/>
      <c r="L98" s="214" t="s">
        <v>192</v>
      </c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05">
        <f>'17-02-01 - Zřízení odvodn...'!J34</f>
        <v>0</v>
      </c>
      <c r="AH98" s="206"/>
      <c r="AI98" s="206"/>
      <c r="AJ98" s="206"/>
      <c r="AK98" s="206"/>
      <c r="AL98" s="206"/>
      <c r="AM98" s="206"/>
      <c r="AN98" s="205">
        <f t="shared" si="2"/>
        <v>0</v>
      </c>
      <c r="AO98" s="206"/>
      <c r="AP98" s="206"/>
      <c r="AQ98" s="79" t="s">
        <v>89</v>
      </c>
      <c r="AR98" s="43"/>
      <c r="AS98" s="80">
        <v>0</v>
      </c>
      <c r="AT98" s="81">
        <f t="shared" si="3"/>
        <v>0</v>
      </c>
      <c r="AU98" s="82">
        <f>'17-02-01 - Zřízení odvodn...'!P91</f>
        <v>0</v>
      </c>
      <c r="AV98" s="81">
        <f>'17-02-01 - Zřízení odvodn...'!J37</f>
        <v>0</v>
      </c>
      <c r="AW98" s="81">
        <f>'17-02-01 - Zřízení odvodn...'!J38</f>
        <v>0</v>
      </c>
      <c r="AX98" s="81">
        <f>'17-02-01 - Zřízení odvodn...'!J39</f>
        <v>0</v>
      </c>
      <c r="AY98" s="81">
        <f>'17-02-01 - Zřízení odvodn...'!J40</f>
        <v>0</v>
      </c>
      <c r="AZ98" s="81">
        <f>'17-02-01 - Zřízení odvodn...'!F37</f>
        <v>0</v>
      </c>
      <c r="BA98" s="81">
        <f>'17-02-01 - Zřízení odvodn...'!F38</f>
        <v>0</v>
      </c>
      <c r="BB98" s="81">
        <f>'17-02-01 - Zřízení odvodn...'!F39</f>
        <v>0</v>
      </c>
      <c r="BC98" s="81">
        <f>'17-02-01 - Zřízení odvodn...'!F40</f>
        <v>0</v>
      </c>
      <c r="BD98" s="83">
        <f>'17-02-01 - Zřízení odvodn...'!F41</f>
        <v>0</v>
      </c>
      <c r="BT98" s="23" t="s">
        <v>193</v>
      </c>
      <c r="BV98" s="23" t="s">
        <v>78</v>
      </c>
      <c r="BW98" s="23" t="s">
        <v>194</v>
      </c>
      <c r="BX98" s="23" t="s">
        <v>190</v>
      </c>
      <c r="CL98" s="23" t="s">
        <v>19</v>
      </c>
    </row>
    <row r="99" spans="1:91" s="6" customFormat="1" ht="24.75" customHeight="1">
      <c r="B99" s="69"/>
      <c r="C99" s="70"/>
      <c r="D99" s="213" t="s">
        <v>195</v>
      </c>
      <c r="E99" s="213"/>
      <c r="F99" s="213"/>
      <c r="G99" s="213"/>
      <c r="H99" s="213"/>
      <c r="I99" s="71"/>
      <c r="J99" s="213" t="s">
        <v>196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04">
        <f>ROUND(AG100,2)</f>
        <v>0</v>
      </c>
      <c r="AH99" s="203"/>
      <c r="AI99" s="203"/>
      <c r="AJ99" s="203"/>
      <c r="AK99" s="203"/>
      <c r="AL99" s="203"/>
      <c r="AM99" s="203"/>
      <c r="AN99" s="202">
        <f t="shared" si="2"/>
        <v>0</v>
      </c>
      <c r="AO99" s="203"/>
      <c r="AP99" s="203"/>
      <c r="AQ99" s="72" t="s">
        <v>82</v>
      </c>
      <c r="AR99" s="69"/>
      <c r="AS99" s="73">
        <f>ROUND(AS100,2)</f>
        <v>0</v>
      </c>
      <c r="AT99" s="74">
        <f t="shared" si="3"/>
        <v>0</v>
      </c>
      <c r="AU99" s="75">
        <f>ROUND(AU100,5)</f>
        <v>0</v>
      </c>
      <c r="AV99" s="74">
        <f>ROUND(AZ99*L29,2)</f>
        <v>0</v>
      </c>
      <c r="AW99" s="74">
        <f>ROUND(BA99*L30,2)</f>
        <v>0</v>
      </c>
      <c r="AX99" s="74">
        <f>ROUND(BB99*L29,2)</f>
        <v>0</v>
      </c>
      <c r="AY99" s="74">
        <f>ROUND(BC99*L30,2)</f>
        <v>0</v>
      </c>
      <c r="AZ99" s="74">
        <f>ROUND(AZ100,2)</f>
        <v>0</v>
      </c>
      <c r="BA99" s="74">
        <f>ROUND(BA100,2)</f>
        <v>0</v>
      </c>
      <c r="BB99" s="74">
        <f>ROUND(BB100,2)</f>
        <v>0</v>
      </c>
      <c r="BC99" s="74">
        <f>ROUND(BC100,2)</f>
        <v>0</v>
      </c>
      <c r="BD99" s="76">
        <f>ROUND(BD100,2)</f>
        <v>0</v>
      </c>
      <c r="BS99" s="77" t="s">
        <v>75</v>
      </c>
      <c r="BT99" s="77" t="s">
        <v>83</v>
      </c>
      <c r="BU99" s="77" t="s">
        <v>77</v>
      </c>
      <c r="BV99" s="77" t="s">
        <v>78</v>
      </c>
      <c r="BW99" s="77" t="s">
        <v>197</v>
      </c>
      <c r="BX99" s="77" t="s">
        <v>5</v>
      </c>
      <c r="CL99" s="77" t="s">
        <v>19</v>
      </c>
      <c r="CM99" s="77" t="s">
        <v>85</v>
      </c>
    </row>
    <row r="100" spans="1:91" s="3" customFormat="1" ht="23.25" customHeight="1">
      <c r="A100" s="78" t="s">
        <v>86</v>
      </c>
      <c r="B100" s="43"/>
      <c r="C100" s="12"/>
      <c r="D100" s="12"/>
      <c r="E100" s="214" t="s">
        <v>198</v>
      </c>
      <c r="F100" s="214"/>
      <c r="G100" s="214"/>
      <c r="H100" s="214"/>
      <c r="I100" s="214"/>
      <c r="J100" s="12"/>
      <c r="K100" s="214" t="s">
        <v>88</v>
      </c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05">
        <f>'SO 18-01 - Železniční svršek'!J32</f>
        <v>0</v>
      </c>
      <c r="AH100" s="206"/>
      <c r="AI100" s="206"/>
      <c r="AJ100" s="206"/>
      <c r="AK100" s="206"/>
      <c r="AL100" s="206"/>
      <c r="AM100" s="206"/>
      <c r="AN100" s="205">
        <f t="shared" si="2"/>
        <v>0</v>
      </c>
      <c r="AO100" s="206"/>
      <c r="AP100" s="206"/>
      <c r="AQ100" s="79" t="s">
        <v>89</v>
      </c>
      <c r="AR100" s="43"/>
      <c r="AS100" s="80">
        <v>0</v>
      </c>
      <c r="AT100" s="81">
        <f t="shared" si="3"/>
        <v>0</v>
      </c>
      <c r="AU100" s="82">
        <f>'SO 18-01 - Železniční svršek'!P85</f>
        <v>0</v>
      </c>
      <c r="AV100" s="81">
        <f>'SO 18-01 - Železniční svršek'!J35</f>
        <v>0</v>
      </c>
      <c r="AW100" s="81">
        <f>'SO 18-01 - Železniční svršek'!J36</f>
        <v>0</v>
      </c>
      <c r="AX100" s="81">
        <f>'SO 18-01 - Železniční svršek'!J37</f>
        <v>0</v>
      </c>
      <c r="AY100" s="81">
        <f>'SO 18-01 - Železniční svršek'!J38</f>
        <v>0</v>
      </c>
      <c r="AZ100" s="81">
        <f>'SO 18-01 - Železniční svršek'!F35</f>
        <v>0</v>
      </c>
      <c r="BA100" s="81">
        <f>'SO 18-01 - Železniční svršek'!F36</f>
        <v>0</v>
      </c>
      <c r="BB100" s="81">
        <f>'SO 18-01 - Železniční svršek'!F37</f>
        <v>0</v>
      </c>
      <c r="BC100" s="81">
        <f>'SO 18-01 - Železniční svršek'!F38</f>
        <v>0</v>
      </c>
      <c r="BD100" s="83">
        <f>'SO 18-01 - Železniční svršek'!F39</f>
        <v>0</v>
      </c>
      <c r="BT100" s="23" t="s">
        <v>85</v>
      </c>
      <c r="BV100" s="23" t="s">
        <v>78</v>
      </c>
      <c r="BW100" s="23" t="s">
        <v>199</v>
      </c>
      <c r="BX100" s="23" t="s">
        <v>197</v>
      </c>
      <c r="CL100" s="23" t="s">
        <v>19</v>
      </c>
    </row>
    <row r="101" spans="1:91" s="6" customFormat="1" ht="37.5" customHeight="1">
      <c r="B101" s="69"/>
      <c r="C101" s="70"/>
      <c r="D101" s="213" t="s">
        <v>200</v>
      </c>
      <c r="E101" s="213"/>
      <c r="F101" s="213"/>
      <c r="G101" s="213"/>
      <c r="H101" s="213"/>
      <c r="I101" s="71"/>
      <c r="J101" s="213" t="s">
        <v>201</v>
      </c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/>
      <c r="AF101" s="213"/>
      <c r="AG101" s="204">
        <f>ROUND(SUM(AG102:AG103),2)</f>
        <v>0</v>
      </c>
      <c r="AH101" s="203"/>
      <c r="AI101" s="203"/>
      <c r="AJ101" s="203"/>
      <c r="AK101" s="203"/>
      <c r="AL101" s="203"/>
      <c r="AM101" s="203"/>
      <c r="AN101" s="202">
        <f t="shared" si="2"/>
        <v>0</v>
      </c>
      <c r="AO101" s="203"/>
      <c r="AP101" s="203"/>
      <c r="AQ101" s="72" t="s">
        <v>82</v>
      </c>
      <c r="AR101" s="69"/>
      <c r="AS101" s="73">
        <f>ROUND(SUM(AS102:AS103),2)</f>
        <v>0</v>
      </c>
      <c r="AT101" s="74">
        <f t="shared" si="3"/>
        <v>0</v>
      </c>
      <c r="AU101" s="75">
        <f>ROUND(SUM(AU102:AU103),5)</f>
        <v>0</v>
      </c>
      <c r="AV101" s="74">
        <f>ROUND(AZ101*L29,2)</f>
        <v>0</v>
      </c>
      <c r="AW101" s="74">
        <f>ROUND(BA101*L30,2)</f>
        <v>0</v>
      </c>
      <c r="AX101" s="74">
        <f>ROUND(BB101*L29,2)</f>
        <v>0</v>
      </c>
      <c r="AY101" s="74">
        <f>ROUND(BC101*L30,2)</f>
        <v>0</v>
      </c>
      <c r="AZ101" s="74">
        <f>ROUND(SUM(AZ102:AZ103),2)</f>
        <v>0</v>
      </c>
      <c r="BA101" s="74">
        <f>ROUND(SUM(BA102:BA103),2)</f>
        <v>0</v>
      </c>
      <c r="BB101" s="74">
        <f>ROUND(SUM(BB102:BB103),2)</f>
        <v>0</v>
      </c>
      <c r="BC101" s="74">
        <f>ROUND(SUM(BC102:BC103),2)</f>
        <v>0</v>
      </c>
      <c r="BD101" s="76">
        <f>ROUND(SUM(BD102:BD103),2)</f>
        <v>0</v>
      </c>
      <c r="BS101" s="77" t="s">
        <v>75</v>
      </c>
      <c r="BT101" s="77" t="s">
        <v>83</v>
      </c>
      <c r="BU101" s="77" t="s">
        <v>77</v>
      </c>
      <c r="BV101" s="77" t="s">
        <v>78</v>
      </c>
      <c r="BW101" s="77" t="s">
        <v>202</v>
      </c>
      <c r="BX101" s="77" t="s">
        <v>5</v>
      </c>
      <c r="CL101" s="77" t="s">
        <v>19</v>
      </c>
      <c r="CM101" s="77" t="s">
        <v>85</v>
      </c>
    </row>
    <row r="102" spans="1:91" s="3" customFormat="1" ht="23.25" customHeight="1">
      <c r="A102" s="78" t="s">
        <v>86</v>
      </c>
      <c r="B102" s="43"/>
      <c r="C102" s="12"/>
      <c r="D102" s="12"/>
      <c r="E102" s="214" t="s">
        <v>203</v>
      </c>
      <c r="F102" s="214"/>
      <c r="G102" s="214"/>
      <c r="H102" s="214"/>
      <c r="I102" s="214"/>
      <c r="J102" s="12"/>
      <c r="K102" s="214" t="s">
        <v>88</v>
      </c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  <c r="AG102" s="205">
        <f>'SO 19-01 - Železniční svršek'!J32</f>
        <v>0</v>
      </c>
      <c r="AH102" s="206"/>
      <c r="AI102" s="206"/>
      <c r="AJ102" s="206"/>
      <c r="AK102" s="206"/>
      <c r="AL102" s="206"/>
      <c r="AM102" s="206"/>
      <c r="AN102" s="205">
        <f t="shared" si="2"/>
        <v>0</v>
      </c>
      <c r="AO102" s="206"/>
      <c r="AP102" s="206"/>
      <c r="AQ102" s="79" t="s">
        <v>89</v>
      </c>
      <c r="AR102" s="43"/>
      <c r="AS102" s="80">
        <v>0</v>
      </c>
      <c r="AT102" s="81">
        <f t="shared" si="3"/>
        <v>0</v>
      </c>
      <c r="AU102" s="82">
        <f>'SO 19-01 - Železniční svršek'!P85</f>
        <v>0</v>
      </c>
      <c r="AV102" s="81">
        <f>'SO 19-01 - Železniční svršek'!J35</f>
        <v>0</v>
      </c>
      <c r="AW102" s="81">
        <f>'SO 19-01 - Železniční svršek'!J36</f>
        <v>0</v>
      </c>
      <c r="AX102" s="81">
        <f>'SO 19-01 - Železniční svršek'!J37</f>
        <v>0</v>
      </c>
      <c r="AY102" s="81">
        <f>'SO 19-01 - Železniční svršek'!J38</f>
        <v>0</v>
      </c>
      <c r="AZ102" s="81">
        <f>'SO 19-01 - Železniční svršek'!F35</f>
        <v>0</v>
      </c>
      <c r="BA102" s="81">
        <f>'SO 19-01 - Železniční svršek'!F36</f>
        <v>0</v>
      </c>
      <c r="BB102" s="81">
        <f>'SO 19-01 - Železniční svršek'!F37</f>
        <v>0</v>
      </c>
      <c r="BC102" s="81">
        <f>'SO 19-01 - Železniční svršek'!F38</f>
        <v>0</v>
      </c>
      <c r="BD102" s="83">
        <f>'SO 19-01 - Železniční svršek'!F39</f>
        <v>0</v>
      </c>
      <c r="BT102" s="23" t="s">
        <v>85</v>
      </c>
      <c r="BV102" s="23" t="s">
        <v>78</v>
      </c>
      <c r="BW102" s="23" t="s">
        <v>204</v>
      </c>
      <c r="BX102" s="23" t="s">
        <v>202</v>
      </c>
      <c r="CL102" s="23" t="s">
        <v>19</v>
      </c>
    </row>
    <row r="103" spans="1:91" s="3" customFormat="1" ht="23.25" customHeight="1">
      <c r="A103" s="78" t="s">
        <v>86</v>
      </c>
      <c r="B103" s="43"/>
      <c r="C103" s="12"/>
      <c r="D103" s="12"/>
      <c r="E103" s="214" t="s">
        <v>205</v>
      </c>
      <c r="F103" s="214"/>
      <c r="G103" s="214"/>
      <c r="H103" s="214"/>
      <c r="I103" s="214"/>
      <c r="J103" s="12"/>
      <c r="K103" s="214" t="s">
        <v>92</v>
      </c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  <c r="AG103" s="205">
        <f>'SO 19-02 - Materiál a prá...'!J32</f>
        <v>0</v>
      </c>
      <c r="AH103" s="206"/>
      <c r="AI103" s="206"/>
      <c r="AJ103" s="206"/>
      <c r="AK103" s="206"/>
      <c r="AL103" s="206"/>
      <c r="AM103" s="206"/>
      <c r="AN103" s="205">
        <f t="shared" si="2"/>
        <v>0</v>
      </c>
      <c r="AO103" s="206"/>
      <c r="AP103" s="206"/>
      <c r="AQ103" s="79" t="s">
        <v>89</v>
      </c>
      <c r="AR103" s="43"/>
      <c r="AS103" s="80">
        <v>0</v>
      </c>
      <c r="AT103" s="81">
        <f t="shared" si="3"/>
        <v>0</v>
      </c>
      <c r="AU103" s="82">
        <f>'SO 19-02 - Materiál a prá...'!P85</f>
        <v>0</v>
      </c>
      <c r="AV103" s="81">
        <f>'SO 19-02 - Materiál a prá...'!J35</f>
        <v>0</v>
      </c>
      <c r="AW103" s="81">
        <f>'SO 19-02 - Materiál a prá...'!J36</f>
        <v>0</v>
      </c>
      <c r="AX103" s="81">
        <f>'SO 19-02 - Materiál a prá...'!J37</f>
        <v>0</v>
      </c>
      <c r="AY103" s="81">
        <f>'SO 19-02 - Materiál a prá...'!J38</f>
        <v>0</v>
      </c>
      <c r="AZ103" s="81">
        <f>'SO 19-02 - Materiál a prá...'!F35</f>
        <v>0</v>
      </c>
      <c r="BA103" s="81">
        <f>'SO 19-02 - Materiál a prá...'!F36</f>
        <v>0</v>
      </c>
      <c r="BB103" s="81">
        <f>'SO 19-02 - Materiál a prá...'!F37</f>
        <v>0</v>
      </c>
      <c r="BC103" s="81">
        <f>'SO 19-02 - Materiál a prá...'!F38</f>
        <v>0</v>
      </c>
      <c r="BD103" s="83">
        <f>'SO 19-02 - Materiál a prá...'!F39</f>
        <v>0</v>
      </c>
      <c r="BT103" s="23" t="s">
        <v>85</v>
      </c>
      <c r="BV103" s="23" t="s">
        <v>78</v>
      </c>
      <c r="BW103" s="23" t="s">
        <v>206</v>
      </c>
      <c r="BX103" s="23" t="s">
        <v>202</v>
      </c>
      <c r="CL103" s="23" t="s">
        <v>19</v>
      </c>
    </row>
    <row r="104" spans="1:91" s="6" customFormat="1" ht="24.75" customHeight="1">
      <c r="B104" s="69"/>
      <c r="C104" s="70"/>
      <c r="D104" s="213" t="s">
        <v>207</v>
      </c>
      <c r="E104" s="213"/>
      <c r="F104" s="213"/>
      <c r="G104" s="213"/>
      <c r="H104" s="213"/>
      <c r="I104" s="71"/>
      <c r="J104" s="213" t="s">
        <v>208</v>
      </c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/>
      <c r="AF104" s="213"/>
      <c r="AG104" s="204">
        <f>ROUND(SUM(AG105:AG106),2)</f>
        <v>0</v>
      </c>
      <c r="AH104" s="203"/>
      <c r="AI104" s="203"/>
      <c r="AJ104" s="203"/>
      <c r="AK104" s="203"/>
      <c r="AL104" s="203"/>
      <c r="AM104" s="203"/>
      <c r="AN104" s="202">
        <f t="shared" si="2"/>
        <v>0</v>
      </c>
      <c r="AO104" s="203"/>
      <c r="AP104" s="203"/>
      <c r="AQ104" s="72" t="s">
        <v>82</v>
      </c>
      <c r="AR104" s="69"/>
      <c r="AS104" s="73">
        <f>ROUND(SUM(AS105:AS106),2)</f>
        <v>0</v>
      </c>
      <c r="AT104" s="74">
        <f t="shared" si="3"/>
        <v>0</v>
      </c>
      <c r="AU104" s="75">
        <f>ROUND(SUM(AU105:AU106),5)</f>
        <v>0</v>
      </c>
      <c r="AV104" s="74">
        <f>ROUND(AZ104*L29,2)</f>
        <v>0</v>
      </c>
      <c r="AW104" s="74">
        <f>ROUND(BA104*L30,2)</f>
        <v>0</v>
      </c>
      <c r="AX104" s="74">
        <f>ROUND(BB104*L29,2)</f>
        <v>0</v>
      </c>
      <c r="AY104" s="74">
        <f>ROUND(BC104*L30,2)</f>
        <v>0</v>
      </c>
      <c r="AZ104" s="74">
        <f>ROUND(SUM(AZ105:AZ106),2)</f>
        <v>0</v>
      </c>
      <c r="BA104" s="74">
        <f>ROUND(SUM(BA105:BA106),2)</f>
        <v>0</v>
      </c>
      <c r="BB104" s="74">
        <f>ROUND(SUM(BB105:BB106),2)</f>
        <v>0</v>
      </c>
      <c r="BC104" s="74">
        <f>ROUND(SUM(BC105:BC106),2)</f>
        <v>0</v>
      </c>
      <c r="BD104" s="76">
        <f>ROUND(SUM(BD105:BD106),2)</f>
        <v>0</v>
      </c>
      <c r="BS104" s="77" t="s">
        <v>75</v>
      </c>
      <c r="BT104" s="77" t="s">
        <v>83</v>
      </c>
      <c r="BU104" s="77" t="s">
        <v>77</v>
      </c>
      <c r="BV104" s="77" t="s">
        <v>78</v>
      </c>
      <c r="BW104" s="77" t="s">
        <v>209</v>
      </c>
      <c r="BX104" s="77" t="s">
        <v>5</v>
      </c>
      <c r="CL104" s="77" t="s">
        <v>19</v>
      </c>
      <c r="CM104" s="77" t="s">
        <v>85</v>
      </c>
    </row>
    <row r="105" spans="1:91" s="3" customFormat="1" ht="23.25" customHeight="1">
      <c r="A105" s="78" t="s">
        <v>86</v>
      </c>
      <c r="B105" s="43"/>
      <c r="C105" s="12"/>
      <c r="D105" s="12"/>
      <c r="E105" s="214" t="s">
        <v>210</v>
      </c>
      <c r="F105" s="214"/>
      <c r="G105" s="214"/>
      <c r="H105" s="214"/>
      <c r="I105" s="214"/>
      <c r="J105" s="12"/>
      <c r="K105" s="214" t="s">
        <v>88</v>
      </c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  <c r="AG105" s="205">
        <f>'SO 20-01 - Železniční svršek'!J32</f>
        <v>0</v>
      </c>
      <c r="AH105" s="206"/>
      <c r="AI105" s="206"/>
      <c r="AJ105" s="206"/>
      <c r="AK105" s="206"/>
      <c r="AL105" s="206"/>
      <c r="AM105" s="206"/>
      <c r="AN105" s="205">
        <f t="shared" si="2"/>
        <v>0</v>
      </c>
      <c r="AO105" s="206"/>
      <c r="AP105" s="206"/>
      <c r="AQ105" s="79" t="s">
        <v>89</v>
      </c>
      <c r="AR105" s="43"/>
      <c r="AS105" s="80">
        <v>0</v>
      </c>
      <c r="AT105" s="81">
        <f t="shared" si="3"/>
        <v>0</v>
      </c>
      <c r="AU105" s="82">
        <f>'SO 20-01 - Železniční svršek'!P85</f>
        <v>0</v>
      </c>
      <c r="AV105" s="81">
        <f>'SO 20-01 - Železniční svršek'!J35</f>
        <v>0</v>
      </c>
      <c r="AW105" s="81">
        <f>'SO 20-01 - Železniční svršek'!J36</f>
        <v>0</v>
      </c>
      <c r="AX105" s="81">
        <f>'SO 20-01 - Železniční svršek'!J37</f>
        <v>0</v>
      </c>
      <c r="AY105" s="81">
        <f>'SO 20-01 - Železniční svršek'!J38</f>
        <v>0</v>
      </c>
      <c r="AZ105" s="81">
        <f>'SO 20-01 - Železniční svršek'!F35</f>
        <v>0</v>
      </c>
      <c r="BA105" s="81">
        <f>'SO 20-01 - Železniční svršek'!F36</f>
        <v>0</v>
      </c>
      <c r="BB105" s="81">
        <f>'SO 20-01 - Železniční svršek'!F37</f>
        <v>0</v>
      </c>
      <c r="BC105" s="81">
        <f>'SO 20-01 - Železniční svršek'!F38</f>
        <v>0</v>
      </c>
      <c r="BD105" s="83">
        <f>'SO 20-01 - Železniční svršek'!F39</f>
        <v>0</v>
      </c>
      <c r="BT105" s="23" t="s">
        <v>85</v>
      </c>
      <c r="BV105" s="23" t="s">
        <v>78</v>
      </c>
      <c r="BW105" s="23" t="s">
        <v>211</v>
      </c>
      <c r="BX105" s="23" t="s">
        <v>209</v>
      </c>
      <c r="CL105" s="23" t="s">
        <v>19</v>
      </c>
    </row>
    <row r="106" spans="1:91" s="3" customFormat="1" ht="23.25" customHeight="1">
      <c r="A106" s="78" t="s">
        <v>86</v>
      </c>
      <c r="B106" s="43"/>
      <c r="C106" s="12"/>
      <c r="D106" s="12"/>
      <c r="E106" s="214" t="s">
        <v>212</v>
      </c>
      <c r="F106" s="214"/>
      <c r="G106" s="214"/>
      <c r="H106" s="214"/>
      <c r="I106" s="214"/>
      <c r="J106" s="12"/>
      <c r="K106" s="214" t="s">
        <v>92</v>
      </c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05">
        <f>'SO 20-02 - Materiál a prá...'!J32</f>
        <v>0</v>
      </c>
      <c r="AH106" s="206"/>
      <c r="AI106" s="206"/>
      <c r="AJ106" s="206"/>
      <c r="AK106" s="206"/>
      <c r="AL106" s="206"/>
      <c r="AM106" s="206"/>
      <c r="AN106" s="205">
        <f t="shared" si="2"/>
        <v>0</v>
      </c>
      <c r="AO106" s="206"/>
      <c r="AP106" s="206"/>
      <c r="AQ106" s="79" t="s">
        <v>89</v>
      </c>
      <c r="AR106" s="43"/>
      <c r="AS106" s="80">
        <v>0</v>
      </c>
      <c r="AT106" s="81">
        <f t="shared" si="3"/>
        <v>0</v>
      </c>
      <c r="AU106" s="82">
        <f>'SO 20-02 - Materiál a prá...'!P85</f>
        <v>0</v>
      </c>
      <c r="AV106" s="81">
        <f>'SO 20-02 - Materiál a prá...'!J35</f>
        <v>0</v>
      </c>
      <c r="AW106" s="81">
        <f>'SO 20-02 - Materiál a prá...'!J36</f>
        <v>0</v>
      </c>
      <c r="AX106" s="81">
        <f>'SO 20-02 - Materiál a prá...'!J37</f>
        <v>0</v>
      </c>
      <c r="AY106" s="81">
        <f>'SO 20-02 - Materiál a prá...'!J38</f>
        <v>0</v>
      </c>
      <c r="AZ106" s="81">
        <f>'SO 20-02 - Materiál a prá...'!F35</f>
        <v>0</v>
      </c>
      <c r="BA106" s="81">
        <f>'SO 20-02 - Materiál a prá...'!F36</f>
        <v>0</v>
      </c>
      <c r="BB106" s="81">
        <f>'SO 20-02 - Materiál a prá...'!F37</f>
        <v>0</v>
      </c>
      <c r="BC106" s="81">
        <f>'SO 20-02 - Materiál a prá...'!F38</f>
        <v>0</v>
      </c>
      <c r="BD106" s="83">
        <f>'SO 20-02 - Materiál a prá...'!F39</f>
        <v>0</v>
      </c>
      <c r="BT106" s="23" t="s">
        <v>85</v>
      </c>
      <c r="BV106" s="23" t="s">
        <v>78</v>
      </c>
      <c r="BW106" s="23" t="s">
        <v>213</v>
      </c>
      <c r="BX106" s="23" t="s">
        <v>209</v>
      </c>
      <c r="CL106" s="23" t="s">
        <v>19</v>
      </c>
    </row>
    <row r="107" spans="1:91" s="6" customFormat="1" ht="24.75" customHeight="1">
      <c r="B107" s="69"/>
      <c r="C107" s="70"/>
      <c r="D107" s="213" t="s">
        <v>214</v>
      </c>
      <c r="E107" s="213"/>
      <c r="F107" s="213"/>
      <c r="G107" s="213"/>
      <c r="H107" s="213"/>
      <c r="I107" s="71"/>
      <c r="J107" s="213" t="s">
        <v>215</v>
      </c>
      <c r="K107" s="213"/>
      <c r="L107" s="213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/>
      <c r="AF107" s="213"/>
      <c r="AG107" s="204">
        <f>ROUND(AG108,2)</f>
        <v>0</v>
      </c>
      <c r="AH107" s="203"/>
      <c r="AI107" s="203"/>
      <c r="AJ107" s="203"/>
      <c r="AK107" s="203"/>
      <c r="AL107" s="203"/>
      <c r="AM107" s="203"/>
      <c r="AN107" s="202">
        <f t="shared" si="2"/>
        <v>0</v>
      </c>
      <c r="AO107" s="203"/>
      <c r="AP107" s="203"/>
      <c r="AQ107" s="72" t="s">
        <v>82</v>
      </c>
      <c r="AR107" s="69"/>
      <c r="AS107" s="73">
        <f>ROUND(AS108,2)</f>
        <v>0</v>
      </c>
      <c r="AT107" s="74">
        <f t="shared" si="3"/>
        <v>0</v>
      </c>
      <c r="AU107" s="75">
        <f>ROUND(AU108,5)</f>
        <v>0</v>
      </c>
      <c r="AV107" s="74">
        <f>ROUND(AZ107*L29,2)</f>
        <v>0</v>
      </c>
      <c r="AW107" s="74">
        <f>ROUND(BA107*L30,2)</f>
        <v>0</v>
      </c>
      <c r="AX107" s="74">
        <f>ROUND(BB107*L29,2)</f>
        <v>0</v>
      </c>
      <c r="AY107" s="74">
        <f>ROUND(BC107*L30,2)</f>
        <v>0</v>
      </c>
      <c r="AZ107" s="74">
        <f>ROUND(AZ108,2)</f>
        <v>0</v>
      </c>
      <c r="BA107" s="74">
        <f>ROUND(BA108,2)</f>
        <v>0</v>
      </c>
      <c r="BB107" s="74">
        <f>ROUND(BB108,2)</f>
        <v>0</v>
      </c>
      <c r="BC107" s="74">
        <f>ROUND(BC108,2)</f>
        <v>0</v>
      </c>
      <c r="BD107" s="76">
        <f>ROUND(BD108,2)</f>
        <v>0</v>
      </c>
      <c r="BS107" s="77" t="s">
        <v>75</v>
      </c>
      <c r="BT107" s="77" t="s">
        <v>83</v>
      </c>
      <c r="BU107" s="77" t="s">
        <v>77</v>
      </c>
      <c r="BV107" s="77" t="s">
        <v>78</v>
      </c>
      <c r="BW107" s="77" t="s">
        <v>216</v>
      </c>
      <c r="BX107" s="77" t="s">
        <v>5</v>
      </c>
      <c r="CL107" s="77" t="s">
        <v>19</v>
      </c>
      <c r="CM107" s="77" t="s">
        <v>85</v>
      </c>
    </row>
    <row r="108" spans="1:91" s="3" customFormat="1" ht="23.25" customHeight="1">
      <c r="A108" s="78" t="s">
        <v>86</v>
      </c>
      <c r="B108" s="43"/>
      <c r="C108" s="12"/>
      <c r="D108" s="12"/>
      <c r="E108" s="214" t="s">
        <v>217</v>
      </c>
      <c r="F108" s="214"/>
      <c r="G108" s="214"/>
      <c r="H108" s="214"/>
      <c r="I108" s="214"/>
      <c r="J108" s="12"/>
      <c r="K108" s="214" t="s">
        <v>88</v>
      </c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  <c r="AG108" s="205">
        <f>'SO 21-01 - Železniční svršek'!J32</f>
        <v>0</v>
      </c>
      <c r="AH108" s="206"/>
      <c r="AI108" s="206"/>
      <c r="AJ108" s="206"/>
      <c r="AK108" s="206"/>
      <c r="AL108" s="206"/>
      <c r="AM108" s="206"/>
      <c r="AN108" s="205">
        <f t="shared" si="2"/>
        <v>0</v>
      </c>
      <c r="AO108" s="206"/>
      <c r="AP108" s="206"/>
      <c r="AQ108" s="79" t="s">
        <v>89</v>
      </c>
      <c r="AR108" s="43"/>
      <c r="AS108" s="80">
        <v>0</v>
      </c>
      <c r="AT108" s="81">
        <f t="shared" si="3"/>
        <v>0</v>
      </c>
      <c r="AU108" s="82">
        <f>'SO 21-01 - Železniční svršek'!P85</f>
        <v>0</v>
      </c>
      <c r="AV108" s="81">
        <f>'SO 21-01 - Železniční svršek'!J35</f>
        <v>0</v>
      </c>
      <c r="AW108" s="81">
        <f>'SO 21-01 - Železniční svršek'!J36</f>
        <v>0</v>
      </c>
      <c r="AX108" s="81">
        <f>'SO 21-01 - Železniční svršek'!J37</f>
        <v>0</v>
      </c>
      <c r="AY108" s="81">
        <f>'SO 21-01 - Železniční svršek'!J38</f>
        <v>0</v>
      </c>
      <c r="AZ108" s="81">
        <f>'SO 21-01 - Železniční svršek'!F35</f>
        <v>0</v>
      </c>
      <c r="BA108" s="81">
        <f>'SO 21-01 - Železniční svršek'!F36</f>
        <v>0</v>
      </c>
      <c r="BB108" s="81">
        <f>'SO 21-01 - Železniční svršek'!F37</f>
        <v>0</v>
      </c>
      <c r="BC108" s="81">
        <f>'SO 21-01 - Železniční svršek'!F38</f>
        <v>0</v>
      </c>
      <c r="BD108" s="83">
        <f>'SO 21-01 - Železniční svršek'!F39</f>
        <v>0</v>
      </c>
      <c r="BT108" s="23" t="s">
        <v>85</v>
      </c>
      <c r="BV108" s="23" t="s">
        <v>78</v>
      </c>
      <c r="BW108" s="23" t="s">
        <v>218</v>
      </c>
      <c r="BX108" s="23" t="s">
        <v>216</v>
      </c>
      <c r="CL108" s="23" t="s">
        <v>19</v>
      </c>
    </row>
    <row r="109" spans="1:91" s="6" customFormat="1" ht="24.75" customHeight="1">
      <c r="B109" s="69"/>
      <c r="C109" s="70"/>
      <c r="D109" s="213" t="s">
        <v>219</v>
      </c>
      <c r="E109" s="213"/>
      <c r="F109" s="213"/>
      <c r="G109" s="213"/>
      <c r="H109" s="213"/>
      <c r="I109" s="71"/>
      <c r="J109" s="213" t="s">
        <v>220</v>
      </c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/>
      <c r="AF109" s="213"/>
      <c r="AG109" s="204">
        <f>ROUND(SUM(AG110:AG111),2)</f>
        <v>0</v>
      </c>
      <c r="AH109" s="203"/>
      <c r="AI109" s="203"/>
      <c r="AJ109" s="203"/>
      <c r="AK109" s="203"/>
      <c r="AL109" s="203"/>
      <c r="AM109" s="203"/>
      <c r="AN109" s="202">
        <f t="shared" si="2"/>
        <v>0</v>
      </c>
      <c r="AO109" s="203"/>
      <c r="AP109" s="203"/>
      <c r="AQ109" s="72" t="s">
        <v>82</v>
      </c>
      <c r="AR109" s="69"/>
      <c r="AS109" s="73">
        <f>ROUND(SUM(AS110:AS111),2)</f>
        <v>0</v>
      </c>
      <c r="AT109" s="74">
        <f t="shared" si="3"/>
        <v>0</v>
      </c>
      <c r="AU109" s="75">
        <f>ROUND(SUM(AU110:AU111),5)</f>
        <v>0</v>
      </c>
      <c r="AV109" s="74">
        <f>ROUND(AZ109*L29,2)</f>
        <v>0</v>
      </c>
      <c r="AW109" s="74">
        <f>ROUND(BA109*L30,2)</f>
        <v>0</v>
      </c>
      <c r="AX109" s="74">
        <f>ROUND(BB109*L29,2)</f>
        <v>0</v>
      </c>
      <c r="AY109" s="74">
        <f>ROUND(BC109*L30,2)</f>
        <v>0</v>
      </c>
      <c r="AZ109" s="74">
        <f>ROUND(SUM(AZ110:AZ111),2)</f>
        <v>0</v>
      </c>
      <c r="BA109" s="74">
        <f>ROUND(SUM(BA110:BA111),2)</f>
        <v>0</v>
      </c>
      <c r="BB109" s="74">
        <f>ROUND(SUM(BB110:BB111),2)</f>
        <v>0</v>
      </c>
      <c r="BC109" s="74">
        <f>ROUND(SUM(BC110:BC111),2)</f>
        <v>0</v>
      </c>
      <c r="BD109" s="76">
        <f>ROUND(SUM(BD110:BD111),2)</f>
        <v>0</v>
      </c>
      <c r="BS109" s="77" t="s">
        <v>75</v>
      </c>
      <c r="BT109" s="77" t="s">
        <v>83</v>
      </c>
      <c r="BU109" s="77" t="s">
        <v>77</v>
      </c>
      <c r="BV109" s="77" t="s">
        <v>78</v>
      </c>
      <c r="BW109" s="77" t="s">
        <v>221</v>
      </c>
      <c r="BX109" s="77" t="s">
        <v>5</v>
      </c>
      <c r="CL109" s="77" t="s">
        <v>19</v>
      </c>
      <c r="CM109" s="77" t="s">
        <v>85</v>
      </c>
    </row>
    <row r="110" spans="1:91" s="3" customFormat="1" ht="23.25" customHeight="1">
      <c r="A110" s="78" t="s">
        <v>86</v>
      </c>
      <c r="B110" s="43"/>
      <c r="C110" s="12"/>
      <c r="D110" s="12"/>
      <c r="E110" s="214" t="s">
        <v>222</v>
      </c>
      <c r="F110" s="214"/>
      <c r="G110" s="214"/>
      <c r="H110" s="214"/>
      <c r="I110" s="214"/>
      <c r="J110" s="12"/>
      <c r="K110" s="214" t="s">
        <v>88</v>
      </c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  <c r="AG110" s="205">
        <f>'SO 22-01 - Železniční svršek'!J32</f>
        <v>0</v>
      </c>
      <c r="AH110" s="206"/>
      <c r="AI110" s="206"/>
      <c r="AJ110" s="206"/>
      <c r="AK110" s="206"/>
      <c r="AL110" s="206"/>
      <c r="AM110" s="206"/>
      <c r="AN110" s="205">
        <f t="shared" si="2"/>
        <v>0</v>
      </c>
      <c r="AO110" s="206"/>
      <c r="AP110" s="206"/>
      <c r="AQ110" s="79" t="s">
        <v>89</v>
      </c>
      <c r="AR110" s="43"/>
      <c r="AS110" s="80">
        <v>0</v>
      </c>
      <c r="AT110" s="81">
        <f t="shared" si="3"/>
        <v>0</v>
      </c>
      <c r="AU110" s="82">
        <f>'SO 22-01 - Železniční svršek'!P85</f>
        <v>0</v>
      </c>
      <c r="AV110" s="81">
        <f>'SO 22-01 - Železniční svršek'!J35</f>
        <v>0</v>
      </c>
      <c r="AW110" s="81">
        <f>'SO 22-01 - Železniční svršek'!J36</f>
        <v>0</v>
      </c>
      <c r="AX110" s="81">
        <f>'SO 22-01 - Železniční svršek'!J37</f>
        <v>0</v>
      </c>
      <c r="AY110" s="81">
        <f>'SO 22-01 - Železniční svršek'!J38</f>
        <v>0</v>
      </c>
      <c r="AZ110" s="81">
        <f>'SO 22-01 - Železniční svršek'!F35</f>
        <v>0</v>
      </c>
      <c r="BA110" s="81">
        <f>'SO 22-01 - Železniční svršek'!F36</f>
        <v>0</v>
      </c>
      <c r="BB110" s="81">
        <f>'SO 22-01 - Železniční svršek'!F37</f>
        <v>0</v>
      </c>
      <c r="BC110" s="81">
        <f>'SO 22-01 - Železniční svršek'!F38</f>
        <v>0</v>
      </c>
      <c r="BD110" s="83">
        <f>'SO 22-01 - Železniční svršek'!F39</f>
        <v>0</v>
      </c>
      <c r="BT110" s="23" t="s">
        <v>85</v>
      </c>
      <c r="BV110" s="23" t="s">
        <v>78</v>
      </c>
      <c r="BW110" s="23" t="s">
        <v>223</v>
      </c>
      <c r="BX110" s="23" t="s">
        <v>221</v>
      </c>
      <c r="CL110" s="23" t="s">
        <v>19</v>
      </c>
    </row>
    <row r="111" spans="1:91" s="3" customFormat="1" ht="23.25" customHeight="1">
      <c r="A111" s="78" t="s">
        <v>86</v>
      </c>
      <c r="B111" s="43"/>
      <c r="C111" s="12"/>
      <c r="D111" s="12"/>
      <c r="E111" s="214" t="s">
        <v>224</v>
      </c>
      <c r="F111" s="214"/>
      <c r="G111" s="214"/>
      <c r="H111" s="214"/>
      <c r="I111" s="214"/>
      <c r="J111" s="12"/>
      <c r="K111" s="214" t="s">
        <v>92</v>
      </c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  <c r="AG111" s="205">
        <f>'SO 22-02 - Materiál a prá...'!J32</f>
        <v>0</v>
      </c>
      <c r="AH111" s="206"/>
      <c r="AI111" s="206"/>
      <c r="AJ111" s="206"/>
      <c r="AK111" s="206"/>
      <c r="AL111" s="206"/>
      <c r="AM111" s="206"/>
      <c r="AN111" s="205">
        <f t="shared" si="2"/>
        <v>0</v>
      </c>
      <c r="AO111" s="206"/>
      <c r="AP111" s="206"/>
      <c r="AQ111" s="79" t="s">
        <v>89</v>
      </c>
      <c r="AR111" s="43"/>
      <c r="AS111" s="80">
        <v>0</v>
      </c>
      <c r="AT111" s="81">
        <f t="shared" si="3"/>
        <v>0</v>
      </c>
      <c r="AU111" s="82">
        <f>'SO 22-02 - Materiál a prá...'!P85</f>
        <v>0</v>
      </c>
      <c r="AV111" s="81">
        <f>'SO 22-02 - Materiál a prá...'!J35</f>
        <v>0</v>
      </c>
      <c r="AW111" s="81">
        <f>'SO 22-02 - Materiál a prá...'!J36</f>
        <v>0</v>
      </c>
      <c r="AX111" s="81">
        <f>'SO 22-02 - Materiál a prá...'!J37</f>
        <v>0</v>
      </c>
      <c r="AY111" s="81">
        <f>'SO 22-02 - Materiál a prá...'!J38</f>
        <v>0</v>
      </c>
      <c r="AZ111" s="81">
        <f>'SO 22-02 - Materiál a prá...'!F35</f>
        <v>0</v>
      </c>
      <c r="BA111" s="81">
        <f>'SO 22-02 - Materiál a prá...'!F36</f>
        <v>0</v>
      </c>
      <c r="BB111" s="81">
        <f>'SO 22-02 - Materiál a prá...'!F37</f>
        <v>0</v>
      </c>
      <c r="BC111" s="81">
        <f>'SO 22-02 - Materiál a prá...'!F38</f>
        <v>0</v>
      </c>
      <c r="BD111" s="83">
        <f>'SO 22-02 - Materiál a prá...'!F39</f>
        <v>0</v>
      </c>
      <c r="BT111" s="23" t="s">
        <v>85</v>
      </c>
      <c r="BV111" s="23" t="s">
        <v>78</v>
      </c>
      <c r="BW111" s="23" t="s">
        <v>225</v>
      </c>
      <c r="BX111" s="23" t="s">
        <v>221</v>
      </c>
      <c r="CL111" s="23" t="s">
        <v>19</v>
      </c>
    </row>
    <row r="112" spans="1:91" s="6" customFormat="1" ht="37.5" customHeight="1">
      <c r="B112" s="69"/>
      <c r="C112" s="70"/>
      <c r="D112" s="213" t="s">
        <v>226</v>
      </c>
      <c r="E112" s="213"/>
      <c r="F112" s="213"/>
      <c r="G112" s="213"/>
      <c r="H112" s="213"/>
      <c r="I112" s="71"/>
      <c r="J112" s="213" t="s">
        <v>227</v>
      </c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/>
      <c r="AF112" s="213"/>
      <c r="AG112" s="204">
        <f>ROUND(SUM(AG113:AG114),2)</f>
        <v>0</v>
      </c>
      <c r="AH112" s="203"/>
      <c r="AI112" s="203"/>
      <c r="AJ112" s="203"/>
      <c r="AK112" s="203"/>
      <c r="AL112" s="203"/>
      <c r="AM112" s="203"/>
      <c r="AN112" s="202">
        <f t="shared" si="2"/>
        <v>0</v>
      </c>
      <c r="AO112" s="203"/>
      <c r="AP112" s="203"/>
      <c r="AQ112" s="72" t="s">
        <v>82</v>
      </c>
      <c r="AR112" s="69"/>
      <c r="AS112" s="73">
        <f>ROUND(SUM(AS113:AS114),2)</f>
        <v>0</v>
      </c>
      <c r="AT112" s="74">
        <f t="shared" si="3"/>
        <v>0</v>
      </c>
      <c r="AU112" s="75">
        <f>ROUND(SUM(AU113:AU114),5)</f>
        <v>0</v>
      </c>
      <c r="AV112" s="74">
        <f>ROUND(AZ112*L29,2)</f>
        <v>0</v>
      </c>
      <c r="AW112" s="74">
        <f>ROUND(BA112*L30,2)</f>
        <v>0</v>
      </c>
      <c r="AX112" s="74">
        <f>ROUND(BB112*L29,2)</f>
        <v>0</v>
      </c>
      <c r="AY112" s="74">
        <f>ROUND(BC112*L30,2)</f>
        <v>0</v>
      </c>
      <c r="AZ112" s="74">
        <f>ROUND(SUM(AZ113:AZ114),2)</f>
        <v>0</v>
      </c>
      <c r="BA112" s="74">
        <f>ROUND(SUM(BA113:BA114),2)</f>
        <v>0</v>
      </c>
      <c r="BB112" s="74">
        <f>ROUND(SUM(BB113:BB114),2)</f>
        <v>0</v>
      </c>
      <c r="BC112" s="74">
        <f>ROUND(SUM(BC113:BC114),2)</f>
        <v>0</v>
      </c>
      <c r="BD112" s="76">
        <f>ROUND(SUM(BD113:BD114),2)</f>
        <v>0</v>
      </c>
      <c r="BS112" s="77" t="s">
        <v>75</v>
      </c>
      <c r="BT112" s="77" t="s">
        <v>83</v>
      </c>
      <c r="BU112" s="77" t="s">
        <v>77</v>
      </c>
      <c r="BV112" s="77" t="s">
        <v>78</v>
      </c>
      <c r="BW112" s="77" t="s">
        <v>228</v>
      </c>
      <c r="BX112" s="77" t="s">
        <v>5</v>
      </c>
      <c r="CL112" s="77" t="s">
        <v>19</v>
      </c>
      <c r="CM112" s="77" t="s">
        <v>85</v>
      </c>
    </row>
    <row r="113" spans="1:91" s="3" customFormat="1" ht="23.25" customHeight="1">
      <c r="A113" s="78" t="s">
        <v>86</v>
      </c>
      <c r="B113" s="43"/>
      <c r="C113" s="12"/>
      <c r="D113" s="12"/>
      <c r="E113" s="214" t="s">
        <v>229</v>
      </c>
      <c r="F113" s="214"/>
      <c r="G113" s="214"/>
      <c r="H113" s="214"/>
      <c r="I113" s="214"/>
      <c r="J113" s="12"/>
      <c r="K113" s="214" t="s">
        <v>88</v>
      </c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/>
      <c r="AF113" s="214"/>
      <c r="AG113" s="205">
        <f>'SO 23-01 - Železniční svršek'!J32</f>
        <v>0</v>
      </c>
      <c r="AH113" s="206"/>
      <c r="AI113" s="206"/>
      <c r="AJ113" s="206"/>
      <c r="AK113" s="206"/>
      <c r="AL113" s="206"/>
      <c r="AM113" s="206"/>
      <c r="AN113" s="205">
        <f t="shared" si="2"/>
        <v>0</v>
      </c>
      <c r="AO113" s="206"/>
      <c r="AP113" s="206"/>
      <c r="AQ113" s="79" t="s">
        <v>89</v>
      </c>
      <c r="AR113" s="43"/>
      <c r="AS113" s="80">
        <v>0</v>
      </c>
      <c r="AT113" s="81">
        <f t="shared" si="3"/>
        <v>0</v>
      </c>
      <c r="AU113" s="82">
        <f>'SO 23-01 - Železniční svršek'!P85</f>
        <v>0</v>
      </c>
      <c r="AV113" s="81">
        <f>'SO 23-01 - Železniční svršek'!J35</f>
        <v>0</v>
      </c>
      <c r="AW113" s="81">
        <f>'SO 23-01 - Železniční svršek'!J36</f>
        <v>0</v>
      </c>
      <c r="AX113" s="81">
        <f>'SO 23-01 - Železniční svršek'!J37</f>
        <v>0</v>
      </c>
      <c r="AY113" s="81">
        <f>'SO 23-01 - Železniční svršek'!J38</f>
        <v>0</v>
      </c>
      <c r="AZ113" s="81">
        <f>'SO 23-01 - Železniční svršek'!F35</f>
        <v>0</v>
      </c>
      <c r="BA113" s="81">
        <f>'SO 23-01 - Železniční svršek'!F36</f>
        <v>0</v>
      </c>
      <c r="BB113" s="81">
        <f>'SO 23-01 - Železniční svršek'!F37</f>
        <v>0</v>
      </c>
      <c r="BC113" s="81">
        <f>'SO 23-01 - Železniční svršek'!F38</f>
        <v>0</v>
      </c>
      <c r="BD113" s="83">
        <f>'SO 23-01 - Železniční svršek'!F39</f>
        <v>0</v>
      </c>
      <c r="BT113" s="23" t="s">
        <v>85</v>
      </c>
      <c r="BV113" s="23" t="s">
        <v>78</v>
      </c>
      <c r="BW113" s="23" t="s">
        <v>230</v>
      </c>
      <c r="BX113" s="23" t="s">
        <v>228</v>
      </c>
      <c r="CL113" s="23" t="s">
        <v>19</v>
      </c>
    </row>
    <row r="114" spans="1:91" s="3" customFormat="1" ht="23.25" customHeight="1">
      <c r="A114" s="78" t="s">
        <v>86</v>
      </c>
      <c r="B114" s="43"/>
      <c r="C114" s="12"/>
      <c r="D114" s="12"/>
      <c r="E114" s="214" t="s">
        <v>231</v>
      </c>
      <c r="F114" s="214"/>
      <c r="G114" s="214"/>
      <c r="H114" s="214"/>
      <c r="I114" s="214"/>
      <c r="J114" s="12"/>
      <c r="K114" s="214" t="s">
        <v>92</v>
      </c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/>
      <c r="AF114" s="214"/>
      <c r="AG114" s="205">
        <f>'SO 23-02 - Materiál a prá...'!J32</f>
        <v>0</v>
      </c>
      <c r="AH114" s="206"/>
      <c r="AI114" s="206"/>
      <c r="AJ114" s="206"/>
      <c r="AK114" s="206"/>
      <c r="AL114" s="206"/>
      <c r="AM114" s="206"/>
      <c r="AN114" s="205">
        <f t="shared" si="2"/>
        <v>0</v>
      </c>
      <c r="AO114" s="206"/>
      <c r="AP114" s="206"/>
      <c r="AQ114" s="79" t="s">
        <v>89</v>
      </c>
      <c r="AR114" s="43"/>
      <c r="AS114" s="80">
        <v>0</v>
      </c>
      <c r="AT114" s="81">
        <f t="shared" si="3"/>
        <v>0</v>
      </c>
      <c r="AU114" s="82">
        <f>'SO 23-02 - Materiál a prá...'!P85</f>
        <v>0</v>
      </c>
      <c r="AV114" s="81">
        <f>'SO 23-02 - Materiál a prá...'!J35</f>
        <v>0</v>
      </c>
      <c r="AW114" s="81">
        <f>'SO 23-02 - Materiál a prá...'!J36</f>
        <v>0</v>
      </c>
      <c r="AX114" s="81">
        <f>'SO 23-02 - Materiál a prá...'!J37</f>
        <v>0</v>
      </c>
      <c r="AY114" s="81">
        <f>'SO 23-02 - Materiál a prá...'!J38</f>
        <v>0</v>
      </c>
      <c r="AZ114" s="81">
        <f>'SO 23-02 - Materiál a prá...'!F35</f>
        <v>0</v>
      </c>
      <c r="BA114" s="81">
        <f>'SO 23-02 - Materiál a prá...'!F36</f>
        <v>0</v>
      </c>
      <c r="BB114" s="81">
        <f>'SO 23-02 - Materiál a prá...'!F37</f>
        <v>0</v>
      </c>
      <c r="BC114" s="81">
        <f>'SO 23-02 - Materiál a prá...'!F38</f>
        <v>0</v>
      </c>
      <c r="BD114" s="83">
        <f>'SO 23-02 - Materiál a prá...'!F39</f>
        <v>0</v>
      </c>
      <c r="BT114" s="23" t="s">
        <v>85</v>
      </c>
      <c r="BV114" s="23" t="s">
        <v>78</v>
      </c>
      <c r="BW114" s="23" t="s">
        <v>232</v>
      </c>
      <c r="BX114" s="23" t="s">
        <v>228</v>
      </c>
      <c r="CL114" s="23" t="s">
        <v>19</v>
      </c>
    </row>
    <row r="115" spans="1:91" s="6" customFormat="1" ht="24.75" customHeight="1">
      <c r="B115" s="69"/>
      <c r="C115" s="70"/>
      <c r="D115" s="213" t="s">
        <v>233</v>
      </c>
      <c r="E115" s="213"/>
      <c r="F115" s="213"/>
      <c r="G115" s="213"/>
      <c r="H115" s="213"/>
      <c r="I115" s="71"/>
      <c r="J115" s="213" t="s">
        <v>234</v>
      </c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/>
      <c r="AF115" s="213"/>
      <c r="AG115" s="204">
        <f>ROUND(SUM(AG116:AG117),2)</f>
        <v>0</v>
      </c>
      <c r="AH115" s="203"/>
      <c r="AI115" s="203"/>
      <c r="AJ115" s="203"/>
      <c r="AK115" s="203"/>
      <c r="AL115" s="203"/>
      <c r="AM115" s="203"/>
      <c r="AN115" s="202">
        <f t="shared" si="2"/>
        <v>0</v>
      </c>
      <c r="AO115" s="203"/>
      <c r="AP115" s="203"/>
      <c r="AQ115" s="72" t="s">
        <v>82</v>
      </c>
      <c r="AR115" s="69"/>
      <c r="AS115" s="73">
        <f>ROUND(SUM(AS116:AS117),2)</f>
        <v>0</v>
      </c>
      <c r="AT115" s="74">
        <f t="shared" si="3"/>
        <v>0</v>
      </c>
      <c r="AU115" s="75">
        <f>ROUND(SUM(AU116:AU117),5)</f>
        <v>0</v>
      </c>
      <c r="AV115" s="74">
        <f>ROUND(AZ115*L29,2)</f>
        <v>0</v>
      </c>
      <c r="AW115" s="74">
        <f>ROUND(BA115*L30,2)</f>
        <v>0</v>
      </c>
      <c r="AX115" s="74">
        <f>ROUND(BB115*L29,2)</f>
        <v>0</v>
      </c>
      <c r="AY115" s="74">
        <f>ROUND(BC115*L30,2)</f>
        <v>0</v>
      </c>
      <c r="AZ115" s="74">
        <f>ROUND(SUM(AZ116:AZ117),2)</f>
        <v>0</v>
      </c>
      <c r="BA115" s="74">
        <f>ROUND(SUM(BA116:BA117),2)</f>
        <v>0</v>
      </c>
      <c r="BB115" s="74">
        <f>ROUND(SUM(BB116:BB117),2)</f>
        <v>0</v>
      </c>
      <c r="BC115" s="74">
        <f>ROUND(SUM(BC116:BC117),2)</f>
        <v>0</v>
      </c>
      <c r="BD115" s="76">
        <f>ROUND(SUM(BD116:BD117),2)</f>
        <v>0</v>
      </c>
      <c r="BS115" s="77" t="s">
        <v>75</v>
      </c>
      <c r="BT115" s="77" t="s">
        <v>83</v>
      </c>
      <c r="BU115" s="77" t="s">
        <v>77</v>
      </c>
      <c r="BV115" s="77" t="s">
        <v>78</v>
      </c>
      <c r="BW115" s="77" t="s">
        <v>235</v>
      </c>
      <c r="BX115" s="77" t="s">
        <v>5</v>
      </c>
      <c r="CL115" s="77" t="s">
        <v>19</v>
      </c>
      <c r="CM115" s="77" t="s">
        <v>85</v>
      </c>
    </row>
    <row r="116" spans="1:91" s="3" customFormat="1" ht="23.25" customHeight="1">
      <c r="A116" s="78" t="s">
        <v>86</v>
      </c>
      <c r="B116" s="43"/>
      <c r="C116" s="12"/>
      <c r="D116" s="12"/>
      <c r="E116" s="214" t="s">
        <v>236</v>
      </c>
      <c r="F116" s="214"/>
      <c r="G116" s="214"/>
      <c r="H116" s="214"/>
      <c r="I116" s="214"/>
      <c r="J116" s="12"/>
      <c r="K116" s="214" t="s">
        <v>88</v>
      </c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05">
        <f>'SO 24-01 - Železniční svršek'!J32</f>
        <v>0</v>
      </c>
      <c r="AH116" s="206"/>
      <c r="AI116" s="206"/>
      <c r="AJ116" s="206"/>
      <c r="AK116" s="206"/>
      <c r="AL116" s="206"/>
      <c r="AM116" s="206"/>
      <c r="AN116" s="205">
        <f t="shared" si="2"/>
        <v>0</v>
      </c>
      <c r="AO116" s="206"/>
      <c r="AP116" s="206"/>
      <c r="AQ116" s="79" t="s">
        <v>89</v>
      </c>
      <c r="AR116" s="43"/>
      <c r="AS116" s="80">
        <v>0</v>
      </c>
      <c r="AT116" s="81">
        <f t="shared" si="3"/>
        <v>0</v>
      </c>
      <c r="AU116" s="82">
        <f>'SO 24-01 - Železniční svršek'!P85</f>
        <v>0</v>
      </c>
      <c r="AV116" s="81">
        <f>'SO 24-01 - Železniční svršek'!J35</f>
        <v>0</v>
      </c>
      <c r="AW116" s="81">
        <f>'SO 24-01 - Železniční svršek'!J36</f>
        <v>0</v>
      </c>
      <c r="AX116" s="81">
        <f>'SO 24-01 - Železniční svršek'!J37</f>
        <v>0</v>
      </c>
      <c r="AY116" s="81">
        <f>'SO 24-01 - Železniční svršek'!J38</f>
        <v>0</v>
      </c>
      <c r="AZ116" s="81">
        <f>'SO 24-01 - Železniční svršek'!F35</f>
        <v>0</v>
      </c>
      <c r="BA116" s="81">
        <f>'SO 24-01 - Železniční svršek'!F36</f>
        <v>0</v>
      </c>
      <c r="BB116" s="81">
        <f>'SO 24-01 - Železniční svršek'!F37</f>
        <v>0</v>
      </c>
      <c r="BC116" s="81">
        <f>'SO 24-01 - Železniční svršek'!F38</f>
        <v>0</v>
      </c>
      <c r="BD116" s="83">
        <f>'SO 24-01 - Železniční svršek'!F39</f>
        <v>0</v>
      </c>
      <c r="BT116" s="23" t="s">
        <v>85</v>
      </c>
      <c r="BV116" s="23" t="s">
        <v>78</v>
      </c>
      <c r="BW116" s="23" t="s">
        <v>237</v>
      </c>
      <c r="BX116" s="23" t="s">
        <v>235</v>
      </c>
      <c r="CL116" s="23" t="s">
        <v>19</v>
      </c>
    </row>
    <row r="117" spans="1:91" s="3" customFormat="1" ht="23.25" customHeight="1">
      <c r="A117" s="78" t="s">
        <v>86</v>
      </c>
      <c r="B117" s="43"/>
      <c r="C117" s="12"/>
      <c r="D117" s="12"/>
      <c r="E117" s="214" t="s">
        <v>238</v>
      </c>
      <c r="F117" s="214"/>
      <c r="G117" s="214"/>
      <c r="H117" s="214"/>
      <c r="I117" s="214"/>
      <c r="J117" s="12"/>
      <c r="K117" s="214" t="s">
        <v>92</v>
      </c>
      <c r="L117" s="214"/>
      <c r="M117" s="214"/>
      <c r="N117" s="214"/>
      <c r="O117" s="214"/>
      <c r="P117" s="214"/>
      <c r="Q117" s="214"/>
      <c r="R117" s="214"/>
      <c r="S117" s="214"/>
      <c r="T117" s="214"/>
      <c r="U117" s="21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/>
      <c r="AF117" s="214"/>
      <c r="AG117" s="205">
        <f>'SO 24-02 - Materiál a prá...'!J32</f>
        <v>0</v>
      </c>
      <c r="AH117" s="206"/>
      <c r="AI117" s="206"/>
      <c r="AJ117" s="206"/>
      <c r="AK117" s="206"/>
      <c r="AL117" s="206"/>
      <c r="AM117" s="206"/>
      <c r="AN117" s="205">
        <f t="shared" si="2"/>
        <v>0</v>
      </c>
      <c r="AO117" s="206"/>
      <c r="AP117" s="206"/>
      <c r="AQ117" s="79" t="s">
        <v>89</v>
      </c>
      <c r="AR117" s="43"/>
      <c r="AS117" s="80">
        <v>0</v>
      </c>
      <c r="AT117" s="81">
        <f t="shared" si="3"/>
        <v>0</v>
      </c>
      <c r="AU117" s="82">
        <f>'SO 24-02 - Materiál a prá...'!P85</f>
        <v>0</v>
      </c>
      <c r="AV117" s="81">
        <f>'SO 24-02 - Materiál a prá...'!J35</f>
        <v>0</v>
      </c>
      <c r="AW117" s="81">
        <f>'SO 24-02 - Materiál a prá...'!J36</f>
        <v>0</v>
      </c>
      <c r="AX117" s="81">
        <f>'SO 24-02 - Materiál a prá...'!J37</f>
        <v>0</v>
      </c>
      <c r="AY117" s="81">
        <f>'SO 24-02 - Materiál a prá...'!J38</f>
        <v>0</v>
      </c>
      <c r="AZ117" s="81">
        <f>'SO 24-02 - Materiál a prá...'!F35</f>
        <v>0</v>
      </c>
      <c r="BA117" s="81">
        <f>'SO 24-02 - Materiál a prá...'!F36</f>
        <v>0</v>
      </c>
      <c r="BB117" s="81">
        <f>'SO 24-02 - Materiál a prá...'!F37</f>
        <v>0</v>
      </c>
      <c r="BC117" s="81">
        <f>'SO 24-02 - Materiál a prá...'!F38</f>
        <v>0</v>
      </c>
      <c r="BD117" s="83">
        <f>'SO 24-02 - Materiál a prá...'!F39</f>
        <v>0</v>
      </c>
      <c r="BT117" s="23" t="s">
        <v>85</v>
      </c>
      <c r="BV117" s="23" t="s">
        <v>78</v>
      </c>
      <c r="BW117" s="23" t="s">
        <v>239</v>
      </c>
      <c r="BX117" s="23" t="s">
        <v>235</v>
      </c>
      <c r="CL117" s="23" t="s">
        <v>19</v>
      </c>
    </row>
    <row r="118" spans="1:91" s="6" customFormat="1" ht="24.75" customHeight="1">
      <c r="B118" s="69"/>
      <c r="C118" s="70"/>
      <c r="D118" s="213" t="s">
        <v>240</v>
      </c>
      <c r="E118" s="213"/>
      <c r="F118" s="213"/>
      <c r="G118" s="213"/>
      <c r="H118" s="213"/>
      <c r="I118" s="71"/>
      <c r="J118" s="213" t="s">
        <v>241</v>
      </c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04">
        <f>ROUND(AG119,2)</f>
        <v>0</v>
      </c>
      <c r="AH118" s="203"/>
      <c r="AI118" s="203"/>
      <c r="AJ118" s="203"/>
      <c r="AK118" s="203"/>
      <c r="AL118" s="203"/>
      <c r="AM118" s="203"/>
      <c r="AN118" s="202">
        <f t="shared" ref="AN118:AN124" si="4">SUM(AG118,AT118)</f>
        <v>0</v>
      </c>
      <c r="AO118" s="203"/>
      <c r="AP118" s="203"/>
      <c r="AQ118" s="72" t="s">
        <v>82</v>
      </c>
      <c r="AR118" s="69"/>
      <c r="AS118" s="73">
        <f>ROUND(AS119,2)</f>
        <v>0</v>
      </c>
      <c r="AT118" s="74">
        <f t="shared" ref="AT118:AT124" si="5">ROUND(SUM(AV118:AW118),2)</f>
        <v>0</v>
      </c>
      <c r="AU118" s="75">
        <f>ROUND(AU119,5)</f>
        <v>0</v>
      </c>
      <c r="AV118" s="74">
        <f>ROUND(AZ118*L29,2)</f>
        <v>0</v>
      </c>
      <c r="AW118" s="74">
        <f>ROUND(BA118*L30,2)</f>
        <v>0</v>
      </c>
      <c r="AX118" s="74">
        <f>ROUND(BB118*L29,2)</f>
        <v>0</v>
      </c>
      <c r="AY118" s="74">
        <f>ROUND(BC118*L30,2)</f>
        <v>0</v>
      </c>
      <c r="AZ118" s="74">
        <f>ROUND(AZ119,2)</f>
        <v>0</v>
      </c>
      <c r="BA118" s="74">
        <f>ROUND(BA119,2)</f>
        <v>0</v>
      </c>
      <c r="BB118" s="74">
        <f>ROUND(BB119,2)</f>
        <v>0</v>
      </c>
      <c r="BC118" s="74">
        <f>ROUND(BC119,2)</f>
        <v>0</v>
      </c>
      <c r="BD118" s="76">
        <f>ROUND(BD119,2)</f>
        <v>0</v>
      </c>
      <c r="BS118" s="77" t="s">
        <v>75</v>
      </c>
      <c r="BT118" s="77" t="s">
        <v>83</v>
      </c>
      <c r="BU118" s="77" t="s">
        <v>77</v>
      </c>
      <c r="BV118" s="77" t="s">
        <v>78</v>
      </c>
      <c r="BW118" s="77" t="s">
        <v>242</v>
      </c>
      <c r="BX118" s="77" t="s">
        <v>5</v>
      </c>
      <c r="CL118" s="77" t="s">
        <v>19</v>
      </c>
      <c r="CM118" s="77" t="s">
        <v>85</v>
      </c>
    </row>
    <row r="119" spans="1:91" s="3" customFormat="1" ht="23.25" customHeight="1">
      <c r="A119" s="78" t="s">
        <v>86</v>
      </c>
      <c r="B119" s="43"/>
      <c r="C119" s="12"/>
      <c r="D119" s="12"/>
      <c r="E119" s="214" t="s">
        <v>243</v>
      </c>
      <c r="F119" s="214"/>
      <c r="G119" s="214"/>
      <c r="H119" s="214"/>
      <c r="I119" s="214"/>
      <c r="J119" s="12"/>
      <c r="K119" s="214" t="s">
        <v>88</v>
      </c>
      <c r="L119" s="214"/>
      <c r="M119" s="214"/>
      <c r="N119" s="214"/>
      <c r="O119" s="214"/>
      <c r="P119" s="214"/>
      <c r="Q119" s="214"/>
      <c r="R119" s="214"/>
      <c r="S119" s="214"/>
      <c r="T119" s="214"/>
      <c r="U119" s="21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/>
      <c r="AF119" s="214"/>
      <c r="AG119" s="205">
        <f>'SO 25-01 - Železniční svršek'!J32</f>
        <v>0</v>
      </c>
      <c r="AH119" s="206"/>
      <c r="AI119" s="206"/>
      <c r="AJ119" s="206"/>
      <c r="AK119" s="206"/>
      <c r="AL119" s="206"/>
      <c r="AM119" s="206"/>
      <c r="AN119" s="205">
        <f t="shared" si="4"/>
        <v>0</v>
      </c>
      <c r="AO119" s="206"/>
      <c r="AP119" s="206"/>
      <c r="AQ119" s="79" t="s">
        <v>89</v>
      </c>
      <c r="AR119" s="43"/>
      <c r="AS119" s="80">
        <v>0</v>
      </c>
      <c r="AT119" s="81">
        <f t="shared" si="5"/>
        <v>0</v>
      </c>
      <c r="AU119" s="82">
        <f>'SO 25-01 - Železniční svršek'!P85</f>
        <v>0</v>
      </c>
      <c r="AV119" s="81">
        <f>'SO 25-01 - Železniční svršek'!J35</f>
        <v>0</v>
      </c>
      <c r="AW119" s="81">
        <f>'SO 25-01 - Železniční svršek'!J36</f>
        <v>0</v>
      </c>
      <c r="AX119" s="81">
        <f>'SO 25-01 - Železniční svršek'!J37</f>
        <v>0</v>
      </c>
      <c r="AY119" s="81">
        <f>'SO 25-01 - Železniční svršek'!J38</f>
        <v>0</v>
      </c>
      <c r="AZ119" s="81">
        <f>'SO 25-01 - Železniční svršek'!F35</f>
        <v>0</v>
      </c>
      <c r="BA119" s="81">
        <f>'SO 25-01 - Železniční svršek'!F36</f>
        <v>0</v>
      </c>
      <c r="BB119" s="81">
        <f>'SO 25-01 - Železniční svršek'!F37</f>
        <v>0</v>
      </c>
      <c r="BC119" s="81">
        <f>'SO 25-01 - Železniční svršek'!F38</f>
        <v>0</v>
      </c>
      <c r="BD119" s="83">
        <f>'SO 25-01 - Železniční svršek'!F39</f>
        <v>0</v>
      </c>
      <c r="BT119" s="23" t="s">
        <v>85</v>
      </c>
      <c r="BV119" s="23" t="s">
        <v>78</v>
      </c>
      <c r="BW119" s="23" t="s">
        <v>244</v>
      </c>
      <c r="BX119" s="23" t="s">
        <v>242</v>
      </c>
      <c r="CL119" s="23" t="s">
        <v>19</v>
      </c>
    </row>
    <row r="120" spans="1:91" s="6" customFormat="1" ht="16.5" customHeight="1">
      <c r="A120" s="78" t="s">
        <v>86</v>
      </c>
      <c r="B120" s="69"/>
      <c r="C120" s="70"/>
      <c r="D120" s="213" t="s">
        <v>245</v>
      </c>
      <c r="E120" s="213"/>
      <c r="F120" s="213"/>
      <c r="G120" s="213"/>
      <c r="H120" s="213"/>
      <c r="I120" s="71"/>
      <c r="J120" s="213" t="s">
        <v>246</v>
      </c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/>
      <c r="AF120" s="213"/>
      <c r="AG120" s="202">
        <f>'SO 26 - Následné propraco...'!J30</f>
        <v>0</v>
      </c>
      <c r="AH120" s="203"/>
      <c r="AI120" s="203"/>
      <c r="AJ120" s="203"/>
      <c r="AK120" s="203"/>
      <c r="AL120" s="203"/>
      <c r="AM120" s="203"/>
      <c r="AN120" s="202">
        <f t="shared" si="4"/>
        <v>0</v>
      </c>
      <c r="AO120" s="203"/>
      <c r="AP120" s="203"/>
      <c r="AQ120" s="72" t="s">
        <v>82</v>
      </c>
      <c r="AR120" s="69"/>
      <c r="AS120" s="73">
        <v>0</v>
      </c>
      <c r="AT120" s="74">
        <f t="shared" si="5"/>
        <v>0</v>
      </c>
      <c r="AU120" s="75">
        <f>'SO 26 - Následné propraco...'!P79</f>
        <v>0</v>
      </c>
      <c r="AV120" s="74">
        <f>'SO 26 - Následné propraco...'!J33</f>
        <v>0</v>
      </c>
      <c r="AW120" s="74">
        <f>'SO 26 - Následné propraco...'!J34</f>
        <v>0</v>
      </c>
      <c r="AX120" s="74">
        <f>'SO 26 - Následné propraco...'!J35</f>
        <v>0</v>
      </c>
      <c r="AY120" s="74">
        <f>'SO 26 - Následné propraco...'!J36</f>
        <v>0</v>
      </c>
      <c r="AZ120" s="74">
        <f>'SO 26 - Následné propraco...'!F33</f>
        <v>0</v>
      </c>
      <c r="BA120" s="74">
        <f>'SO 26 - Následné propraco...'!F34</f>
        <v>0</v>
      </c>
      <c r="BB120" s="74">
        <f>'SO 26 - Následné propraco...'!F35</f>
        <v>0</v>
      </c>
      <c r="BC120" s="74">
        <f>'SO 26 - Následné propraco...'!F36</f>
        <v>0</v>
      </c>
      <c r="BD120" s="76">
        <f>'SO 26 - Následné propraco...'!F37</f>
        <v>0</v>
      </c>
      <c r="BT120" s="77" t="s">
        <v>83</v>
      </c>
      <c r="BV120" s="77" t="s">
        <v>78</v>
      </c>
      <c r="BW120" s="77" t="s">
        <v>247</v>
      </c>
      <c r="BX120" s="77" t="s">
        <v>5</v>
      </c>
      <c r="CL120" s="77" t="s">
        <v>19</v>
      </c>
      <c r="CM120" s="77" t="s">
        <v>85</v>
      </c>
    </row>
    <row r="121" spans="1:91" s="6" customFormat="1" ht="16.5" customHeight="1">
      <c r="A121" s="78" t="s">
        <v>86</v>
      </c>
      <c r="B121" s="69"/>
      <c r="C121" s="70"/>
      <c r="D121" s="213" t="s">
        <v>248</v>
      </c>
      <c r="E121" s="213"/>
      <c r="F121" s="213"/>
      <c r="G121" s="213"/>
      <c r="H121" s="213"/>
      <c r="I121" s="71"/>
      <c r="J121" s="213" t="s">
        <v>249</v>
      </c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/>
      <c r="AF121" s="213"/>
      <c r="AG121" s="202">
        <f>'VON - Vedlejší a ostatní ...'!J30</f>
        <v>0</v>
      </c>
      <c r="AH121" s="203"/>
      <c r="AI121" s="203"/>
      <c r="AJ121" s="203"/>
      <c r="AK121" s="203"/>
      <c r="AL121" s="203"/>
      <c r="AM121" s="203"/>
      <c r="AN121" s="202">
        <f t="shared" si="4"/>
        <v>0</v>
      </c>
      <c r="AO121" s="203"/>
      <c r="AP121" s="203"/>
      <c r="AQ121" s="72" t="s">
        <v>82</v>
      </c>
      <c r="AR121" s="69"/>
      <c r="AS121" s="73">
        <v>0</v>
      </c>
      <c r="AT121" s="74">
        <f t="shared" si="5"/>
        <v>0</v>
      </c>
      <c r="AU121" s="75">
        <f>'VON - Vedlejší a ostatní ...'!P79</f>
        <v>0</v>
      </c>
      <c r="AV121" s="74">
        <f>'VON - Vedlejší a ostatní ...'!J33</f>
        <v>0</v>
      </c>
      <c r="AW121" s="74">
        <f>'VON - Vedlejší a ostatní ...'!J34</f>
        <v>0</v>
      </c>
      <c r="AX121" s="74">
        <f>'VON - Vedlejší a ostatní ...'!J35</f>
        <v>0</v>
      </c>
      <c r="AY121" s="74">
        <f>'VON - Vedlejší a ostatní ...'!J36</f>
        <v>0</v>
      </c>
      <c r="AZ121" s="74">
        <f>'VON - Vedlejší a ostatní ...'!F33</f>
        <v>0</v>
      </c>
      <c r="BA121" s="74">
        <f>'VON - Vedlejší a ostatní ...'!F34</f>
        <v>0</v>
      </c>
      <c r="BB121" s="74">
        <f>'VON - Vedlejší a ostatní ...'!F35</f>
        <v>0</v>
      </c>
      <c r="BC121" s="74">
        <f>'VON - Vedlejší a ostatní ...'!F36</f>
        <v>0</v>
      </c>
      <c r="BD121" s="76">
        <f>'VON - Vedlejší a ostatní ...'!F37</f>
        <v>0</v>
      </c>
      <c r="BT121" s="77" t="s">
        <v>83</v>
      </c>
      <c r="BV121" s="77" t="s">
        <v>78</v>
      </c>
      <c r="BW121" s="77" t="s">
        <v>250</v>
      </c>
      <c r="BX121" s="77" t="s">
        <v>5</v>
      </c>
      <c r="CL121" s="77" t="s">
        <v>19</v>
      </c>
      <c r="CM121" s="77" t="s">
        <v>85</v>
      </c>
    </row>
    <row r="122" spans="1:91" s="6" customFormat="1" ht="24.75" customHeight="1">
      <c r="B122" s="69"/>
      <c r="C122" s="70"/>
      <c r="D122" s="213" t="s">
        <v>251</v>
      </c>
      <c r="E122" s="213"/>
      <c r="F122" s="213"/>
      <c r="G122" s="213"/>
      <c r="H122" s="213"/>
      <c r="I122" s="71"/>
      <c r="J122" s="213" t="s">
        <v>252</v>
      </c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/>
      <c r="AF122" s="213"/>
      <c r="AG122" s="204">
        <f>ROUND(SUM(AG123:AG124),2)</f>
        <v>0</v>
      </c>
      <c r="AH122" s="203"/>
      <c r="AI122" s="203"/>
      <c r="AJ122" s="203"/>
      <c r="AK122" s="203"/>
      <c r="AL122" s="203"/>
      <c r="AM122" s="203"/>
      <c r="AN122" s="202">
        <f t="shared" si="4"/>
        <v>0</v>
      </c>
      <c r="AO122" s="203"/>
      <c r="AP122" s="203"/>
      <c r="AQ122" s="72" t="s">
        <v>82</v>
      </c>
      <c r="AR122" s="69"/>
      <c r="AS122" s="73">
        <f>ROUND(SUM(AS123:AS124),2)</f>
        <v>0</v>
      </c>
      <c r="AT122" s="74">
        <f t="shared" si="5"/>
        <v>0</v>
      </c>
      <c r="AU122" s="75">
        <f>ROUND(SUM(AU123:AU124),5)</f>
        <v>0</v>
      </c>
      <c r="AV122" s="74">
        <f>ROUND(AZ122*L29,2)</f>
        <v>0</v>
      </c>
      <c r="AW122" s="74">
        <f>ROUND(BA122*L30,2)</f>
        <v>0</v>
      </c>
      <c r="AX122" s="74">
        <f>ROUND(BB122*L29,2)</f>
        <v>0</v>
      </c>
      <c r="AY122" s="74">
        <f>ROUND(BC122*L30,2)</f>
        <v>0</v>
      </c>
      <c r="AZ122" s="74">
        <f>ROUND(SUM(AZ123:AZ124),2)</f>
        <v>0</v>
      </c>
      <c r="BA122" s="74">
        <f>ROUND(SUM(BA123:BA124),2)</f>
        <v>0</v>
      </c>
      <c r="BB122" s="74">
        <f>ROUND(SUM(BB123:BB124),2)</f>
        <v>0</v>
      </c>
      <c r="BC122" s="74">
        <f>ROUND(SUM(BC123:BC124),2)</f>
        <v>0</v>
      </c>
      <c r="BD122" s="76">
        <f>ROUND(SUM(BD123:BD124),2)</f>
        <v>0</v>
      </c>
      <c r="BS122" s="77" t="s">
        <v>75</v>
      </c>
      <c r="BT122" s="77" t="s">
        <v>83</v>
      </c>
      <c r="BU122" s="77" t="s">
        <v>77</v>
      </c>
      <c r="BV122" s="77" t="s">
        <v>78</v>
      </c>
      <c r="BW122" s="77" t="s">
        <v>253</v>
      </c>
      <c r="BX122" s="77" t="s">
        <v>5</v>
      </c>
      <c r="CL122" s="77" t="s">
        <v>35</v>
      </c>
      <c r="CM122" s="77" t="s">
        <v>85</v>
      </c>
    </row>
    <row r="123" spans="1:91" s="3" customFormat="1" ht="16.5" customHeight="1">
      <c r="A123" s="78" t="s">
        <v>86</v>
      </c>
      <c r="B123" s="43"/>
      <c r="C123" s="12"/>
      <c r="D123" s="12"/>
      <c r="E123" s="214" t="s">
        <v>254</v>
      </c>
      <c r="F123" s="214"/>
      <c r="G123" s="214"/>
      <c r="H123" s="214"/>
      <c r="I123" s="214"/>
      <c r="J123" s="12"/>
      <c r="K123" s="214" t="s">
        <v>255</v>
      </c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/>
      <c r="AF123" s="214"/>
      <c r="AG123" s="205">
        <f>'SO 1 - Most 93,352'!J32</f>
        <v>0</v>
      </c>
      <c r="AH123" s="206"/>
      <c r="AI123" s="206"/>
      <c r="AJ123" s="206"/>
      <c r="AK123" s="206"/>
      <c r="AL123" s="206"/>
      <c r="AM123" s="206"/>
      <c r="AN123" s="205">
        <f t="shared" si="4"/>
        <v>0</v>
      </c>
      <c r="AO123" s="206"/>
      <c r="AP123" s="206"/>
      <c r="AQ123" s="79" t="s">
        <v>89</v>
      </c>
      <c r="AR123" s="43"/>
      <c r="AS123" s="80">
        <v>0</v>
      </c>
      <c r="AT123" s="81">
        <f t="shared" si="5"/>
        <v>0</v>
      </c>
      <c r="AU123" s="82">
        <f>'SO 1 - Most 93,352'!P96</f>
        <v>0</v>
      </c>
      <c r="AV123" s="81">
        <f>'SO 1 - Most 93,352'!J35</f>
        <v>0</v>
      </c>
      <c r="AW123" s="81">
        <f>'SO 1 - Most 93,352'!J36</f>
        <v>0</v>
      </c>
      <c r="AX123" s="81">
        <f>'SO 1 - Most 93,352'!J37</f>
        <v>0</v>
      </c>
      <c r="AY123" s="81">
        <f>'SO 1 - Most 93,352'!J38</f>
        <v>0</v>
      </c>
      <c r="AZ123" s="81">
        <f>'SO 1 - Most 93,352'!F35</f>
        <v>0</v>
      </c>
      <c r="BA123" s="81">
        <f>'SO 1 - Most 93,352'!F36</f>
        <v>0</v>
      </c>
      <c r="BB123" s="81">
        <f>'SO 1 - Most 93,352'!F37</f>
        <v>0</v>
      </c>
      <c r="BC123" s="81">
        <f>'SO 1 - Most 93,352'!F38</f>
        <v>0</v>
      </c>
      <c r="BD123" s="83">
        <f>'SO 1 - Most 93,352'!F39</f>
        <v>0</v>
      </c>
      <c r="BT123" s="23" t="s">
        <v>85</v>
      </c>
      <c r="BV123" s="23" t="s">
        <v>78</v>
      </c>
      <c r="BW123" s="23" t="s">
        <v>256</v>
      </c>
      <c r="BX123" s="23" t="s">
        <v>253</v>
      </c>
      <c r="CL123" s="23" t="s">
        <v>35</v>
      </c>
    </row>
    <row r="124" spans="1:91" s="3" customFormat="1" ht="16.5" customHeight="1">
      <c r="A124" s="78" t="s">
        <v>86</v>
      </c>
      <c r="B124" s="43"/>
      <c r="C124" s="12"/>
      <c r="D124" s="12"/>
      <c r="E124" s="214" t="s">
        <v>257</v>
      </c>
      <c r="F124" s="214"/>
      <c r="G124" s="214"/>
      <c r="H124" s="214"/>
      <c r="I124" s="214"/>
      <c r="J124" s="12"/>
      <c r="K124" s="214" t="s">
        <v>248</v>
      </c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/>
      <c r="AF124" s="214"/>
      <c r="AG124" s="205">
        <f>'SO 2 - VON'!J32</f>
        <v>0</v>
      </c>
      <c r="AH124" s="206"/>
      <c r="AI124" s="206"/>
      <c r="AJ124" s="206"/>
      <c r="AK124" s="206"/>
      <c r="AL124" s="206"/>
      <c r="AM124" s="206"/>
      <c r="AN124" s="205">
        <f t="shared" si="4"/>
        <v>0</v>
      </c>
      <c r="AO124" s="206"/>
      <c r="AP124" s="206"/>
      <c r="AQ124" s="79" t="s">
        <v>89</v>
      </c>
      <c r="AR124" s="43"/>
      <c r="AS124" s="84">
        <v>0</v>
      </c>
      <c r="AT124" s="85">
        <f t="shared" si="5"/>
        <v>0</v>
      </c>
      <c r="AU124" s="86">
        <f>'SO 2 - VON'!P91</f>
        <v>0</v>
      </c>
      <c r="AV124" s="85">
        <f>'SO 2 - VON'!J35</f>
        <v>0</v>
      </c>
      <c r="AW124" s="85">
        <f>'SO 2 - VON'!J36</f>
        <v>0</v>
      </c>
      <c r="AX124" s="85">
        <f>'SO 2 - VON'!J37</f>
        <v>0</v>
      </c>
      <c r="AY124" s="85">
        <f>'SO 2 - VON'!J38</f>
        <v>0</v>
      </c>
      <c r="AZ124" s="85">
        <f>'SO 2 - VON'!F35</f>
        <v>0</v>
      </c>
      <c r="BA124" s="85">
        <f>'SO 2 - VON'!F36</f>
        <v>0</v>
      </c>
      <c r="BB124" s="85">
        <f>'SO 2 - VON'!F37</f>
        <v>0</v>
      </c>
      <c r="BC124" s="85">
        <f>'SO 2 - VON'!F38</f>
        <v>0</v>
      </c>
      <c r="BD124" s="87">
        <f>'SO 2 - VON'!F39</f>
        <v>0</v>
      </c>
      <c r="BT124" s="23" t="s">
        <v>85</v>
      </c>
      <c r="BV124" s="23" t="s">
        <v>78</v>
      </c>
      <c r="BW124" s="23" t="s">
        <v>258</v>
      </c>
      <c r="BX124" s="23" t="s">
        <v>253</v>
      </c>
      <c r="CL124" s="23" t="s">
        <v>35</v>
      </c>
    </row>
    <row r="125" spans="1:91" s="1" customFormat="1" ht="30" customHeight="1">
      <c r="B125" s="30"/>
      <c r="AR125" s="30"/>
    </row>
    <row r="126" spans="1:91" s="1" customFormat="1" ht="6.95" customHeight="1"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30"/>
    </row>
  </sheetData>
  <sheetProtection algorithmName="SHA-512" hashValue="M7V23t6DKhtAHq4O6UQfdmxGevUpvXPguve1aFRHhQl+dZg5HhURPOxexuHRDT4Db7tm6NB/0lfJDozg8qyl6w==" saltValue="dLj+dvKG74hxIOJ08kw0iyoRtteTRC9kH3aIyzW7pgMWAksYwQg5cH6P1myZuKnd+9C7mgj3jIYi2IUl7F8UWQ==" spinCount="100000" sheet="1" objects="1" scenarios="1" formatColumns="0" formatRows="0"/>
  <mergeCells count="318">
    <mergeCell ref="E116:I116"/>
    <mergeCell ref="E117:I117"/>
    <mergeCell ref="D118:H118"/>
    <mergeCell ref="E119:I119"/>
    <mergeCell ref="D120:H120"/>
    <mergeCell ref="D121:H121"/>
    <mergeCell ref="D122:H122"/>
    <mergeCell ref="E123:I123"/>
    <mergeCell ref="E124:I124"/>
    <mergeCell ref="J122:AF122"/>
    <mergeCell ref="K123:AF123"/>
    <mergeCell ref="K124:AF124"/>
    <mergeCell ref="D95:H95"/>
    <mergeCell ref="E96:I96"/>
    <mergeCell ref="E97:I97"/>
    <mergeCell ref="F98:J98"/>
    <mergeCell ref="D99:H99"/>
    <mergeCell ref="E100:I100"/>
    <mergeCell ref="D101:H101"/>
    <mergeCell ref="E102:I102"/>
    <mergeCell ref="E103:I103"/>
    <mergeCell ref="D104:H104"/>
    <mergeCell ref="E105:I105"/>
    <mergeCell ref="E106:I106"/>
    <mergeCell ref="D107:H107"/>
    <mergeCell ref="E108:I108"/>
    <mergeCell ref="D109:H109"/>
    <mergeCell ref="E110:I110"/>
    <mergeCell ref="E111:I111"/>
    <mergeCell ref="D112:H112"/>
    <mergeCell ref="E113:I113"/>
    <mergeCell ref="E114:I114"/>
    <mergeCell ref="D115:H115"/>
    <mergeCell ref="K113:AF113"/>
    <mergeCell ref="K114:AF114"/>
    <mergeCell ref="J115:AF115"/>
    <mergeCell ref="K116:AF116"/>
    <mergeCell ref="K117:AF117"/>
    <mergeCell ref="J118:AF118"/>
    <mergeCell ref="K119:AF119"/>
    <mergeCell ref="J120:AF120"/>
    <mergeCell ref="J121:AF121"/>
    <mergeCell ref="J104:AF104"/>
    <mergeCell ref="K105:AF105"/>
    <mergeCell ref="K106:AF106"/>
    <mergeCell ref="J107:AF107"/>
    <mergeCell ref="K108:AF108"/>
    <mergeCell ref="J109:AF109"/>
    <mergeCell ref="K110:AF110"/>
    <mergeCell ref="K111:AF111"/>
    <mergeCell ref="J112:AF112"/>
    <mergeCell ref="J95:AF95"/>
    <mergeCell ref="K96:AF96"/>
    <mergeCell ref="K97:AF97"/>
    <mergeCell ref="L98:AF98"/>
    <mergeCell ref="J99:AF99"/>
    <mergeCell ref="K100:AF100"/>
    <mergeCell ref="J101:AF101"/>
    <mergeCell ref="K102:AF102"/>
    <mergeCell ref="K103:AF103"/>
    <mergeCell ref="D93:H93"/>
    <mergeCell ref="E94:I94"/>
    <mergeCell ref="J84:AF84"/>
    <mergeCell ref="K85:AF85"/>
    <mergeCell ref="J86:AF86"/>
    <mergeCell ref="K87:AF87"/>
    <mergeCell ref="J88:AF88"/>
    <mergeCell ref="K89:AF89"/>
    <mergeCell ref="J90:AF90"/>
    <mergeCell ref="K91:AF91"/>
    <mergeCell ref="K92:AF92"/>
    <mergeCell ref="J93:AF93"/>
    <mergeCell ref="K94:AF94"/>
    <mergeCell ref="D84:H84"/>
    <mergeCell ref="E85:I85"/>
    <mergeCell ref="D86:H86"/>
    <mergeCell ref="E87:I87"/>
    <mergeCell ref="D88:H88"/>
    <mergeCell ref="E89:I89"/>
    <mergeCell ref="D90:H90"/>
    <mergeCell ref="E91:I91"/>
    <mergeCell ref="E92:I92"/>
    <mergeCell ref="J80:AF80"/>
    <mergeCell ref="K81:AF81"/>
    <mergeCell ref="J82:AF82"/>
    <mergeCell ref="K83:AF83"/>
    <mergeCell ref="D64:H64"/>
    <mergeCell ref="E65:I65"/>
    <mergeCell ref="E66:I66"/>
    <mergeCell ref="D67:H67"/>
    <mergeCell ref="E68:I68"/>
    <mergeCell ref="D69:H69"/>
    <mergeCell ref="E70:I70"/>
    <mergeCell ref="E71:I71"/>
    <mergeCell ref="D72:H72"/>
    <mergeCell ref="E73:I73"/>
    <mergeCell ref="E74:I74"/>
    <mergeCell ref="D75:H75"/>
    <mergeCell ref="E76:I76"/>
    <mergeCell ref="E77:I77"/>
    <mergeCell ref="D78:H78"/>
    <mergeCell ref="E79:I79"/>
    <mergeCell ref="D80:H80"/>
    <mergeCell ref="E81:I81"/>
    <mergeCell ref="D82:H82"/>
    <mergeCell ref="E83:I83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J64:AF64"/>
    <mergeCell ref="K65:AF65"/>
    <mergeCell ref="K66:AF66"/>
    <mergeCell ref="J67:AF67"/>
    <mergeCell ref="K68:AF68"/>
    <mergeCell ref="J69:AF69"/>
    <mergeCell ref="K70:AF70"/>
    <mergeCell ref="K71:AF71"/>
    <mergeCell ref="J72:AF72"/>
    <mergeCell ref="K73:AF73"/>
    <mergeCell ref="K74:AF74"/>
    <mergeCell ref="J75:AF75"/>
    <mergeCell ref="K76:AF76"/>
    <mergeCell ref="K77:AF77"/>
    <mergeCell ref="J78:AF78"/>
    <mergeCell ref="K79:AF79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11:AP111"/>
    <mergeCell ref="AG111:AM111"/>
    <mergeCell ref="AG112:AM112"/>
    <mergeCell ref="AN112:AP112"/>
    <mergeCell ref="AN113:AP113"/>
    <mergeCell ref="AG113:AM113"/>
    <mergeCell ref="AN114:AP114"/>
    <mergeCell ref="AG114:AM114"/>
    <mergeCell ref="AN115:AP115"/>
    <mergeCell ref="AG115:AM115"/>
    <mergeCell ref="AG106:AM106"/>
    <mergeCell ref="AN106:AP106"/>
    <mergeCell ref="AN107:AP107"/>
    <mergeCell ref="AG107:AM107"/>
    <mergeCell ref="AG108:AM108"/>
    <mergeCell ref="AN108:AP108"/>
    <mergeCell ref="AN109:AP109"/>
    <mergeCell ref="AG109:AM109"/>
    <mergeCell ref="AN110:AP110"/>
    <mergeCell ref="AG110:AM110"/>
    <mergeCell ref="AG101:AM101"/>
    <mergeCell ref="AN101:AP101"/>
    <mergeCell ref="AN102:AP102"/>
    <mergeCell ref="AG102:AM102"/>
    <mergeCell ref="AG103:AM103"/>
    <mergeCell ref="AN103:AP103"/>
    <mergeCell ref="AG104:AM104"/>
    <mergeCell ref="AN104:AP104"/>
    <mergeCell ref="AG105:AM105"/>
    <mergeCell ref="AN105:AP105"/>
    <mergeCell ref="E62:I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AG54:AM54"/>
    <mergeCell ref="AN54:AP54"/>
    <mergeCell ref="AN98:AP98"/>
    <mergeCell ref="AG98:AM98"/>
    <mergeCell ref="AN99:AP99"/>
    <mergeCell ref="AG99:AM99"/>
    <mergeCell ref="AN100:AP100"/>
    <mergeCell ref="AG100:AM100"/>
    <mergeCell ref="L45:AO45"/>
    <mergeCell ref="I52:AF52"/>
    <mergeCell ref="C52:G52"/>
    <mergeCell ref="D55:H55"/>
    <mergeCell ref="J55:AF55"/>
    <mergeCell ref="K56:AF56"/>
    <mergeCell ref="E56:I56"/>
    <mergeCell ref="K57:AF57"/>
    <mergeCell ref="E57:I57"/>
    <mergeCell ref="J58:AF58"/>
    <mergeCell ref="D58:H58"/>
    <mergeCell ref="E59:I59"/>
    <mergeCell ref="K59:AF59"/>
    <mergeCell ref="E60:I60"/>
    <mergeCell ref="K60:AF60"/>
    <mergeCell ref="D61:H61"/>
    <mergeCell ref="J61:AF61"/>
    <mergeCell ref="K62:AF62"/>
    <mergeCell ref="AN93:AP93"/>
    <mergeCell ref="AG93:AM93"/>
    <mergeCell ref="AN94:AP94"/>
    <mergeCell ref="AG94:AM94"/>
    <mergeCell ref="AG95:AM95"/>
    <mergeCell ref="AN95:AP95"/>
    <mergeCell ref="AN96:AP96"/>
    <mergeCell ref="AG96:AM96"/>
    <mergeCell ref="AN97:AP97"/>
    <mergeCell ref="AG97:AM97"/>
    <mergeCell ref="AG88:AM88"/>
    <mergeCell ref="AN88:AP88"/>
    <mergeCell ref="AN89:AP89"/>
    <mergeCell ref="AG89:AM89"/>
    <mergeCell ref="AG90:AM90"/>
    <mergeCell ref="AN90:AP90"/>
    <mergeCell ref="AG91:AM91"/>
    <mergeCell ref="AN91:AP91"/>
    <mergeCell ref="AN92:AP92"/>
    <mergeCell ref="AG92:AM92"/>
    <mergeCell ref="AN83:AP83"/>
    <mergeCell ref="AG83:AM83"/>
    <mergeCell ref="AN84:AP84"/>
    <mergeCell ref="AG84:AM84"/>
    <mergeCell ref="AN85:AP85"/>
    <mergeCell ref="AG85:AM85"/>
    <mergeCell ref="AN86:AP86"/>
    <mergeCell ref="AG86:AM86"/>
    <mergeCell ref="AN87:AP87"/>
    <mergeCell ref="AG87:AM87"/>
    <mergeCell ref="AG78:AM78"/>
    <mergeCell ref="AN78:AP78"/>
    <mergeCell ref="AG79:AM79"/>
    <mergeCell ref="AN79:AP79"/>
    <mergeCell ref="AN80:AP80"/>
    <mergeCell ref="AG80:AM80"/>
    <mergeCell ref="AN81:AP81"/>
    <mergeCell ref="AG81:AM81"/>
    <mergeCell ref="AN82:AP82"/>
    <mergeCell ref="AG82:AM82"/>
    <mergeCell ref="AN73:AP73"/>
    <mergeCell ref="AG73:AM73"/>
    <mergeCell ref="AN74:AP74"/>
    <mergeCell ref="AG74:AM74"/>
    <mergeCell ref="AN75:AP75"/>
    <mergeCell ref="AG75:AM75"/>
    <mergeCell ref="AN76:AP76"/>
    <mergeCell ref="AG76:AM76"/>
    <mergeCell ref="AN77:AP77"/>
    <mergeCell ref="AG77:AM77"/>
    <mergeCell ref="AG68:AM68"/>
    <mergeCell ref="AN68:AP68"/>
    <mergeCell ref="AG69:AM69"/>
    <mergeCell ref="AN69:AP69"/>
    <mergeCell ref="AN70:AP70"/>
    <mergeCell ref="AG70:AM70"/>
    <mergeCell ref="AN71:AP71"/>
    <mergeCell ref="AG71:AM71"/>
    <mergeCell ref="AN72:AP72"/>
    <mergeCell ref="AG72:AM72"/>
    <mergeCell ref="AN63:AP63"/>
    <mergeCell ref="AG63:AM63"/>
    <mergeCell ref="AN64:AP64"/>
    <mergeCell ref="AG64:AM64"/>
    <mergeCell ref="AN65:AP65"/>
    <mergeCell ref="AG65:AM65"/>
    <mergeCell ref="AG66:AM66"/>
    <mergeCell ref="AN66:AP66"/>
    <mergeCell ref="AG67:AM67"/>
    <mergeCell ref="AN67:AP67"/>
    <mergeCell ref="L33:P33"/>
    <mergeCell ref="AK33:AO33"/>
    <mergeCell ref="W33:AE33"/>
    <mergeCell ref="AK35:AO35"/>
    <mergeCell ref="X35:AB35"/>
    <mergeCell ref="AR2:BE2"/>
    <mergeCell ref="AN61:AP61"/>
    <mergeCell ref="AG61:AM61"/>
    <mergeCell ref="AG62:AM62"/>
    <mergeCell ref="AN62:AP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</mergeCells>
  <hyperlinks>
    <hyperlink ref="A56" location="'SO 01-01 - Železniční svršek'!C2" display="/" xr:uid="{00000000-0004-0000-0000-000000000000}"/>
    <hyperlink ref="A57" location="'SO 01-02 - Materiál a prá...'!C2" display="/" xr:uid="{00000000-0004-0000-0000-000001000000}"/>
    <hyperlink ref="A59" location="'SO 02-01 - Železniční svršek'!C2" display="/" xr:uid="{00000000-0004-0000-0000-000002000000}"/>
    <hyperlink ref="A60" location="'SO 02-02 - Materiál a prá...'!C2" display="/" xr:uid="{00000000-0004-0000-0000-000003000000}"/>
    <hyperlink ref="A62" location="'SO 03-01 - Železniční svršek'!C2" display="/" xr:uid="{00000000-0004-0000-0000-000004000000}"/>
    <hyperlink ref="A63" location="'SO 03-02 - Materiál a prá...'!C2" display="/" xr:uid="{00000000-0004-0000-0000-000005000000}"/>
    <hyperlink ref="A65" location="'SO 04-01 - Železniční svršek'!C2" display="/" xr:uid="{00000000-0004-0000-0000-000006000000}"/>
    <hyperlink ref="A66" location="'SO 04-02 - Materiál a prá...'!C2" display="/" xr:uid="{00000000-0004-0000-0000-000007000000}"/>
    <hyperlink ref="A68" location="'SO 05-01 - Železniční svršek'!C2" display="/" xr:uid="{00000000-0004-0000-0000-000008000000}"/>
    <hyperlink ref="A70" location="'SO 06-01 - Železniční svršek'!C2" display="/" xr:uid="{00000000-0004-0000-0000-000009000000}"/>
    <hyperlink ref="A71" location="'SO 06-02 - Materiál a prá...'!C2" display="/" xr:uid="{00000000-0004-0000-0000-00000A000000}"/>
    <hyperlink ref="A73" location="'SO 07-01 - Železniční svršek'!C2" display="/" xr:uid="{00000000-0004-0000-0000-00000B000000}"/>
    <hyperlink ref="A74" location="'SO 07-02 - Materiál a prá...'!C2" display="/" xr:uid="{00000000-0004-0000-0000-00000C000000}"/>
    <hyperlink ref="A76" location="'SO 08-01 - Železniční svršek'!C2" display="/" xr:uid="{00000000-0004-0000-0000-00000D000000}"/>
    <hyperlink ref="A77" location="'SO 08-02 - Materiál a prá...'!C2" display="/" xr:uid="{00000000-0004-0000-0000-00000E000000}"/>
    <hyperlink ref="A79" location="'SO 09-01 - Železniční svršek'!C2" display="/" xr:uid="{00000000-0004-0000-0000-00000F000000}"/>
    <hyperlink ref="A81" location="'SO 10-01 - Železniční svršek'!C2" display="/" xr:uid="{00000000-0004-0000-0000-000010000000}"/>
    <hyperlink ref="A83" location="'SO 11-01 - Železniční svršek'!C2" display="/" xr:uid="{00000000-0004-0000-0000-000011000000}"/>
    <hyperlink ref="A85" location="'SO 12-01 - Železniční svršek'!C2" display="/" xr:uid="{00000000-0004-0000-0000-000012000000}"/>
    <hyperlink ref="A87" location="'SO 13-01 - Železniční svršek'!C2" display="/" xr:uid="{00000000-0004-0000-0000-000013000000}"/>
    <hyperlink ref="A89" location="'SO 14-01 - Železniční svršek'!C2" display="/" xr:uid="{00000000-0004-0000-0000-000014000000}"/>
    <hyperlink ref="A91" location="'SO 15-01 - Železniční svršek'!C2" display="/" xr:uid="{00000000-0004-0000-0000-000015000000}"/>
    <hyperlink ref="A92" location="'SO 15-02 - Materiál a prá...'!C2" display="/" xr:uid="{00000000-0004-0000-0000-000016000000}"/>
    <hyperlink ref="A94" location="'SO 16-01 - Železniční svršek'!C2" display="/" xr:uid="{00000000-0004-0000-0000-000017000000}"/>
    <hyperlink ref="A96" location="'SO 17-01 - Železniční svršek'!C2" display="/" xr:uid="{00000000-0004-0000-0000-000018000000}"/>
    <hyperlink ref="A98" location="'17-02-01 - Zřízení odvodn...'!C2" display="/" xr:uid="{00000000-0004-0000-0000-000019000000}"/>
    <hyperlink ref="A100" location="'SO 18-01 - Železniční svršek'!C2" display="/" xr:uid="{00000000-0004-0000-0000-00001A000000}"/>
    <hyperlink ref="A102" location="'SO 19-01 - Železniční svršek'!C2" display="/" xr:uid="{00000000-0004-0000-0000-00001B000000}"/>
    <hyperlink ref="A103" location="'SO 19-02 - Materiál a prá...'!C2" display="/" xr:uid="{00000000-0004-0000-0000-00001C000000}"/>
    <hyperlink ref="A105" location="'SO 20-01 - Železniční svršek'!C2" display="/" xr:uid="{00000000-0004-0000-0000-00001D000000}"/>
    <hyperlink ref="A106" location="'SO 20-02 - Materiál a prá...'!C2" display="/" xr:uid="{00000000-0004-0000-0000-00001E000000}"/>
    <hyperlink ref="A108" location="'SO 21-01 - Železniční svršek'!C2" display="/" xr:uid="{00000000-0004-0000-0000-00001F000000}"/>
    <hyperlink ref="A110" location="'SO 22-01 - Železniční svršek'!C2" display="/" xr:uid="{00000000-0004-0000-0000-000020000000}"/>
    <hyperlink ref="A111" location="'SO 22-02 - Materiál a prá...'!C2" display="/" xr:uid="{00000000-0004-0000-0000-000021000000}"/>
    <hyperlink ref="A113" location="'SO 23-01 - Železniční svršek'!C2" display="/" xr:uid="{00000000-0004-0000-0000-000022000000}"/>
    <hyperlink ref="A114" location="'SO 23-02 - Materiál a prá...'!C2" display="/" xr:uid="{00000000-0004-0000-0000-000023000000}"/>
    <hyperlink ref="A116" location="'SO 24-01 - Železniční svršek'!C2" display="/" xr:uid="{00000000-0004-0000-0000-000024000000}"/>
    <hyperlink ref="A117" location="'SO 24-02 - Materiál a prá...'!C2" display="/" xr:uid="{00000000-0004-0000-0000-000025000000}"/>
    <hyperlink ref="A119" location="'SO 25-01 - Železniční svršek'!C2" display="/" xr:uid="{00000000-0004-0000-0000-000026000000}"/>
    <hyperlink ref="A120" location="'SO 26 - Následné propraco...'!C2" display="/" xr:uid="{00000000-0004-0000-0000-000027000000}"/>
    <hyperlink ref="A121" location="'VON - Vedlejší a ostatní ...'!C2" display="/" xr:uid="{00000000-0004-0000-0000-000028000000}"/>
    <hyperlink ref="A123" location="'SO 1 - Most 93,352'!C2" display="/" xr:uid="{00000000-0004-0000-0000-000029000000}"/>
    <hyperlink ref="A124" location="'SO 2 - VON'!C2" display="/" xr:uid="{00000000-0004-0000-00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119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848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849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ROUND((SUM(BE85:BE193)),  2)</f>
        <v>0</v>
      </c>
      <c r="I35" s="91">
        <v>0.21</v>
      </c>
      <c r="J35" s="81">
        <f>ROUND(((SUM(BE85:BE193))*I35),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ROUND((SUM(BF85:BF193)),  2)</f>
        <v>0</v>
      </c>
      <c r="I36" s="91">
        <v>0.12</v>
      </c>
      <c r="J36" s="81">
        <f>ROUND(((SUM(BF85:BF193))*I36),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ROUND((SUM(BG85:BG193)),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ROUND((SUM(BH85:BH193)),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ROUND((SUM(BI85:BI193)),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848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05-01 -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848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05-01 -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SUM(P86:P193)</f>
        <v>0</v>
      </c>
      <c r="Q85" s="48"/>
      <c r="R85" s="107">
        <f>SUM(R86:R193)</f>
        <v>330.38977499999999</v>
      </c>
      <c r="S85" s="48"/>
      <c r="T85" s="108">
        <f>SUM(T86:T193)</f>
        <v>0</v>
      </c>
      <c r="AT85" s="15" t="s">
        <v>75</v>
      </c>
      <c r="AU85" s="15" t="s">
        <v>269</v>
      </c>
      <c r="BK85" s="109">
        <f>SUM(BK86:BK193)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850</v>
      </c>
      <c r="F86" s="112" t="s">
        <v>851</v>
      </c>
      <c r="G86" s="113" t="s">
        <v>303</v>
      </c>
      <c r="H86" s="114">
        <v>1476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7.4200000000000004E-3</v>
      </c>
      <c r="R86" s="121">
        <f>Q86*H86</f>
        <v>10.951920000000001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852</v>
      </c>
    </row>
    <row r="87" spans="2:65" s="1" customFormat="1" ht="11.25">
      <c r="B87" s="30"/>
      <c r="D87" s="125" t="s">
        <v>291</v>
      </c>
      <c r="F87" s="126" t="s">
        <v>851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853</v>
      </c>
      <c r="H88" s="132">
        <v>1476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854</v>
      </c>
      <c r="F89" s="112" t="s">
        <v>855</v>
      </c>
      <c r="G89" s="113" t="s">
        <v>303</v>
      </c>
      <c r="H89" s="114">
        <v>5904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5.1999999999999995E-4</v>
      </c>
      <c r="R89" s="121">
        <f>Q89*H89</f>
        <v>3.0700799999999999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856</v>
      </c>
    </row>
    <row r="90" spans="2:65" s="1" customFormat="1" ht="11.25">
      <c r="B90" s="30"/>
      <c r="D90" s="125" t="s">
        <v>291</v>
      </c>
      <c r="F90" s="126" t="s">
        <v>855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857</v>
      </c>
      <c r="H91" s="132">
        <v>5904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858</v>
      </c>
      <c r="F92" s="112" t="s">
        <v>859</v>
      </c>
      <c r="G92" s="113" t="s">
        <v>303</v>
      </c>
      <c r="H92" s="114">
        <v>5904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9.0000000000000006E-5</v>
      </c>
      <c r="R92" s="121">
        <f>Q92*H92</f>
        <v>0.53136000000000005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860</v>
      </c>
    </row>
    <row r="93" spans="2:65" s="1" customFormat="1" ht="11.25">
      <c r="B93" s="30"/>
      <c r="D93" s="125" t="s">
        <v>291</v>
      </c>
      <c r="F93" s="126" t="s">
        <v>859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857</v>
      </c>
      <c r="H94" s="132">
        <v>5904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861</v>
      </c>
      <c r="F95" s="112" t="s">
        <v>862</v>
      </c>
      <c r="G95" s="113" t="s">
        <v>303</v>
      </c>
      <c r="H95" s="114">
        <v>1476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9.0000000000000006E-5</v>
      </c>
      <c r="R95" s="121">
        <f>Q95*H95</f>
        <v>0.13284000000000001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863</v>
      </c>
    </row>
    <row r="96" spans="2:65" s="1" customFormat="1" ht="11.25">
      <c r="B96" s="30"/>
      <c r="D96" s="125" t="s">
        <v>291</v>
      </c>
      <c r="F96" s="126" t="s">
        <v>862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864</v>
      </c>
      <c r="H97" s="132">
        <v>1476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865</v>
      </c>
      <c r="F98" s="112" t="s">
        <v>866</v>
      </c>
      <c r="G98" s="113" t="s">
        <v>303</v>
      </c>
      <c r="H98" s="114">
        <v>1476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1.8000000000000001E-4</v>
      </c>
      <c r="R98" s="121">
        <f>Q98*H98</f>
        <v>0.26568000000000003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867</v>
      </c>
    </row>
    <row r="99" spans="2:65" s="1" customFormat="1" ht="11.25">
      <c r="B99" s="30"/>
      <c r="D99" s="125" t="s">
        <v>291</v>
      </c>
      <c r="F99" s="126" t="s">
        <v>866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864</v>
      </c>
      <c r="H100" s="132">
        <v>1476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868</v>
      </c>
      <c r="F101" s="112" t="s">
        <v>869</v>
      </c>
      <c r="G101" s="113" t="s">
        <v>303</v>
      </c>
      <c r="H101" s="114">
        <v>2952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1.1100000000000001E-3</v>
      </c>
      <c r="R101" s="121">
        <f>Q101*H101</f>
        <v>3.2767200000000001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870</v>
      </c>
    </row>
    <row r="102" spans="2:65" s="1" customFormat="1" ht="11.25">
      <c r="B102" s="30"/>
      <c r="D102" s="125" t="s">
        <v>291</v>
      </c>
      <c r="F102" s="126" t="s">
        <v>869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871</v>
      </c>
      <c r="H103" s="132">
        <v>2952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284</v>
      </c>
      <c r="F104" s="112" t="s">
        <v>285</v>
      </c>
      <c r="G104" s="113" t="s">
        <v>286</v>
      </c>
      <c r="H104" s="114">
        <v>270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1</v>
      </c>
      <c r="R104" s="121">
        <f>Q104*H104</f>
        <v>270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290</v>
      </c>
    </row>
    <row r="105" spans="2:65" s="1" customFormat="1" ht="11.25">
      <c r="B105" s="30"/>
      <c r="D105" s="125" t="s">
        <v>291</v>
      </c>
      <c r="F105" s="126" t="s">
        <v>285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872</v>
      </c>
      <c r="H106" s="132">
        <v>270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10" t="s">
        <v>287</v>
      </c>
      <c r="D107" s="110" t="s">
        <v>283</v>
      </c>
      <c r="E107" s="111" t="s">
        <v>768</v>
      </c>
      <c r="F107" s="112" t="s">
        <v>769</v>
      </c>
      <c r="G107" s="113" t="s">
        <v>286</v>
      </c>
      <c r="H107" s="114">
        <v>27.405000000000001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1</v>
      </c>
      <c r="R107" s="121">
        <f>Q107*H107</f>
        <v>27.405000000000001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770</v>
      </c>
    </row>
    <row r="108" spans="2:65" s="1" customFormat="1" ht="11.25">
      <c r="B108" s="30"/>
      <c r="D108" s="125" t="s">
        <v>291</v>
      </c>
      <c r="F108" s="126" t="s">
        <v>769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873</v>
      </c>
      <c r="H109" s="132">
        <v>27.405000000000001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10" t="s">
        <v>337</v>
      </c>
      <c r="D110" s="110" t="s">
        <v>283</v>
      </c>
      <c r="E110" s="111" t="s">
        <v>772</v>
      </c>
      <c r="F110" s="112" t="s">
        <v>773</v>
      </c>
      <c r="G110" s="113" t="s">
        <v>311</v>
      </c>
      <c r="H110" s="114">
        <v>6.0750000000000002</v>
      </c>
      <c r="I110" s="115"/>
      <c r="J110" s="116">
        <f>ROUND(I110*H110,2)</f>
        <v>0</v>
      </c>
      <c r="K110" s="117"/>
      <c r="L110" s="118"/>
      <c r="M110" s="119" t="s">
        <v>35</v>
      </c>
      <c r="N110" s="120" t="s">
        <v>47</v>
      </c>
      <c r="P110" s="121">
        <f>O110*H110</f>
        <v>0</v>
      </c>
      <c r="Q110" s="121">
        <v>2.4289999999999998</v>
      </c>
      <c r="R110" s="121">
        <f>Q110*H110</f>
        <v>14.756174999999999</v>
      </c>
      <c r="S110" s="121">
        <v>0</v>
      </c>
      <c r="T110" s="122">
        <f>S110*H110</f>
        <v>0</v>
      </c>
      <c r="AR110" s="123" t="s">
        <v>287</v>
      </c>
      <c r="AT110" s="123" t="s">
        <v>283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774</v>
      </c>
    </row>
    <row r="111" spans="2:65" s="1" customFormat="1" ht="11.25">
      <c r="B111" s="30"/>
      <c r="D111" s="125" t="s">
        <v>291</v>
      </c>
      <c r="F111" s="126" t="s">
        <v>773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874</v>
      </c>
      <c r="H112" s="132">
        <v>6.0750000000000002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875</v>
      </c>
      <c r="F113" s="146" t="s">
        <v>876</v>
      </c>
      <c r="G113" s="147" t="s">
        <v>303</v>
      </c>
      <c r="H113" s="148">
        <v>1476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375</v>
      </c>
    </row>
    <row r="114" spans="2:65" s="1" customFormat="1" ht="29.25">
      <c r="B114" s="30"/>
      <c r="D114" s="125" t="s">
        <v>291</v>
      </c>
      <c r="F114" s="126" t="s">
        <v>877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864</v>
      </c>
      <c r="H115" s="132">
        <v>1476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379</v>
      </c>
      <c r="F116" s="146" t="s">
        <v>380</v>
      </c>
      <c r="G116" s="147" t="s">
        <v>303</v>
      </c>
      <c r="H116" s="148">
        <v>2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381</v>
      </c>
    </row>
    <row r="117" spans="2:65" s="1" customFormat="1" ht="19.5">
      <c r="B117" s="30"/>
      <c r="D117" s="125" t="s">
        <v>291</v>
      </c>
      <c r="F117" s="126" t="s">
        <v>382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85</v>
      </c>
      <c r="H118" s="132">
        <v>2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391</v>
      </c>
      <c r="F119" s="146" t="s">
        <v>392</v>
      </c>
      <c r="G119" s="147" t="s">
        <v>311</v>
      </c>
      <c r="H119" s="148">
        <v>180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393</v>
      </c>
    </row>
    <row r="120" spans="2:65" s="1" customFormat="1" ht="19.5">
      <c r="B120" s="30"/>
      <c r="D120" s="125" t="s">
        <v>291</v>
      </c>
      <c r="F120" s="126" t="s">
        <v>394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878</v>
      </c>
      <c r="H121" s="132">
        <v>180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403</v>
      </c>
      <c r="F122" s="146" t="s">
        <v>404</v>
      </c>
      <c r="G122" s="147" t="s">
        <v>368</v>
      </c>
      <c r="H122" s="148">
        <v>0.51400000000000001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405</v>
      </c>
    </row>
    <row r="123" spans="2:65" s="1" customFormat="1" ht="58.5">
      <c r="B123" s="30"/>
      <c r="D123" s="125" t="s">
        <v>291</v>
      </c>
      <c r="F123" s="126" t="s">
        <v>406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 ht="11.25">
      <c r="B124" s="129"/>
      <c r="D124" s="125" t="s">
        <v>292</v>
      </c>
      <c r="E124" s="130" t="s">
        <v>35</v>
      </c>
      <c r="F124" s="131" t="s">
        <v>879</v>
      </c>
      <c r="H124" s="132">
        <v>0.51400000000000001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365</v>
      </c>
      <c r="D125" s="144" t="s">
        <v>349</v>
      </c>
      <c r="E125" s="145" t="s">
        <v>723</v>
      </c>
      <c r="F125" s="146" t="s">
        <v>724</v>
      </c>
      <c r="G125" s="147" t="s">
        <v>368</v>
      </c>
      <c r="H125" s="148">
        <v>0.51400000000000001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880</v>
      </c>
    </row>
    <row r="126" spans="2:65" s="1" customFormat="1" ht="19.5">
      <c r="B126" s="30"/>
      <c r="D126" s="125" t="s">
        <v>291</v>
      </c>
      <c r="F126" s="126" t="s">
        <v>726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 ht="11.25">
      <c r="B127" s="129"/>
      <c r="D127" s="125" t="s">
        <v>292</v>
      </c>
      <c r="E127" s="130" t="s">
        <v>35</v>
      </c>
      <c r="F127" s="131" t="s">
        <v>881</v>
      </c>
      <c r="H127" s="132">
        <v>0.51400000000000001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372</v>
      </c>
      <c r="D128" s="144" t="s">
        <v>349</v>
      </c>
      <c r="E128" s="145" t="s">
        <v>408</v>
      </c>
      <c r="F128" s="146" t="s">
        <v>409</v>
      </c>
      <c r="G128" s="147" t="s">
        <v>296</v>
      </c>
      <c r="H128" s="148">
        <v>514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882</v>
      </c>
    </row>
    <row r="129" spans="2:65" s="1" customFormat="1" ht="11.25">
      <c r="B129" s="30"/>
      <c r="D129" s="125" t="s">
        <v>291</v>
      </c>
      <c r="F129" s="126" t="s">
        <v>409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412</v>
      </c>
      <c r="F130" s="146" t="s">
        <v>413</v>
      </c>
      <c r="G130" s="147" t="s">
        <v>368</v>
      </c>
      <c r="H130" s="148">
        <v>0.51400000000000001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414</v>
      </c>
    </row>
    <row r="131" spans="2:65" s="1" customFormat="1" ht="19.5">
      <c r="B131" s="30"/>
      <c r="D131" s="125" t="s">
        <v>291</v>
      </c>
      <c r="F131" s="126" t="s">
        <v>415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881</v>
      </c>
      <c r="H132" s="132">
        <v>0.51400000000000001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730</v>
      </c>
      <c r="F133" s="146" t="s">
        <v>731</v>
      </c>
      <c r="G133" s="147" t="s">
        <v>420</v>
      </c>
      <c r="H133" s="148">
        <v>2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421</v>
      </c>
    </row>
    <row r="134" spans="2:65" s="1" customFormat="1" ht="19.5">
      <c r="B134" s="30"/>
      <c r="D134" s="125" t="s">
        <v>291</v>
      </c>
      <c r="F134" s="126" t="s">
        <v>883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884</v>
      </c>
      <c r="H135" s="132">
        <v>2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431</v>
      </c>
      <c r="F136" s="146" t="s">
        <v>432</v>
      </c>
      <c r="G136" s="147" t="s">
        <v>420</v>
      </c>
      <c r="H136" s="148">
        <v>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885</v>
      </c>
    </row>
    <row r="137" spans="2:65" s="1" customFormat="1" ht="19.5">
      <c r="B137" s="30"/>
      <c r="D137" s="125" t="s">
        <v>291</v>
      </c>
      <c r="F137" s="126" t="s">
        <v>886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85</v>
      </c>
      <c r="H138" s="132">
        <v>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443</v>
      </c>
      <c r="F139" s="146" t="s">
        <v>444</v>
      </c>
      <c r="G139" s="147" t="s">
        <v>296</v>
      </c>
      <c r="H139" s="148">
        <v>200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445</v>
      </c>
    </row>
    <row r="140" spans="2:65" s="1" customFormat="1" ht="19.5">
      <c r="B140" s="30"/>
      <c r="D140" s="125" t="s">
        <v>291</v>
      </c>
      <c r="F140" s="126" t="s">
        <v>887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888</v>
      </c>
      <c r="H141" s="132">
        <v>200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449</v>
      </c>
      <c r="F142" s="146" t="s">
        <v>450</v>
      </c>
      <c r="G142" s="147" t="s">
        <v>296</v>
      </c>
      <c r="H142" s="148">
        <v>200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451</v>
      </c>
    </row>
    <row r="143" spans="2:65" s="1" customFormat="1" ht="29.25">
      <c r="B143" s="30"/>
      <c r="D143" s="125" t="s">
        <v>291</v>
      </c>
      <c r="F143" s="126" t="s">
        <v>889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888</v>
      </c>
      <c r="H144" s="132">
        <v>200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499</v>
      </c>
      <c r="F145" s="146" t="s">
        <v>500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501</v>
      </c>
    </row>
    <row r="146" spans="2:65" s="1" customFormat="1" ht="11.25">
      <c r="B146" s="30"/>
      <c r="D146" s="125" t="s">
        <v>291</v>
      </c>
      <c r="F146" s="126" t="s">
        <v>500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890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504</v>
      </c>
      <c r="F148" s="146" t="s">
        <v>505</v>
      </c>
      <c r="G148" s="147" t="s">
        <v>303</v>
      </c>
      <c r="H148" s="148">
        <v>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506</v>
      </c>
    </row>
    <row r="149" spans="2:65" s="1" customFormat="1" ht="11.25">
      <c r="B149" s="30"/>
      <c r="D149" s="125" t="s">
        <v>291</v>
      </c>
      <c r="F149" s="126" t="s">
        <v>507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891</v>
      </c>
      <c r="H150" s="132">
        <v>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784</v>
      </c>
      <c r="F151" s="146" t="s">
        <v>785</v>
      </c>
      <c r="G151" s="147" t="s">
        <v>296</v>
      </c>
      <c r="H151" s="148">
        <v>135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786</v>
      </c>
    </row>
    <row r="152" spans="2:65" s="1" customFormat="1" ht="19.5">
      <c r="B152" s="30"/>
      <c r="D152" s="125" t="s">
        <v>291</v>
      </c>
      <c r="F152" s="126" t="s">
        <v>787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892</v>
      </c>
      <c r="H153" s="132">
        <v>135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789</v>
      </c>
      <c r="F154" s="146" t="s">
        <v>790</v>
      </c>
      <c r="G154" s="147" t="s">
        <v>486</v>
      </c>
      <c r="H154" s="148">
        <v>135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791</v>
      </c>
    </row>
    <row r="155" spans="2:65" s="1" customFormat="1" ht="19.5">
      <c r="B155" s="30"/>
      <c r="D155" s="125" t="s">
        <v>291</v>
      </c>
      <c r="F155" s="126" t="s">
        <v>792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893</v>
      </c>
      <c r="H156" s="132">
        <v>135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430</v>
      </c>
      <c r="D157" s="144" t="s">
        <v>349</v>
      </c>
      <c r="E157" s="145" t="s">
        <v>794</v>
      </c>
      <c r="F157" s="146" t="s">
        <v>795</v>
      </c>
      <c r="G157" s="147" t="s">
        <v>296</v>
      </c>
      <c r="H157" s="148">
        <v>135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796</v>
      </c>
    </row>
    <row r="158" spans="2:65" s="1" customFormat="1" ht="19.5">
      <c r="B158" s="30"/>
      <c r="D158" s="125" t="s">
        <v>291</v>
      </c>
      <c r="F158" s="126" t="s">
        <v>797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892</v>
      </c>
      <c r="H159" s="132">
        <v>135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436</v>
      </c>
      <c r="D160" s="144" t="s">
        <v>349</v>
      </c>
      <c r="E160" s="145" t="s">
        <v>798</v>
      </c>
      <c r="F160" s="146" t="s">
        <v>799</v>
      </c>
      <c r="G160" s="147" t="s">
        <v>486</v>
      </c>
      <c r="H160" s="148">
        <v>135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800</v>
      </c>
    </row>
    <row r="161" spans="2:65" s="1" customFormat="1" ht="19.5">
      <c r="B161" s="30"/>
      <c r="D161" s="125" t="s">
        <v>291</v>
      </c>
      <c r="F161" s="126" t="s">
        <v>801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894</v>
      </c>
      <c r="H162" s="132">
        <v>135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442</v>
      </c>
      <c r="D163" s="144" t="s">
        <v>349</v>
      </c>
      <c r="E163" s="145" t="s">
        <v>895</v>
      </c>
      <c r="F163" s="146" t="s">
        <v>896</v>
      </c>
      <c r="G163" s="147" t="s">
        <v>286</v>
      </c>
      <c r="H163" s="148">
        <v>18.5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897</v>
      </c>
    </row>
    <row r="164" spans="2:65" s="1" customFormat="1" ht="19.5">
      <c r="B164" s="30"/>
      <c r="D164" s="125" t="s">
        <v>291</v>
      </c>
      <c r="F164" s="126" t="s">
        <v>898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899</v>
      </c>
      <c r="H165" s="132">
        <v>18.5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448</v>
      </c>
      <c r="D166" s="144" t="s">
        <v>349</v>
      </c>
      <c r="E166" s="145" t="s">
        <v>491</v>
      </c>
      <c r="F166" s="146" t="s">
        <v>492</v>
      </c>
      <c r="G166" s="147" t="s">
        <v>303</v>
      </c>
      <c r="H166" s="148">
        <v>33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900</v>
      </c>
    </row>
    <row r="167" spans="2:65" s="1" customFormat="1" ht="11.25">
      <c r="B167" s="30"/>
      <c r="D167" s="125" t="s">
        <v>291</v>
      </c>
      <c r="F167" s="126" t="s">
        <v>492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901</v>
      </c>
      <c r="H168" s="132">
        <v>33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453</v>
      </c>
      <c r="D169" s="144" t="s">
        <v>349</v>
      </c>
      <c r="E169" s="145" t="s">
        <v>495</v>
      </c>
      <c r="F169" s="146" t="s">
        <v>496</v>
      </c>
      <c r="G169" s="147" t="s">
        <v>303</v>
      </c>
      <c r="H169" s="148">
        <v>33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902</v>
      </c>
    </row>
    <row r="170" spans="2:65" s="1" customFormat="1" ht="11.25">
      <c r="B170" s="30"/>
      <c r="D170" s="125" t="s">
        <v>291</v>
      </c>
      <c r="F170" s="126" t="s">
        <v>496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901</v>
      </c>
      <c r="H171" s="132">
        <v>33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459</v>
      </c>
      <c r="D172" s="144" t="s">
        <v>349</v>
      </c>
      <c r="E172" s="145" t="s">
        <v>627</v>
      </c>
      <c r="F172" s="146" t="s">
        <v>628</v>
      </c>
      <c r="G172" s="147" t="s">
        <v>286</v>
      </c>
      <c r="H172" s="148">
        <v>6.97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629</v>
      </c>
    </row>
    <row r="173" spans="2:65" s="1" customFormat="1" ht="29.25">
      <c r="B173" s="30"/>
      <c r="D173" s="125" t="s">
        <v>291</v>
      </c>
      <c r="F173" s="126" t="s">
        <v>746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903</v>
      </c>
      <c r="H174" s="132">
        <v>1.0660000000000001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904</v>
      </c>
      <c r="H175" s="132">
        <v>5.9039999999999999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 ht="11.25">
      <c r="B176" s="136"/>
      <c r="D176" s="125" t="s">
        <v>292</v>
      </c>
      <c r="E176" s="137" t="s">
        <v>35</v>
      </c>
      <c r="F176" s="138" t="s">
        <v>307</v>
      </c>
      <c r="H176" s="139">
        <v>6.97</v>
      </c>
      <c r="I176" s="140"/>
      <c r="L176" s="136"/>
      <c r="M176" s="141"/>
      <c r="T176" s="142"/>
      <c r="AT176" s="137" t="s">
        <v>292</v>
      </c>
      <c r="AU176" s="137" t="s">
        <v>76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24.2" customHeight="1">
      <c r="B177" s="30"/>
      <c r="C177" s="144" t="s">
        <v>464</v>
      </c>
      <c r="D177" s="144" t="s">
        <v>349</v>
      </c>
      <c r="E177" s="145" t="s">
        <v>635</v>
      </c>
      <c r="F177" s="146" t="s">
        <v>636</v>
      </c>
      <c r="G177" s="147" t="s">
        <v>286</v>
      </c>
      <c r="H177" s="148">
        <v>871.36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637</v>
      </c>
    </row>
    <row r="178" spans="2:65" s="1" customFormat="1" ht="29.25">
      <c r="B178" s="30"/>
      <c r="D178" s="125" t="s">
        <v>291</v>
      </c>
      <c r="F178" s="126" t="s">
        <v>748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905</v>
      </c>
      <c r="H179" s="132">
        <v>846.16099999999994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906</v>
      </c>
      <c r="H180" s="132">
        <v>18.228999999999999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907</v>
      </c>
      <c r="H181" s="132">
        <v>1.0660000000000001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 ht="11.25">
      <c r="B182" s="129"/>
      <c r="D182" s="125" t="s">
        <v>292</v>
      </c>
      <c r="E182" s="130" t="s">
        <v>35</v>
      </c>
      <c r="F182" s="131" t="s">
        <v>904</v>
      </c>
      <c r="H182" s="132">
        <v>5.9039999999999999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10" customFormat="1" ht="11.25">
      <c r="B183" s="136"/>
      <c r="D183" s="125" t="s">
        <v>292</v>
      </c>
      <c r="E183" s="137" t="s">
        <v>35</v>
      </c>
      <c r="F183" s="138" t="s">
        <v>307</v>
      </c>
      <c r="H183" s="139">
        <v>871.36</v>
      </c>
      <c r="I183" s="140"/>
      <c r="L183" s="136"/>
      <c r="M183" s="141"/>
      <c r="T183" s="142"/>
      <c r="AT183" s="137" t="s">
        <v>292</v>
      </c>
      <c r="AU183" s="137" t="s">
        <v>76</v>
      </c>
      <c r="AV183" s="10" t="s">
        <v>289</v>
      </c>
      <c r="AW183" s="10" t="s">
        <v>37</v>
      </c>
      <c r="AX183" s="10" t="s">
        <v>83</v>
      </c>
      <c r="AY183" s="137" t="s">
        <v>288</v>
      </c>
    </row>
    <row r="184" spans="2:65" s="1" customFormat="1" ht="24.2" customHeight="1">
      <c r="B184" s="30"/>
      <c r="C184" s="144" t="s">
        <v>470</v>
      </c>
      <c r="D184" s="144" t="s">
        <v>349</v>
      </c>
      <c r="E184" s="145" t="s">
        <v>644</v>
      </c>
      <c r="F184" s="146" t="s">
        <v>645</v>
      </c>
      <c r="G184" s="147" t="s">
        <v>286</v>
      </c>
      <c r="H184" s="148">
        <v>1211.29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646</v>
      </c>
    </row>
    <row r="185" spans="2:65" s="1" customFormat="1" ht="39">
      <c r="B185" s="30"/>
      <c r="D185" s="125" t="s">
        <v>291</v>
      </c>
      <c r="F185" s="126" t="s">
        <v>750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908</v>
      </c>
      <c r="H186" s="132">
        <v>846.16099999999994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9" customFormat="1" ht="11.25">
      <c r="B187" s="129"/>
      <c r="D187" s="125" t="s">
        <v>292</v>
      </c>
      <c r="E187" s="130" t="s">
        <v>35</v>
      </c>
      <c r="F187" s="131" t="s">
        <v>909</v>
      </c>
      <c r="H187" s="132">
        <v>346.351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76</v>
      </c>
      <c r="AY187" s="130" t="s">
        <v>288</v>
      </c>
    </row>
    <row r="188" spans="2:65" s="9" customFormat="1" ht="11.25">
      <c r="B188" s="129"/>
      <c r="D188" s="125" t="s">
        <v>292</v>
      </c>
      <c r="E188" s="130" t="s">
        <v>35</v>
      </c>
      <c r="F188" s="131" t="s">
        <v>910</v>
      </c>
      <c r="H188" s="132">
        <v>1.0660000000000001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76</v>
      </c>
      <c r="AY188" s="130" t="s">
        <v>288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911</v>
      </c>
      <c r="H189" s="132">
        <v>17.712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10" customFormat="1" ht="11.25">
      <c r="B190" s="136"/>
      <c r="D190" s="125" t="s">
        <v>292</v>
      </c>
      <c r="E190" s="137" t="s">
        <v>35</v>
      </c>
      <c r="F190" s="138" t="s">
        <v>307</v>
      </c>
      <c r="H190" s="139">
        <v>1211.29</v>
      </c>
      <c r="I190" s="140"/>
      <c r="L190" s="136"/>
      <c r="M190" s="141"/>
      <c r="T190" s="142"/>
      <c r="AT190" s="137" t="s">
        <v>292</v>
      </c>
      <c r="AU190" s="137" t="s">
        <v>76</v>
      </c>
      <c r="AV190" s="10" t="s">
        <v>289</v>
      </c>
      <c r="AW190" s="10" t="s">
        <v>37</v>
      </c>
      <c r="AX190" s="10" t="s">
        <v>83</v>
      </c>
      <c r="AY190" s="137" t="s">
        <v>288</v>
      </c>
    </row>
    <row r="191" spans="2:65" s="1" customFormat="1" ht="16.5" customHeight="1">
      <c r="B191" s="30"/>
      <c r="C191" s="144" t="s">
        <v>477</v>
      </c>
      <c r="D191" s="144" t="s">
        <v>349</v>
      </c>
      <c r="E191" s="145" t="s">
        <v>678</v>
      </c>
      <c r="F191" s="146" t="s">
        <v>679</v>
      </c>
      <c r="G191" s="147" t="s">
        <v>286</v>
      </c>
      <c r="H191" s="148">
        <v>1.0660000000000001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680</v>
      </c>
    </row>
    <row r="192" spans="2:65" s="1" customFormat="1" ht="29.25">
      <c r="B192" s="30"/>
      <c r="D192" s="125" t="s">
        <v>291</v>
      </c>
      <c r="F192" s="126" t="s">
        <v>758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51" s="9" customFormat="1" ht="11.25">
      <c r="B193" s="129"/>
      <c r="D193" s="125" t="s">
        <v>292</v>
      </c>
      <c r="E193" s="130" t="s">
        <v>35</v>
      </c>
      <c r="F193" s="131" t="s">
        <v>912</v>
      </c>
      <c r="H193" s="132">
        <v>1.0660000000000001</v>
      </c>
      <c r="I193" s="133"/>
      <c r="L193" s="129"/>
      <c r="M193" s="154"/>
      <c r="N193" s="155"/>
      <c r="O193" s="155"/>
      <c r="P193" s="155"/>
      <c r="Q193" s="155"/>
      <c r="R193" s="155"/>
      <c r="S193" s="155"/>
      <c r="T193" s="156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51" s="1" customFormat="1" ht="6.95" customHeight="1">
      <c r="B194" s="39"/>
      <c r="C194" s="40"/>
      <c r="D194" s="40"/>
      <c r="E194" s="40"/>
      <c r="F194" s="40"/>
      <c r="G194" s="40"/>
      <c r="H194" s="40"/>
      <c r="I194" s="40"/>
      <c r="J194" s="40"/>
      <c r="K194" s="40"/>
      <c r="L194" s="30"/>
    </row>
  </sheetData>
  <sheetProtection algorithmName="SHA-512" hashValue="MONiiU90GJ3wsdudR38z3KF3V6b7NiCj0sNziF5lV+CmsDsmL/jDG4UU8e38ENuwy17Yv30bIQy2hr81OMoFZA==" saltValue="9I9bLa7LdfgDcg+3webAoGvhWyGa3NugjcwnOGYsUiPbB60kvlpwLWWxfQRQqcwmk1VoB6DIam4cGNRYu9Kw2A==" spinCount="100000" sheet="1" objects="1" scenarios="1" formatColumns="0" formatRows="0" autoFilter="0"/>
  <autoFilter ref="C84:K193" xr:uid="{00000000-0009-0000-0000-00000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38"/>
  <sheetViews>
    <sheetView showGridLines="0" topLeftCell="A7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124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913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914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915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ROUND((SUM(BE85:BE237)),  2)</f>
        <v>0</v>
      </c>
      <c r="I35" s="91">
        <v>0.21</v>
      </c>
      <c r="J35" s="81">
        <f>ROUND(((SUM(BE85:BE237))*I35),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ROUND((SUM(BF85:BF237)),  2)</f>
        <v>0</v>
      </c>
      <c r="I36" s="91">
        <v>0.12</v>
      </c>
      <c r="J36" s="81">
        <f>ROUND(((SUM(BF85:BF237))*I36),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ROUND((SUM(BG85:BG237)),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ROUND((SUM(BH85:BH237)),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ROUND((SUM(BI85:BI237)),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913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06-01 -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Omlenice -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913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06-01 -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Omlenice -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SUM(P86:P237)</f>
        <v>0</v>
      </c>
      <c r="Q85" s="48"/>
      <c r="R85" s="107">
        <f>SUM(R86:R237)</f>
        <v>3942.19</v>
      </c>
      <c r="S85" s="48"/>
      <c r="T85" s="108">
        <f>SUM(T86:T237)</f>
        <v>43.65</v>
      </c>
      <c r="AT85" s="15" t="s">
        <v>75</v>
      </c>
      <c r="AU85" s="15" t="s">
        <v>269</v>
      </c>
      <c r="BK85" s="109">
        <f>SUM(BK86:BK237)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3942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3942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916</v>
      </c>
      <c r="H88" s="132">
        <v>2970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917</v>
      </c>
      <c r="H89" s="132">
        <v>864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9" customFormat="1" ht="11.25">
      <c r="B90" s="129"/>
      <c r="D90" s="125" t="s">
        <v>292</v>
      </c>
      <c r="E90" s="130" t="s">
        <v>35</v>
      </c>
      <c r="F90" s="131" t="s">
        <v>918</v>
      </c>
      <c r="H90" s="132">
        <v>108</v>
      </c>
      <c r="I90" s="133"/>
      <c r="L90" s="129"/>
      <c r="M90" s="134"/>
      <c r="T90" s="135"/>
      <c r="AT90" s="130" t="s">
        <v>292</v>
      </c>
      <c r="AU90" s="130" t="s">
        <v>76</v>
      </c>
      <c r="AV90" s="9" t="s">
        <v>85</v>
      </c>
      <c r="AW90" s="9" t="s">
        <v>37</v>
      </c>
      <c r="AX90" s="9" t="s">
        <v>76</v>
      </c>
      <c r="AY90" s="130" t="s">
        <v>288</v>
      </c>
    </row>
    <row r="91" spans="2:65" s="10" customFormat="1" ht="11.25">
      <c r="B91" s="136"/>
      <c r="D91" s="125" t="s">
        <v>292</v>
      </c>
      <c r="E91" s="137" t="s">
        <v>35</v>
      </c>
      <c r="F91" s="138" t="s">
        <v>307</v>
      </c>
      <c r="H91" s="139">
        <v>3942</v>
      </c>
      <c r="I91" s="140"/>
      <c r="L91" s="136"/>
      <c r="M91" s="141"/>
      <c r="T91" s="142"/>
      <c r="AT91" s="137" t="s">
        <v>292</v>
      </c>
      <c r="AU91" s="137" t="s">
        <v>76</v>
      </c>
      <c r="AV91" s="10" t="s">
        <v>289</v>
      </c>
      <c r="AW91" s="10" t="s">
        <v>37</v>
      </c>
      <c r="AX91" s="10" t="s">
        <v>83</v>
      </c>
      <c r="AY91" s="137" t="s">
        <v>288</v>
      </c>
    </row>
    <row r="92" spans="2:65" s="1" customFormat="1" ht="16.5" customHeight="1">
      <c r="B92" s="30"/>
      <c r="C92" s="144" t="s">
        <v>85</v>
      </c>
      <c r="D92" s="144" t="s">
        <v>349</v>
      </c>
      <c r="E92" s="145" t="s">
        <v>360</v>
      </c>
      <c r="F92" s="146" t="s">
        <v>361</v>
      </c>
      <c r="G92" s="147" t="s">
        <v>303</v>
      </c>
      <c r="H92" s="148">
        <v>19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0.01</v>
      </c>
      <c r="R92" s="121">
        <f>Q92*H92</f>
        <v>0.19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362</v>
      </c>
    </row>
    <row r="93" spans="2:65" s="1" customFormat="1" ht="19.5">
      <c r="B93" s="30"/>
      <c r="D93" s="125" t="s">
        <v>291</v>
      </c>
      <c r="F93" s="126" t="s">
        <v>363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396</v>
      </c>
      <c r="H94" s="132">
        <v>19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193</v>
      </c>
      <c r="D95" s="144" t="s">
        <v>349</v>
      </c>
      <c r="E95" s="145" t="s">
        <v>366</v>
      </c>
      <c r="F95" s="146" t="s">
        <v>367</v>
      </c>
      <c r="G95" s="147" t="s">
        <v>368</v>
      </c>
      <c r="H95" s="148">
        <v>1.72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369</v>
      </c>
    </row>
    <row r="96" spans="2:65" s="1" customFormat="1" ht="19.5">
      <c r="B96" s="30"/>
      <c r="D96" s="125" t="s">
        <v>291</v>
      </c>
      <c r="F96" s="126" t="s">
        <v>370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22.5">
      <c r="B97" s="129"/>
      <c r="D97" s="125" t="s">
        <v>292</v>
      </c>
      <c r="E97" s="130" t="s">
        <v>35</v>
      </c>
      <c r="F97" s="131" t="s">
        <v>919</v>
      </c>
      <c r="H97" s="132">
        <v>1.72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289</v>
      </c>
      <c r="D98" s="144" t="s">
        <v>349</v>
      </c>
      <c r="E98" s="145" t="s">
        <v>373</v>
      </c>
      <c r="F98" s="146" t="s">
        <v>374</v>
      </c>
      <c r="G98" s="147" t="s">
        <v>303</v>
      </c>
      <c r="H98" s="148">
        <v>3710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375</v>
      </c>
    </row>
    <row r="99" spans="2:65" s="1" customFormat="1" ht="48.75">
      <c r="B99" s="30"/>
      <c r="D99" s="125" t="s">
        <v>291</v>
      </c>
      <c r="F99" s="126" t="s">
        <v>376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920</v>
      </c>
      <c r="H100" s="132">
        <v>3710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308</v>
      </c>
      <c r="D101" s="144" t="s">
        <v>349</v>
      </c>
      <c r="E101" s="145" t="s">
        <v>379</v>
      </c>
      <c r="F101" s="146" t="s">
        <v>380</v>
      </c>
      <c r="G101" s="147" t="s">
        <v>303</v>
      </c>
      <c r="H101" s="148">
        <v>180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381</v>
      </c>
    </row>
    <row r="102" spans="2:65" s="1" customFormat="1" ht="19.5">
      <c r="B102" s="30"/>
      <c r="D102" s="125" t="s">
        <v>291</v>
      </c>
      <c r="F102" s="126" t="s">
        <v>382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921</v>
      </c>
      <c r="H103" s="132">
        <v>180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315</v>
      </c>
      <c r="D104" s="144" t="s">
        <v>349</v>
      </c>
      <c r="E104" s="145" t="s">
        <v>385</v>
      </c>
      <c r="F104" s="146" t="s">
        <v>386</v>
      </c>
      <c r="G104" s="147" t="s">
        <v>296</v>
      </c>
      <c r="H104" s="148">
        <v>4440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387</v>
      </c>
    </row>
    <row r="105" spans="2:65" s="1" customFormat="1" ht="39">
      <c r="B105" s="30"/>
      <c r="D105" s="125" t="s">
        <v>291</v>
      </c>
      <c r="F105" s="126" t="s">
        <v>388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922</v>
      </c>
      <c r="H106" s="132">
        <v>4440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323</v>
      </c>
      <c r="D107" s="144" t="s">
        <v>349</v>
      </c>
      <c r="E107" s="145" t="s">
        <v>391</v>
      </c>
      <c r="F107" s="146" t="s">
        <v>392</v>
      </c>
      <c r="G107" s="147" t="s">
        <v>311</v>
      </c>
      <c r="H107" s="148">
        <v>2628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393</v>
      </c>
    </row>
    <row r="108" spans="2:65" s="1" customFormat="1" ht="19.5">
      <c r="B108" s="30"/>
      <c r="D108" s="125" t="s">
        <v>291</v>
      </c>
      <c r="F108" s="126" t="s">
        <v>923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924</v>
      </c>
      <c r="H109" s="132">
        <v>1980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 ht="11.25">
      <c r="B110" s="129"/>
      <c r="D110" s="125" t="s">
        <v>292</v>
      </c>
      <c r="E110" s="130" t="s">
        <v>35</v>
      </c>
      <c r="F110" s="131" t="s">
        <v>925</v>
      </c>
      <c r="H110" s="132">
        <v>576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926</v>
      </c>
      <c r="H111" s="132">
        <v>72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76</v>
      </c>
      <c r="AY111" s="130" t="s">
        <v>288</v>
      </c>
    </row>
    <row r="112" spans="2:65" s="10" customFormat="1" ht="11.25">
      <c r="B112" s="136"/>
      <c r="D112" s="125" t="s">
        <v>292</v>
      </c>
      <c r="E112" s="137" t="s">
        <v>35</v>
      </c>
      <c r="F112" s="138" t="s">
        <v>307</v>
      </c>
      <c r="H112" s="139">
        <v>2628</v>
      </c>
      <c r="I112" s="140"/>
      <c r="L112" s="136"/>
      <c r="M112" s="141"/>
      <c r="T112" s="142"/>
      <c r="AT112" s="137" t="s">
        <v>292</v>
      </c>
      <c r="AU112" s="137" t="s">
        <v>76</v>
      </c>
      <c r="AV112" s="10" t="s">
        <v>289</v>
      </c>
      <c r="AW112" s="10" t="s">
        <v>37</v>
      </c>
      <c r="AX112" s="10" t="s">
        <v>83</v>
      </c>
      <c r="AY112" s="137" t="s">
        <v>288</v>
      </c>
    </row>
    <row r="113" spans="2:65" s="1" customFormat="1" ht="16.5" customHeight="1">
      <c r="B113" s="30"/>
      <c r="C113" s="144" t="s">
        <v>287</v>
      </c>
      <c r="D113" s="144" t="s">
        <v>349</v>
      </c>
      <c r="E113" s="145" t="s">
        <v>397</v>
      </c>
      <c r="F113" s="146" t="s">
        <v>398</v>
      </c>
      <c r="G113" s="147" t="s">
        <v>296</v>
      </c>
      <c r="H113" s="148">
        <v>641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399</v>
      </c>
    </row>
    <row r="114" spans="2:65" s="1" customFormat="1" ht="19.5">
      <c r="B114" s="30"/>
      <c r="D114" s="125" t="s">
        <v>291</v>
      </c>
      <c r="F114" s="126" t="s">
        <v>400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927</v>
      </c>
      <c r="H115" s="132">
        <v>641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337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6.4249999999999998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29.25">
      <c r="B117" s="30"/>
      <c r="D117" s="125" t="s">
        <v>291</v>
      </c>
      <c r="F117" s="126" t="s">
        <v>928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929</v>
      </c>
      <c r="H118" s="132">
        <v>2.88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9" customFormat="1" ht="11.25">
      <c r="B119" s="129"/>
      <c r="D119" s="125" t="s">
        <v>292</v>
      </c>
      <c r="E119" s="130" t="s">
        <v>35</v>
      </c>
      <c r="F119" s="131" t="s">
        <v>930</v>
      </c>
      <c r="H119" s="132">
        <v>3.1680000000000001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76</v>
      </c>
      <c r="AY119" s="130" t="s">
        <v>288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931</v>
      </c>
      <c r="H120" s="132">
        <v>0.377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10" customFormat="1" ht="11.25">
      <c r="B121" s="136"/>
      <c r="D121" s="125" t="s">
        <v>292</v>
      </c>
      <c r="E121" s="137" t="s">
        <v>35</v>
      </c>
      <c r="F121" s="138" t="s">
        <v>307</v>
      </c>
      <c r="H121" s="139">
        <v>6.4249999999999998</v>
      </c>
      <c r="I121" s="140"/>
      <c r="L121" s="136"/>
      <c r="M121" s="141"/>
      <c r="T121" s="142"/>
      <c r="AT121" s="137" t="s">
        <v>292</v>
      </c>
      <c r="AU121" s="137" t="s">
        <v>76</v>
      </c>
      <c r="AV121" s="10" t="s">
        <v>289</v>
      </c>
      <c r="AW121" s="10" t="s">
        <v>37</v>
      </c>
      <c r="AX121" s="10" t="s">
        <v>83</v>
      </c>
      <c r="AY121" s="137" t="s">
        <v>288</v>
      </c>
    </row>
    <row r="122" spans="2:65" s="1" customFormat="1" ht="16.5" customHeight="1">
      <c r="B122" s="30"/>
      <c r="C122" s="144" t="s">
        <v>343</v>
      </c>
      <c r="D122" s="144" t="s">
        <v>349</v>
      </c>
      <c r="E122" s="145" t="s">
        <v>408</v>
      </c>
      <c r="F122" s="146" t="s">
        <v>409</v>
      </c>
      <c r="G122" s="147" t="s">
        <v>296</v>
      </c>
      <c r="H122" s="148">
        <v>5845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932</v>
      </c>
    </row>
    <row r="123" spans="2:65" s="1" customFormat="1" ht="11.25">
      <c r="B123" s="30"/>
      <c r="D123" s="125" t="s">
        <v>291</v>
      </c>
      <c r="F123" s="126" t="s">
        <v>409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 ht="11.25">
      <c r="B124" s="129"/>
      <c r="D124" s="125" t="s">
        <v>292</v>
      </c>
      <c r="E124" s="130" t="s">
        <v>35</v>
      </c>
      <c r="F124" s="131" t="s">
        <v>933</v>
      </c>
      <c r="H124" s="132">
        <v>2300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76</v>
      </c>
      <c r="AY124" s="130" t="s">
        <v>288</v>
      </c>
    </row>
    <row r="125" spans="2:65" s="9" customFormat="1" ht="11.25">
      <c r="B125" s="129"/>
      <c r="D125" s="125" t="s">
        <v>292</v>
      </c>
      <c r="E125" s="130" t="s">
        <v>35</v>
      </c>
      <c r="F125" s="131" t="s">
        <v>934</v>
      </c>
      <c r="H125" s="132">
        <v>3168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76</v>
      </c>
      <c r="AY125" s="130" t="s">
        <v>288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935</v>
      </c>
      <c r="H126" s="132">
        <v>377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 ht="11.25">
      <c r="B127" s="136"/>
      <c r="D127" s="125" t="s">
        <v>292</v>
      </c>
      <c r="E127" s="137" t="s">
        <v>35</v>
      </c>
      <c r="F127" s="138" t="s">
        <v>307</v>
      </c>
      <c r="H127" s="139">
        <v>5845</v>
      </c>
      <c r="I127" s="140"/>
      <c r="L127" s="136"/>
      <c r="M127" s="141"/>
      <c r="T127" s="142"/>
      <c r="AT127" s="137" t="s">
        <v>292</v>
      </c>
      <c r="AU127" s="137" t="s">
        <v>76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" customFormat="1" ht="16.5" customHeight="1">
      <c r="B128" s="30"/>
      <c r="C128" s="144" t="s">
        <v>348</v>
      </c>
      <c r="D128" s="144" t="s">
        <v>349</v>
      </c>
      <c r="E128" s="145" t="s">
        <v>412</v>
      </c>
      <c r="F128" s="146" t="s">
        <v>413</v>
      </c>
      <c r="G128" s="147" t="s">
        <v>368</v>
      </c>
      <c r="H128" s="148">
        <v>5.8449999999999998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414</v>
      </c>
    </row>
    <row r="129" spans="2:65" s="1" customFormat="1" ht="19.5">
      <c r="B129" s="30"/>
      <c r="D129" s="125" t="s">
        <v>291</v>
      </c>
      <c r="F129" s="126" t="s">
        <v>415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936</v>
      </c>
      <c r="H130" s="132">
        <v>2.2999999999999998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930</v>
      </c>
      <c r="H131" s="132">
        <v>3.1680000000000001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931</v>
      </c>
      <c r="H132" s="132">
        <v>0.377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10" customFormat="1" ht="11.25">
      <c r="B133" s="136"/>
      <c r="D133" s="125" t="s">
        <v>292</v>
      </c>
      <c r="E133" s="137" t="s">
        <v>35</v>
      </c>
      <c r="F133" s="138" t="s">
        <v>307</v>
      </c>
      <c r="H133" s="139">
        <v>5.8449999999999998</v>
      </c>
      <c r="I133" s="140"/>
      <c r="L133" s="136"/>
      <c r="M133" s="141"/>
      <c r="T133" s="142"/>
      <c r="AT133" s="137" t="s">
        <v>292</v>
      </c>
      <c r="AU133" s="137" t="s">
        <v>76</v>
      </c>
      <c r="AV133" s="10" t="s">
        <v>289</v>
      </c>
      <c r="AW133" s="10" t="s">
        <v>37</v>
      </c>
      <c r="AX133" s="10" t="s">
        <v>83</v>
      </c>
      <c r="AY133" s="137" t="s">
        <v>288</v>
      </c>
    </row>
    <row r="134" spans="2:65" s="1" customFormat="1" ht="16.5" customHeight="1">
      <c r="B134" s="30"/>
      <c r="C134" s="144" t="s">
        <v>8</v>
      </c>
      <c r="D134" s="144" t="s">
        <v>349</v>
      </c>
      <c r="E134" s="145" t="s">
        <v>418</v>
      </c>
      <c r="F134" s="146" t="s">
        <v>419</v>
      </c>
      <c r="G134" s="147" t="s">
        <v>420</v>
      </c>
      <c r="H134" s="148">
        <v>26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421</v>
      </c>
    </row>
    <row r="135" spans="2:65" s="1" customFormat="1" ht="39">
      <c r="B135" s="30"/>
      <c r="D135" s="125" t="s">
        <v>291</v>
      </c>
      <c r="F135" s="126" t="s">
        <v>422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937</v>
      </c>
      <c r="H136" s="132">
        <v>26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359</v>
      </c>
      <c r="D137" s="144" t="s">
        <v>349</v>
      </c>
      <c r="E137" s="145" t="s">
        <v>425</v>
      </c>
      <c r="F137" s="146" t="s">
        <v>426</v>
      </c>
      <c r="G137" s="147" t="s">
        <v>420</v>
      </c>
      <c r="H137" s="148">
        <v>14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427</v>
      </c>
    </row>
    <row r="138" spans="2:65" s="1" customFormat="1" ht="39">
      <c r="B138" s="30"/>
      <c r="D138" s="125" t="s">
        <v>291</v>
      </c>
      <c r="F138" s="126" t="s">
        <v>428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 ht="11.25">
      <c r="B139" s="129"/>
      <c r="D139" s="125" t="s">
        <v>292</v>
      </c>
      <c r="E139" s="130" t="s">
        <v>35</v>
      </c>
      <c r="F139" s="131" t="s">
        <v>938</v>
      </c>
      <c r="H139" s="132">
        <v>14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365</v>
      </c>
      <c r="D140" s="144" t="s">
        <v>349</v>
      </c>
      <c r="E140" s="145" t="s">
        <v>431</v>
      </c>
      <c r="F140" s="146" t="s">
        <v>432</v>
      </c>
      <c r="G140" s="147" t="s">
        <v>420</v>
      </c>
      <c r="H140" s="148">
        <v>14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433</v>
      </c>
    </row>
    <row r="141" spans="2:65" s="1" customFormat="1" ht="29.25">
      <c r="B141" s="30"/>
      <c r="D141" s="125" t="s">
        <v>291</v>
      </c>
      <c r="F141" s="126" t="s">
        <v>434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365</v>
      </c>
      <c r="H142" s="132">
        <v>14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437</v>
      </c>
      <c r="F143" s="146" t="s">
        <v>438</v>
      </c>
      <c r="G143" s="147" t="s">
        <v>420</v>
      </c>
      <c r="H143" s="148">
        <v>4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439</v>
      </c>
    </row>
    <row r="144" spans="2:65" s="1" customFormat="1" ht="19.5">
      <c r="B144" s="30"/>
      <c r="D144" s="125" t="s">
        <v>291</v>
      </c>
      <c r="F144" s="126" t="s">
        <v>440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289</v>
      </c>
      <c r="H145" s="132">
        <v>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378</v>
      </c>
      <c r="D146" s="144" t="s">
        <v>349</v>
      </c>
      <c r="E146" s="145" t="s">
        <v>443</v>
      </c>
      <c r="F146" s="146" t="s">
        <v>444</v>
      </c>
      <c r="G146" s="147" t="s">
        <v>296</v>
      </c>
      <c r="H146" s="148">
        <v>4540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445</v>
      </c>
    </row>
    <row r="147" spans="2:65" s="1" customFormat="1" ht="29.25">
      <c r="B147" s="30"/>
      <c r="D147" s="125" t="s">
        <v>291</v>
      </c>
      <c r="F147" s="126" t="s">
        <v>446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939</v>
      </c>
      <c r="H148" s="132">
        <v>4540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384</v>
      </c>
      <c r="D149" s="144" t="s">
        <v>349</v>
      </c>
      <c r="E149" s="145" t="s">
        <v>449</v>
      </c>
      <c r="F149" s="146" t="s">
        <v>450</v>
      </c>
      <c r="G149" s="147" t="s">
        <v>296</v>
      </c>
      <c r="H149" s="148">
        <v>4540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451</v>
      </c>
    </row>
    <row r="150" spans="2:65" s="1" customFormat="1" ht="29.25">
      <c r="B150" s="30"/>
      <c r="D150" s="125" t="s">
        <v>291</v>
      </c>
      <c r="F150" s="126" t="s">
        <v>452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939</v>
      </c>
      <c r="H151" s="132">
        <v>4540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390</v>
      </c>
      <c r="D152" s="144" t="s">
        <v>349</v>
      </c>
      <c r="E152" s="145" t="s">
        <v>454</v>
      </c>
      <c r="F152" s="146" t="s">
        <v>455</v>
      </c>
      <c r="G152" s="147" t="s">
        <v>296</v>
      </c>
      <c r="H152" s="148">
        <v>1282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456</v>
      </c>
    </row>
    <row r="153" spans="2:65" s="1" customFormat="1" ht="19.5">
      <c r="B153" s="30"/>
      <c r="D153" s="125" t="s">
        <v>291</v>
      </c>
      <c r="F153" s="126" t="s">
        <v>457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940</v>
      </c>
      <c r="H154" s="132">
        <v>1282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396</v>
      </c>
      <c r="D155" s="144" t="s">
        <v>349</v>
      </c>
      <c r="E155" s="145" t="s">
        <v>460</v>
      </c>
      <c r="F155" s="146" t="s">
        <v>461</v>
      </c>
      <c r="G155" s="147" t="s">
        <v>368</v>
      </c>
      <c r="H155" s="148">
        <v>1.72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462</v>
      </c>
    </row>
    <row r="156" spans="2:65" s="1" customFormat="1" ht="19.5">
      <c r="B156" s="30"/>
      <c r="D156" s="125" t="s">
        <v>291</v>
      </c>
      <c r="F156" s="126" t="s">
        <v>463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941</v>
      </c>
      <c r="H157" s="132">
        <v>1.72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402</v>
      </c>
      <c r="D158" s="144" t="s">
        <v>349</v>
      </c>
      <c r="E158" s="145" t="s">
        <v>465</v>
      </c>
      <c r="F158" s="146" t="s">
        <v>466</v>
      </c>
      <c r="G158" s="147" t="s">
        <v>303</v>
      </c>
      <c r="H158" s="148">
        <v>4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467</v>
      </c>
    </row>
    <row r="159" spans="2:65" s="1" customFormat="1" ht="19.5">
      <c r="B159" s="30"/>
      <c r="D159" s="125" t="s">
        <v>291</v>
      </c>
      <c r="F159" s="126" t="s">
        <v>468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942</v>
      </c>
      <c r="H160" s="132">
        <v>4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7</v>
      </c>
      <c r="D161" s="144" t="s">
        <v>349</v>
      </c>
      <c r="E161" s="145" t="s">
        <v>471</v>
      </c>
      <c r="F161" s="146" t="s">
        <v>472</v>
      </c>
      <c r="G161" s="147" t="s">
        <v>473</v>
      </c>
      <c r="H161" s="148">
        <v>0.23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474</v>
      </c>
    </row>
    <row r="162" spans="2:65" s="1" customFormat="1" ht="19.5">
      <c r="B162" s="30"/>
      <c r="D162" s="125" t="s">
        <v>291</v>
      </c>
      <c r="F162" s="126" t="s">
        <v>475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943</v>
      </c>
      <c r="H163" s="132">
        <v>0.23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411</v>
      </c>
      <c r="D164" s="144" t="s">
        <v>349</v>
      </c>
      <c r="E164" s="145" t="s">
        <v>478</v>
      </c>
      <c r="F164" s="146" t="s">
        <v>479</v>
      </c>
      <c r="G164" s="147" t="s">
        <v>311</v>
      </c>
      <c r="H164" s="148">
        <v>76.599999999999994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480</v>
      </c>
    </row>
    <row r="165" spans="2:65" s="1" customFormat="1" ht="19.5">
      <c r="B165" s="30"/>
      <c r="D165" s="125" t="s">
        <v>291</v>
      </c>
      <c r="F165" s="126" t="s">
        <v>481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944</v>
      </c>
      <c r="H166" s="132">
        <v>76.599999999999994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417</v>
      </c>
      <c r="D167" s="144" t="s">
        <v>349</v>
      </c>
      <c r="E167" s="145" t="s">
        <v>484</v>
      </c>
      <c r="F167" s="146" t="s">
        <v>485</v>
      </c>
      <c r="G167" s="147" t="s">
        <v>486</v>
      </c>
      <c r="H167" s="148">
        <v>766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487</v>
      </c>
    </row>
    <row r="168" spans="2:65" s="1" customFormat="1" ht="19.5">
      <c r="B168" s="30"/>
      <c r="D168" s="125" t="s">
        <v>291</v>
      </c>
      <c r="F168" s="126" t="s">
        <v>488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945</v>
      </c>
      <c r="H169" s="132">
        <v>766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424</v>
      </c>
      <c r="D170" s="144" t="s">
        <v>349</v>
      </c>
      <c r="E170" s="145" t="s">
        <v>946</v>
      </c>
      <c r="F170" s="146" t="s">
        <v>947</v>
      </c>
      <c r="G170" s="147" t="s">
        <v>296</v>
      </c>
      <c r="H170" s="148">
        <v>450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9.7000000000000003E-2</v>
      </c>
      <c r="T170" s="122">
        <f>S170*H170</f>
        <v>43.65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948</v>
      </c>
    </row>
    <row r="171" spans="2:65" s="1" customFormat="1" ht="29.25">
      <c r="B171" s="30"/>
      <c r="D171" s="125" t="s">
        <v>291</v>
      </c>
      <c r="F171" s="126" t="s">
        <v>949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950</v>
      </c>
      <c r="H172" s="132">
        <v>450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430</v>
      </c>
      <c r="D173" s="144" t="s">
        <v>349</v>
      </c>
      <c r="E173" s="145" t="s">
        <v>951</v>
      </c>
      <c r="F173" s="146" t="s">
        <v>952</v>
      </c>
      <c r="G173" s="147" t="s">
        <v>296</v>
      </c>
      <c r="H173" s="148">
        <v>13.2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953</v>
      </c>
    </row>
    <row r="174" spans="2:65" s="1" customFormat="1" ht="19.5">
      <c r="B174" s="30"/>
      <c r="D174" s="125" t="s">
        <v>291</v>
      </c>
      <c r="F174" s="126" t="s">
        <v>954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955</v>
      </c>
      <c r="H175" s="132">
        <v>13.2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436</v>
      </c>
      <c r="D176" s="144" t="s">
        <v>349</v>
      </c>
      <c r="E176" s="145" t="s">
        <v>956</v>
      </c>
      <c r="F176" s="146" t="s">
        <v>957</v>
      </c>
      <c r="G176" s="147" t="s">
        <v>303</v>
      </c>
      <c r="H176" s="148">
        <v>2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958</v>
      </c>
    </row>
    <row r="177" spans="2:65" s="1" customFormat="1" ht="19.5">
      <c r="B177" s="30"/>
      <c r="D177" s="125" t="s">
        <v>291</v>
      </c>
      <c r="F177" s="126" t="s">
        <v>959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960</v>
      </c>
      <c r="H178" s="132">
        <v>2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442</v>
      </c>
      <c r="D179" s="144" t="s">
        <v>349</v>
      </c>
      <c r="E179" s="145" t="s">
        <v>961</v>
      </c>
      <c r="F179" s="146" t="s">
        <v>962</v>
      </c>
      <c r="G179" s="147" t="s">
        <v>296</v>
      </c>
      <c r="H179" s="148">
        <v>13.2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963</v>
      </c>
    </row>
    <row r="180" spans="2:65" s="1" customFormat="1" ht="19.5">
      <c r="B180" s="30"/>
      <c r="D180" s="125" t="s">
        <v>291</v>
      </c>
      <c r="F180" s="126" t="s">
        <v>964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955</v>
      </c>
      <c r="H181" s="132">
        <v>13.2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448</v>
      </c>
      <c r="D182" s="144" t="s">
        <v>349</v>
      </c>
      <c r="E182" s="145" t="s">
        <v>965</v>
      </c>
      <c r="F182" s="146" t="s">
        <v>966</v>
      </c>
      <c r="G182" s="147" t="s">
        <v>303</v>
      </c>
      <c r="H182" s="148">
        <v>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967</v>
      </c>
    </row>
    <row r="183" spans="2:65" s="1" customFormat="1" ht="19.5">
      <c r="B183" s="30"/>
      <c r="D183" s="125" t="s">
        <v>291</v>
      </c>
      <c r="F183" s="126" t="s">
        <v>968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960</v>
      </c>
      <c r="H184" s="132">
        <v>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453</v>
      </c>
      <c r="D185" s="144" t="s">
        <v>349</v>
      </c>
      <c r="E185" s="145" t="s">
        <v>491</v>
      </c>
      <c r="F185" s="146" t="s">
        <v>492</v>
      </c>
      <c r="G185" s="147" t="s">
        <v>303</v>
      </c>
      <c r="H185" s="148">
        <v>50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493</v>
      </c>
    </row>
    <row r="186" spans="2:65" s="1" customFormat="1" ht="11.25">
      <c r="B186" s="30"/>
      <c r="D186" s="125" t="s">
        <v>291</v>
      </c>
      <c r="F186" s="126" t="s">
        <v>492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 ht="11.25">
      <c r="B187" s="129"/>
      <c r="D187" s="125" t="s">
        <v>292</v>
      </c>
      <c r="E187" s="130" t="s">
        <v>35</v>
      </c>
      <c r="F187" s="131" t="s">
        <v>969</v>
      </c>
      <c r="H187" s="132">
        <v>50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459</v>
      </c>
      <c r="D188" s="144" t="s">
        <v>349</v>
      </c>
      <c r="E188" s="145" t="s">
        <v>495</v>
      </c>
      <c r="F188" s="146" t="s">
        <v>496</v>
      </c>
      <c r="G188" s="147" t="s">
        <v>303</v>
      </c>
      <c r="H188" s="148">
        <v>50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497</v>
      </c>
    </row>
    <row r="189" spans="2:65" s="1" customFormat="1" ht="11.25">
      <c r="B189" s="30"/>
      <c r="D189" s="125" t="s">
        <v>291</v>
      </c>
      <c r="F189" s="126" t="s">
        <v>496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 ht="11.25">
      <c r="B190" s="129"/>
      <c r="D190" s="125" t="s">
        <v>292</v>
      </c>
      <c r="E190" s="130" t="s">
        <v>35</v>
      </c>
      <c r="F190" s="131" t="s">
        <v>970</v>
      </c>
      <c r="H190" s="132">
        <v>50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464</v>
      </c>
      <c r="D191" s="144" t="s">
        <v>349</v>
      </c>
      <c r="E191" s="145" t="s">
        <v>499</v>
      </c>
      <c r="F191" s="146" t="s">
        <v>500</v>
      </c>
      <c r="G191" s="147" t="s">
        <v>303</v>
      </c>
      <c r="H191" s="148">
        <v>3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501</v>
      </c>
    </row>
    <row r="192" spans="2:65" s="1" customFormat="1" ht="11.25">
      <c r="B192" s="30"/>
      <c r="D192" s="125" t="s">
        <v>291</v>
      </c>
      <c r="F192" s="126" t="s">
        <v>500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 ht="11.25">
      <c r="B193" s="129"/>
      <c r="D193" s="125" t="s">
        <v>292</v>
      </c>
      <c r="E193" s="130" t="s">
        <v>35</v>
      </c>
      <c r="F193" s="131" t="s">
        <v>971</v>
      </c>
      <c r="H193" s="132">
        <v>3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65" s="1" customFormat="1" ht="16.5" customHeight="1">
      <c r="B194" s="30"/>
      <c r="C194" s="144" t="s">
        <v>470</v>
      </c>
      <c r="D194" s="144" t="s">
        <v>349</v>
      </c>
      <c r="E194" s="145" t="s">
        <v>504</v>
      </c>
      <c r="F194" s="146" t="s">
        <v>505</v>
      </c>
      <c r="G194" s="147" t="s">
        <v>303</v>
      </c>
      <c r="H194" s="148">
        <v>3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506</v>
      </c>
    </row>
    <row r="195" spans="2:65" s="1" customFormat="1" ht="11.25">
      <c r="B195" s="30"/>
      <c r="D195" s="125" t="s">
        <v>291</v>
      </c>
      <c r="F195" s="126" t="s">
        <v>507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 ht="11.25">
      <c r="B196" s="129"/>
      <c r="D196" s="125" t="s">
        <v>292</v>
      </c>
      <c r="E196" s="130" t="s">
        <v>35</v>
      </c>
      <c r="F196" s="131" t="s">
        <v>972</v>
      </c>
      <c r="H196" s="132">
        <v>3</v>
      </c>
      <c r="I196" s="133"/>
      <c r="L196" s="129"/>
      <c r="M196" s="134"/>
      <c r="T196" s="135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24.2" customHeight="1">
      <c r="B197" s="30"/>
      <c r="C197" s="144" t="s">
        <v>477</v>
      </c>
      <c r="D197" s="144" t="s">
        <v>349</v>
      </c>
      <c r="E197" s="145" t="s">
        <v>604</v>
      </c>
      <c r="F197" s="146" t="s">
        <v>605</v>
      </c>
      <c r="G197" s="147" t="s">
        <v>286</v>
      </c>
      <c r="H197" s="148">
        <v>2741.1039999999998</v>
      </c>
      <c r="I197" s="149"/>
      <c r="J197" s="150">
        <f>ROUND(I197*H197,2)</f>
        <v>0</v>
      </c>
      <c r="K197" s="151"/>
      <c r="L197" s="30"/>
      <c r="M197" s="152" t="s">
        <v>35</v>
      </c>
      <c r="N197" s="153" t="s">
        <v>47</v>
      </c>
      <c r="P197" s="121">
        <f>O197*H197</f>
        <v>0</v>
      </c>
      <c r="Q197" s="121">
        <v>0</v>
      </c>
      <c r="R197" s="121">
        <f>Q197*H197</f>
        <v>0</v>
      </c>
      <c r="S197" s="121">
        <v>0</v>
      </c>
      <c r="T197" s="122">
        <f>S197*H197</f>
        <v>0</v>
      </c>
      <c r="AR197" s="123" t="s">
        <v>289</v>
      </c>
      <c r="AT197" s="123" t="s">
        <v>349</v>
      </c>
      <c r="AU197" s="123" t="s">
        <v>76</v>
      </c>
      <c r="AY197" s="15" t="s">
        <v>288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5" t="s">
        <v>83</v>
      </c>
      <c r="BK197" s="124">
        <f>ROUND(I197*H197,2)</f>
        <v>0</v>
      </c>
      <c r="BL197" s="15" t="s">
        <v>289</v>
      </c>
      <c r="BM197" s="123" t="s">
        <v>606</v>
      </c>
    </row>
    <row r="198" spans="2:65" s="1" customFormat="1" ht="19.5">
      <c r="B198" s="30"/>
      <c r="D198" s="125" t="s">
        <v>291</v>
      </c>
      <c r="F198" s="126" t="s">
        <v>607</v>
      </c>
      <c r="I198" s="127"/>
      <c r="L198" s="30"/>
      <c r="M198" s="128"/>
      <c r="T198" s="51"/>
      <c r="AT198" s="15" t="s">
        <v>291</v>
      </c>
      <c r="AU198" s="15" t="s">
        <v>76</v>
      </c>
    </row>
    <row r="199" spans="2:65" s="9" customFormat="1" ht="11.25">
      <c r="B199" s="129"/>
      <c r="D199" s="125" t="s">
        <v>292</v>
      </c>
      <c r="E199" s="130" t="s">
        <v>35</v>
      </c>
      <c r="F199" s="131" t="s">
        <v>973</v>
      </c>
      <c r="H199" s="132">
        <v>225.21799999999999</v>
      </c>
      <c r="I199" s="133"/>
      <c r="L199" s="129"/>
      <c r="M199" s="134"/>
      <c r="T199" s="135"/>
      <c r="AT199" s="130" t="s">
        <v>292</v>
      </c>
      <c r="AU199" s="130" t="s">
        <v>76</v>
      </c>
      <c r="AV199" s="9" t="s">
        <v>85</v>
      </c>
      <c r="AW199" s="9" t="s">
        <v>37</v>
      </c>
      <c r="AX199" s="9" t="s">
        <v>76</v>
      </c>
      <c r="AY199" s="130" t="s">
        <v>288</v>
      </c>
    </row>
    <row r="200" spans="2:65" s="9" customFormat="1" ht="11.25">
      <c r="B200" s="129"/>
      <c r="D200" s="125" t="s">
        <v>292</v>
      </c>
      <c r="E200" s="130" t="s">
        <v>35</v>
      </c>
      <c r="F200" s="131" t="s">
        <v>974</v>
      </c>
      <c r="H200" s="132">
        <v>1213.17</v>
      </c>
      <c r="I200" s="133"/>
      <c r="L200" s="129"/>
      <c r="M200" s="134"/>
      <c r="T200" s="135"/>
      <c r="AT200" s="130" t="s">
        <v>292</v>
      </c>
      <c r="AU200" s="130" t="s">
        <v>76</v>
      </c>
      <c r="AV200" s="9" t="s">
        <v>85</v>
      </c>
      <c r="AW200" s="9" t="s">
        <v>37</v>
      </c>
      <c r="AX200" s="9" t="s">
        <v>76</v>
      </c>
      <c r="AY200" s="130" t="s">
        <v>288</v>
      </c>
    </row>
    <row r="201" spans="2:65" s="9" customFormat="1" ht="22.5">
      <c r="B201" s="129"/>
      <c r="D201" s="125" t="s">
        <v>292</v>
      </c>
      <c r="E201" s="130" t="s">
        <v>35</v>
      </c>
      <c r="F201" s="131" t="s">
        <v>975</v>
      </c>
      <c r="H201" s="132">
        <v>1302.5160000000001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976</v>
      </c>
      <c r="H202" s="132">
        <v>0.2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10" customFormat="1" ht="11.25">
      <c r="B203" s="136"/>
      <c r="D203" s="125" t="s">
        <v>292</v>
      </c>
      <c r="E203" s="137" t="s">
        <v>35</v>
      </c>
      <c r="F203" s="138" t="s">
        <v>307</v>
      </c>
      <c r="H203" s="139">
        <v>2741.1039999999998</v>
      </c>
      <c r="I203" s="140"/>
      <c r="L203" s="136"/>
      <c r="M203" s="141"/>
      <c r="T203" s="142"/>
      <c r="AT203" s="137" t="s">
        <v>292</v>
      </c>
      <c r="AU203" s="137" t="s">
        <v>76</v>
      </c>
      <c r="AV203" s="10" t="s">
        <v>289</v>
      </c>
      <c r="AW203" s="10" t="s">
        <v>37</v>
      </c>
      <c r="AX203" s="10" t="s">
        <v>83</v>
      </c>
      <c r="AY203" s="137" t="s">
        <v>288</v>
      </c>
    </row>
    <row r="204" spans="2:65" s="1" customFormat="1" ht="33" customHeight="1">
      <c r="B204" s="30"/>
      <c r="C204" s="144" t="s">
        <v>483</v>
      </c>
      <c r="D204" s="144" t="s">
        <v>349</v>
      </c>
      <c r="E204" s="145" t="s">
        <v>616</v>
      </c>
      <c r="F204" s="146" t="s">
        <v>617</v>
      </c>
      <c r="G204" s="147" t="s">
        <v>286</v>
      </c>
      <c r="H204" s="148">
        <v>35182.129999999997</v>
      </c>
      <c r="I204" s="149"/>
      <c r="J204" s="150">
        <f>ROUND(I204*H204,2)</f>
        <v>0</v>
      </c>
      <c r="K204" s="151"/>
      <c r="L204" s="30"/>
      <c r="M204" s="152" t="s">
        <v>35</v>
      </c>
      <c r="N204" s="153" t="s">
        <v>47</v>
      </c>
      <c r="P204" s="121">
        <f>O204*H204</f>
        <v>0</v>
      </c>
      <c r="Q204" s="121">
        <v>0</v>
      </c>
      <c r="R204" s="121">
        <f>Q204*H204</f>
        <v>0</v>
      </c>
      <c r="S204" s="121">
        <v>0</v>
      </c>
      <c r="T204" s="122">
        <f>S204*H204</f>
        <v>0</v>
      </c>
      <c r="AR204" s="123" t="s">
        <v>289</v>
      </c>
      <c r="AT204" s="123" t="s">
        <v>349</v>
      </c>
      <c r="AU204" s="123" t="s">
        <v>76</v>
      </c>
      <c r="AY204" s="15" t="s">
        <v>288</v>
      </c>
      <c r="BE204" s="124">
        <f>IF(N204="základní",J204,0)</f>
        <v>0</v>
      </c>
      <c r="BF204" s="124">
        <f>IF(N204="snížená",J204,0)</f>
        <v>0</v>
      </c>
      <c r="BG204" s="124">
        <f>IF(N204="zákl. přenesená",J204,0)</f>
        <v>0</v>
      </c>
      <c r="BH204" s="124">
        <f>IF(N204="sníž. přenesená",J204,0)</f>
        <v>0</v>
      </c>
      <c r="BI204" s="124">
        <f>IF(N204="nulová",J204,0)</f>
        <v>0</v>
      </c>
      <c r="BJ204" s="15" t="s">
        <v>83</v>
      </c>
      <c r="BK204" s="124">
        <f>ROUND(I204*H204,2)</f>
        <v>0</v>
      </c>
      <c r="BL204" s="15" t="s">
        <v>289</v>
      </c>
      <c r="BM204" s="123" t="s">
        <v>977</v>
      </c>
    </row>
    <row r="205" spans="2:65" s="1" customFormat="1" ht="19.5">
      <c r="B205" s="30"/>
      <c r="D205" s="125" t="s">
        <v>291</v>
      </c>
      <c r="F205" s="126" t="s">
        <v>619</v>
      </c>
      <c r="I205" s="127"/>
      <c r="L205" s="30"/>
      <c r="M205" s="128"/>
      <c r="T205" s="51"/>
      <c r="AT205" s="15" t="s">
        <v>291</v>
      </c>
      <c r="AU205" s="15" t="s">
        <v>76</v>
      </c>
    </row>
    <row r="206" spans="2:65" s="9" customFormat="1" ht="11.25">
      <c r="B206" s="129"/>
      <c r="D206" s="125" t="s">
        <v>292</v>
      </c>
      <c r="E206" s="130" t="s">
        <v>35</v>
      </c>
      <c r="F206" s="131" t="s">
        <v>978</v>
      </c>
      <c r="H206" s="132">
        <v>35181.93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 ht="11.25">
      <c r="B207" s="129"/>
      <c r="D207" s="125" t="s">
        <v>292</v>
      </c>
      <c r="E207" s="130" t="s">
        <v>35</v>
      </c>
      <c r="F207" s="131" t="s">
        <v>979</v>
      </c>
      <c r="H207" s="132">
        <v>0.2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 ht="11.25">
      <c r="B208" s="136"/>
      <c r="D208" s="125" t="s">
        <v>292</v>
      </c>
      <c r="E208" s="137" t="s">
        <v>35</v>
      </c>
      <c r="F208" s="138" t="s">
        <v>307</v>
      </c>
      <c r="H208" s="139">
        <v>35182.129999999997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16.5" customHeight="1">
      <c r="B209" s="30"/>
      <c r="C209" s="144" t="s">
        <v>490</v>
      </c>
      <c r="D209" s="144" t="s">
        <v>349</v>
      </c>
      <c r="E209" s="145" t="s">
        <v>627</v>
      </c>
      <c r="F209" s="146" t="s">
        <v>628</v>
      </c>
      <c r="G209" s="147" t="s">
        <v>286</v>
      </c>
      <c r="H209" s="148">
        <v>71.710999999999999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629</v>
      </c>
    </row>
    <row r="210" spans="2:65" s="1" customFormat="1" ht="19.5">
      <c r="B210" s="30"/>
      <c r="D210" s="125" t="s">
        <v>291</v>
      </c>
      <c r="F210" s="126" t="s">
        <v>630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11.25">
      <c r="B211" s="129"/>
      <c r="D211" s="125" t="s">
        <v>292</v>
      </c>
      <c r="E211" s="130" t="s">
        <v>35</v>
      </c>
      <c r="F211" s="131" t="s">
        <v>980</v>
      </c>
      <c r="H211" s="132">
        <v>70.2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 ht="11.25">
      <c r="B212" s="129"/>
      <c r="D212" s="125" t="s">
        <v>292</v>
      </c>
      <c r="E212" s="130" t="s">
        <v>35</v>
      </c>
      <c r="F212" s="131" t="s">
        <v>981</v>
      </c>
      <c r="H212" s="132">
        <v>1.321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9" customFormat="1" ht="11.25">
      <c r="B213" s="129"/>
      <c r="D213" s="125" t="s">
        <v>292</v>
      </c>
      <c r="E213" s="130" t="s">
        <v>35</v>
      </c>
      <c r="F213" s="131" t="s">
        <v>982</v>
      </c>
      <c r="H213" s="132">
        <v>0.19</v>
      </c>
      <c r="I213" s="133"/>
      <c r="L213" s="129"/>
      <c r="M213" s="134"/>
      <c r="T213" s="135"/>
      <c r="AT213" s="130" t="s">
        <v>292</v>
      </c>
      <c r="AU213" s="130" t="s">
        <v>76</v>
      </c>
      <c r="AV213" s="9" t="s">
        <v>85</v>
      </c>
      <c r="AW213" s="9" t="s">
        <v>37</v>
      </c>
      <c r="AX213" s="9" t="s">
        <v>76</v>
      </c>
      <c r="AY213" s="130" t="s">
        <v>288</v>
      </c>
    </row>
    <row r="214" spans="2:65" s="10" customFormat="1" ht="11.25">
      <c r="B214" s="136"/>
      <c r="D214" s="125" t="s">
        <v>292</v>
      </c>
      <c r="E214" s="137" t="s">
        <v>35</v>
      </c>
      <c r="F214" s="138" t="s">
        <v>307</v>
      </c>
      <c r="H214" s="139">
        <v>71.710999999999999</v>
      </c>
      <c r="I214" s="140"/>
      <c r="L214" s="136"/>
      <c r="M214" s="141"/>
      <c r="T214" s="142"/>
      <c r="AT214" s="137" t="s">
        <v>292</v>
      </c>
      <c r="AU214" s="137" t="s">
        <v>76</v>
      </c>
      <c r="AV214" s="10" t="s">
        <v>289</v>
      </c>
      <c r="AW214" s="10" t="s">
        <v>37</v>
      </c>
      <c r="AX214" s="10" t="s">
        <v>83</v>
      </c>
      <c r="AY214" s="137" t="s">
        <v>288</v>
      </c>
    </row>
    <row r="215" spans="2:65" s="1" customFormat="1" ht="24.2" customHeight="1">
      <c r="B215" s="30"/>
      <c r="C215" s="144" t="s">
        <v>435</v>
      </c>
      <c r="D215" s="144" t="s">
        <v>349</v>
      </c>
      <c r="E215" s="145" t="s">
        <v>635</v>
      </c>
      <c r="F215" s="146" t="s">
        <v>636</v>
      </c>
      <c r="G215" s="147" t="s">
        <v>286</v>
      </c>
      <c r="H215" s="148">
        <v>4013.7109999999998</v>
      </c>
      <c r="I215" s="149"/>
      <c r="J215" s="150">
        <f>ROUND(I215*H215,2)</f>
        <v>0</v>
      </c>
      <c r="K215" s="151"/>
      <c r="L215" s="30"/>
      <c r="M215" s="152" t="s">
        <v>35</v>
      </c>
      <c r="N215" s="153" t="s">
        <v>47</v>
      </c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AR215" s="123" t="s">
        <v>289</v>
      </c>
      <c r="AT215" s="123" t="s">
        <v>349</v>
      </c>
      <c r="AU215" s="123" t="s">
        <v>76</v>
      </c>
      <c r="AY215" s="15" t="s">
        <v>288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5" t="s">
        <v>83</v>
      </c>
      <c r="BK215" s="124">
        <f>ROUND(I215*H215,2)</f>
        <v>0</v>
      </c>
      <c r="BL215" s="15" t="s">
        <v>289</v>
      </c>
      <c r="BM215" s="123" t="s">
        <v>637</v>
      </c>
    </row>
    <row r="216" spans="2:65" s="1" customFormat="1" ht="19.5">
      <c r="B216" s="30"/>
      <c r="D216" s="125" t="s">
        <v>291</v>
      </c>
      <c r="F216" s="126" t="s">
        <v>638</v>
      </c>
      <c r="I216" s="127"/>
      <c r="L216" s="30"/>
      <c r="M216" s="128"/>
      <c r="T216" s="51"/>
      <c r="AT216" s="15" t="s">
        <v>291</v>
      </c>
      <c r="AU216" s="15" t="s">
        <v>76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983</v>
      </c>
      <c r="H217" s="132">
        <v>3942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 ht="11.25">
      <c r="B218" s="129"/>
      <c r="D218" s="125" t="s">
        <v>292</v>
      </c>
      <c r="E218" s="130" t="s">
        <v>35</v>
      </c>
      <c r="F218" s="131" t="s">
        <v>984</v>
      </c>
      <c r="H218" s="132">
        <v>70.2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 ht="11.25">
      <c r="B219" s="129"/>
      <c r="D219" s="125" t="s">
        <v>292</v>
      </c>
      <c r="E219" s="130" t="s">
        <v>35</v>
      </c>
      <c r="F219" s="131" t="s">
        <v>981</v>
      </c>
      <c r="H219" s="132">
        <v>1.321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 ht="11.25">
      <c r="B220" s="129"/>
      <c r="D220" s="125" t="s">
        <v>292</v>
      </c>
      <c r="E220" s="130" t="s">
        <v>35</v>
      </c>
      <c r="F220" s="131" t="s">
        <v>982</v>
      </c>
      <c r="H220" s="132">
        <v>0.19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10" customFormat="1" ht="11.25">
      <c r="B221" s="136"/>
      <c r="D221" s="125" t="s">
        <v>292</v>
      </c>
      <c r="E221" s="137" t="s">
        <v>35</v>
      </c>
      <c r="F221" s="138" t="s">
        <v>307</v>
      </c>
      <c r="H221" s="139">
        <v>4013.7109999999998</v>
      </c>
      <c r="I221" s="140"/>
      <c r="L221" s="136"/>
      <c r="M221" s="141"/>
      <c r="T221" s="142"/>
      <c r="AT221" s="137" t="s">
        <v>292</v>
      </c>
      <c r="AU221" s="137" t="s">
        <v>76</v>
      </c>
      <c r="AV221" s="10" t="s">
        <v>289</v>
      </c>
      <c r="AW221" s="10" t="s">
        <v>37</v>
      </c>
      <c r="AX221" s="10" t="s">
        <v>83</v>
      </c>
      <c r="AY221" s="137" t="s">
        <v>288</v>
      </c>
    </row>
    <row r="222" spans="2:65" s="1" customFormat="1" ht="24.2" customHeight="1">
      <c r="B222" s="30"/>
      <c r="C222" s="144" t="s">
        <v>498</v>
      </c>
      <c r="D222" s="144" t="s">
        <v>349</v>
      </c>
      <c r="E222" s="145" t="s">
        <v>644</v>
      </c>
      <c r="F222" s="146" t="s">
        <v>645</v>
      </c>
      <c r="G222" s="147" t="s">
        <v>286</v>
      </c>
      <c r="H222" s="148">
        <v>4013.9009999999998</v>
      </c>
      <c r="I222" s="149"/>
      <c r="J222" s="150">
        <f>ROUND(I222*H222,2)</f>
        <v>0</v>
      </c>
      <c r="K222" s="151"/>
      <c r="L222" s="30"/>
      <c r="M222" s="152" t="s">
        <v>35</v>
      </c>
      <c r="N222" s="153" t="s">
        <v>47</v>
      </c>
      <c r="P222" s="121">
        <f>O222*H222</f>
        <v>0</v>
      </c>
      <c r="Q222" s="121">
        <v>0</v>
      </c>
      <c r="R222" s="121">
        <f>Q222*H222</f>
        <v>0</v>
      </c>
      <c r="S222" s="121">
        <v>0</v>
      </c>
      <c r="T222" s="122">
        <f>S222*H222</f>
        <v>0</v>
      </c>
      <c r="AR222" s="123" t="s">
        <v>289</v>
      </c>
      <c r="AT222" s="123" t="s">
        <v>349</v>
      </c>
      <c r="AU222" s="123" t="s">
        <v>76</v>
      </c>
      <c r="AY222" s="15" t="s">
        <v>288</v>
      </c>
      <c r="BE222" s="124">
        <f>IF(N222="základní",J222,0)</f>
        <v>0</v>
      </c>
      <c r="BF222" s="124">
        <f>IF(N222="snížená",J222,0)</f>
        <v>0</v>
      </c>
      <c r="BG222" s="124">
        <f>IF(N222="zákl. přenesená",J222,0)</f>
        <v>0</v>
      </c>
      <c r="BH222" s="124">
        <f>IF(N222="sníž. přenesená",J222,0)</f>
        <v>0</v>
      </c>
      <c r="BI222" s="124">
        <f>IF(N222="nulová",J222,0)</f>
        <v>0</v>
      </c>
      <c r="BJ222" s="15" t="s">
        <v>83</v>
      </c>
      <c r="BK222" s="124">
        <f>ROUND(I222*H222,2)</f>
        <v>0</v>
      </c>
      <c r="BL222" s="15" t="s">
        <v>289</v>
      </c>
      <c r="BM222" s="123" t="s">
        <v>646</v>
      </c>
    </row>
    <row r="223" spans="2:65" s="1" customFormat="1" ht="19.5">
      <c r="B223" s="30"/>
      <c r="D223" s="125" t="s">
        <v>291</v>
      </c>
      <c r="F223" s="126" t="s">
        <v>647</v>
      </c>
      <c r="I223" s="127"/>
      <c r="L223" s="30"/>
      <c r="M223" s="128"/>
      <c r="T223" s="51"/>
      <c r="AT223" s="15" t="s">
        <v>291</v>
      </c>
      <c r="AU223" s="15" t="s">
        <v>76</v>
      </c>
    </row>
    <row r="224" spans="2:65" s="9" customFormat="1" ht="11.25">
      <c r="B224" s="129"/>
      <c r="D224" s="125" t="s">
        <v>292</v>
      </c>
      <c r="E224" s="130" t="s">
        <v>35</v>
      </c>
      <c r="F224" s="131" t="s">
        <v>985</v>
      </c>
      <c r="H224" s="132">
        <v>3942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986</v>
      </c>
      <c r="H225" s="132">
        <v>70.2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 ht="11.25">
      <c r="B226" s="129"/>
      <c r="D226" s="125" t="s">
        <v>292</v>
      </c>
      <c r="E226" s="130" t="s">
        <v>35</v>
      </c>
      <c r="F226" s="131" t="s">
        <v>987</v>
      </c>
      <c r="H226" s="132">
        <v>1.321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9" customFormat="1" ht="11.25">
      <c r="B227" s="129"/>
      <c r="D227" s="125" t="s">
        <v>292</v>
      </c>
      <c r="E227" s="130" t="s">
        <v>35</v>
      </c>
      <c r="F227" s="131" t="s">
        <v>988</v>
      </c>
      <c r="H227" s="132">
        <v>0.38</v>
      </c>
      <c r="I227" s="133"/>
      <c r="L227" s="129"/>
      <c r="M227" s="134"/>
      <c r="T227" s="135"/>
      <c r="AT227" s="130" t="s">
        <v>292</v>
      </c>
      <c r="AU227" s="130" t="s">
        <v>76</v>
      </c>
      <c r="AV227" s="9" t="s">
        <v>85</v>
      </c>
      <c r="AW227" s="9" t="s">
        <v>37</v>
      </c>
      <c r="AX227" s="9" t="s">
        <v>76</v>
      </c>
      <c r="AY227" s="130" t="s">
        <v>288</v>
      </c>
    </row>
    <row r="228" spans="2:65" s="10" customFormat="1" ht="11.25">
      <c r="B228" s="136"/>
      <c r="D228" s="125" t="s">
        <v>292</v>
      </c>
      <c r="E228" s="137" t="s">
        <v>35</v>
      </c>
      <c r="F228" s="138" t="s">
        <v>307</v>
      </c>
      <c r="H228" s="139">
        <v>4013.9009999999998</v>
      </c>
      <c r="I228" s="140"/>
      <c r="L228" s="136"/>
      <c r="M228" s="141"/>
      <c r="T228" s="142"/>
      <c r="AT228" s="137" t="s">
        <v>292</v>
      </c>
      <c r="AU228" s="137" t="s">
        <v>76</v>
      </c>
      <c r="AV228" s="10" t="s">
        <v>289</v>
      </c>
      <c r="AW228" s="10" t="s">
        <v>37</v>
      </c>
      <c r="AX228" s="10" t="s">
        <v>83</v>
      </c>
      <c r="AY228" s="137" t="s">
        <v>288</v>
      </c>
    </row>
    <row r="229" spans="2:65" s="1" customFormat="1" ht="16.5" customHeight="1">
      <c r="B229" s="30"/>
      <c r="C229" s="144" t="s">
        <v>503</v>
      </c>
      <c r="D229" s="144" t="s">
        <v>349</v>
      </c>
      <c r="E229" s="145" t="s">
        <v>665</v>
      </c>
      <c r="F229" s="146" t="s">
        <v>666</v>
      </c>
      <c r="G229" s="147" t="s">
        <v>286</v>
      </c>
      <c r="H229" s="148">
        <v>70.2</v>
      </c>
      <c r="I229" s="149"/>
      <c r="J229" s="150">
        <f>ROUND(I229*H229,2)</f>
        <v>0</v>
      </c>
      <c r="K229" s="151"/>
      <c r="L229" s="30"/>
      <c r="M229" s="152" t="s">
        <v>35</v>
      </c>
      <c r="N229" s="153" t="s">
        <v>47</v>
      </c>
      <c r="P229" s="121">
        <f>O229*H229</f>
        <v>0</v>
      </c>
      <c r="Q229" s="121">
        <v>0</v>
      </c>
      <c r="R229" s="121">
        <f>Q229*H229</f>
        <v>0</v>
      </c>
      <c r="S229" s="121">
        <v>0</v>
      </c>
      <c r="T229" s="122">
        <f>S229*H229</f>
        <v>0</v>
      </c>
      <c r="AR229" s="123" t="s">
        <v>289</v>
      </c>
      <c r="AT229" s="123" t="s">
        <v>349</v>
      </c>
      <c r="AU229" s="123" t="s">
        <v>76</v>
      </c>
      <c r="AY229" s="15" t="s">
        <v>288</v>
      </c>
      <c r="BE229" s="124">
        <f>IF(N229="základní",J229,0)</f>
        <v>0</v>
      </c>
      <c r="BF229" s="124">
        <f>IF(N229="snížená",J229,0)</f>
        <v>0</v>
      </c>
      <c r="BG229" s="124">
        <f>IF(N229="zákl. přenesená",J229,0)</f>
        <v>0</v>
      </c>
      <c r="BH229" s="124">
        <f>IF(N229="sníž. přenesená",J229,0)</f>
        <v>0</v>
      </c>
      <c r="BI229" s="124">
        <f>IF(N229="nulová",J229,0)</f>
        <v>0</v>
      </c>
      <c r="BJ229" s="15" t="s">
        <v>83</v>
      </c>
      <c r="BK229" s="124">
        <f>ROUND(I229*H229,2)</f>
        <v>0</v>
      </c>
      <c r="BL229" s="15" t="s">
        <v>289</v>
      </c>
      <c r="BM229" s="123" t="s">
        <v>667</v>
      </c>
    </row>
    <row r="230" spans="2:65" s="1" customFormat="1" ht="19.5">
      <c r="B230" s="30"/>
      <c r="D230" s="125" t="s">
        <v>291</v>
      </c>
      <c r="F230" s="126" t="s">
        <v>668</v>
      </c>
      <c r="I230" s="127"/>
      <c r="L230" s="30"/>
      <c r="M230" s="128"/>
      <c r="T230" s="51"/>
      <c r="AT230" s="15" t="s">
        <v>291</v>
      </c>
      <c r="AU230" s="15" t="s">
        <v>76</v>
      </c>
    </row>
    <row r="231" spans="2:65" s="9" customFormat="1" ht="11.25">
      <c r="B231" s="129"/>
      <c r="D231" s="125" t="s">
        <v>292</v>
      </c>
      <c r="E231" s="130" t="s">
        <v>35</v>
      </c>
      <c r="F231" s="131" t="s">
        <v>989</v>
      </c>
      <c r="H231" s="132">
        <v>70.2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83</v>
      </c>
      <c r="AY231" s="130" t="s">
        <v>288</v>
      </c>
    </row>
    <row r="232" spans="2:65" s="1" customFormat="1" ht="16.5" customHeight="1">
      <c r="B232" s="30"/>
      <c r="C232" s="144" t="s">
        <v>508</v>
      </c>
      <c r="D232" s="144" t="s">
        <v>349</v>
      </c>
      <c r="E232" s="145" t="s">
        <v>671</v>
      </c>
      <c r="F232" s="146" t="s">
        <v>672</v>
      </c>
      <c r="G232" s="147" t="s">
        <v>286</v>
      </c>
      <c r="H232" s="148">
        <v>0.2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76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990</v>
      </c>
    </row>
    <row r="233" spans="2:65" s="1" customFormat="1" ht="19.5">
      <c r="B233" s="30"/>
      <c r="D233" s="125" t="s">
        <v>291</v>
      </c>
      <c r="F233" s="126" t="s">
        <v>674</v>
      </c>
      <c r="I233" s="127"/>
      <c r="L233" s="30"/>
      <c r="M233" s="128"/>
      <c r="T233" s="51"/>
      <c r="AT233" s="15" t="s">
        <v>291</v>
      </c>
      <c r="AU233" s="15" t="s">
        <v>76</v>
      </c>
    </row>
    <row r="234" spans="2:65" s="9" customFormat="1" ht="11.25">
      <c r="B234" s="129"/>
      <c r="D234" s="125" t="s">
        <v>292</v>
      </c>
      <c r="E234" s="130" t="s">
        <v>35</v>
      </c>
      <c r="F234" s="131" t="s">
        <v>991</v>
      </c>
      <c r="H234" s="132">
        <v>0.2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83</v>
      </c>
      <c r="AY234" s="130" t="s">
        <v>288</v>
      </c>
    </row>
    <row r="235" spans="2:65" s="1" customFormat="1" ht="16.5" customHeight="1">
      <c r="B235" s="30"/>
      <c r="C235" s="144" t="s">
        <v>515</v>
      </c>
      <c r="D235" s="144" t="s">
        <v>349</v>
      </c>
      <c r="E235" s="145" t="s">
        <v>678</v>
      </c>
      <c r="F235" s="146" t="s">
        <v>679</v>
      </c>
      <c r="G235" s="147" t="s">
        <v>286</v>
      </c>
      <c r="H235" s="148">
        <v>1.321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680</v>
      </c>
    </row>
    <row r="236" spans="2:65" s="1" customFormat="1" ht="29.25">
      <c r="B236" s="30"/>
      <c r="D236" s="125" t="s">
        <v>291</v>
      </c>
      <c r="F236" s="126" t="s">
        <v>758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 ht="11.25">
      <c r="B237" s="129"/>
      <c r="D237" s="125" t="s">
        <v>292</v>
      </c>
      <c r="E237" s="130" t="s">
        <v>35</v>
      </c>
      <c r="F237" s="131" t="s">
        <v>992</v>
      </c>
      <c r="H237" s="132">
        <v>1.321</v>
      </c>
      <c r="I237" s="133"/>
      <c r="L237" s="129"/>
      <c r="M237" s="154"/>
      <c r="N237" s="155"/>
      <c r="O237" s="155"/>
      <c r="P237" s="155"/>
      <c r="Q237" s="155"/>
      <c r="R237" s="155"/>
      <c r="S237" s="155"/>
      <c r="T237" s="156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83</v>
      </c>
      <c r="AY237" s="130" t="s">
        <v>288</v>
      </c>
    </row>
    <row r="238" spans="2:65" s="1" customFormat="1" ht="6.95" customHeight="1">
      <c r="B238" s="39"/>
      <c r="C238" s="40"/>
      <c r="D238" s="40"/>
      <c r="E238" s="40"/>
      <c r="F238" s="40"/>
      <c r="G238" s="40"/>
      <c r="H238" s="40"/>
      <c r="I238" s="40"/>
      <c r="J238" s="40"/>
      <c r="K238" s="40"/>
      <c r="L238" s="30"/>
    </row>
  </sheetData>
  <sheetProtection algorithmName="SHA-512" hashValue="Q/kqGgoD3reK6I8eNOVTnuYMAcmBC6rWyZawY6lGPMbHYnobp71P80506FSeRzaxwi4Kdkz0MAEnY7e9hJ+feQ==" saltValue="XbbH7ptCcw6NU4q5y8mz3+ULl/GKDodn0vlkvoegqV0QX4XCE6170P7hKWQoewwCNFKOTmONVOgE8wnMEVJ2wA==" spinCount="100000" sheet="1" objects="1" scenarios="1" formatColumns="0" formatRows="0" autoFilter="0"/>
  <autoFilter ref="C84:K237" xr:uid="{00000000-0009-0000-0000-00000A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93"/>
  <sheetViews>
    <sheetView showGridLines="0" topLeftCell="A43" workbookViewId="0">
      <selection activeCell="I92" sqref="I92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126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913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993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915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913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06-02 -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Omlenice -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913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06-02 -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Omlenice -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1438.3884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3710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1213.17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994</v>
      </c>
      <c r="H89" s="132">
        <v>3710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38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225.2184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 ht="11.25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697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bC0OU79busIuJf5oIWcOOt5ia7zsvNaPCTmEFad8HckkEkDbCq/V6LS6hAuMne0HJi93WQG7yYaiturAmKAKgA==" saltValue="IjEbXh8CqSNZiucz6bMiCnQlNGFnh8w+J9HN+wufD3XX4h4VTcdJuM8vQvwXBqJLJipgW5qUnDmVNMm35ZmDAg==" spinCount="100000" sheet="1" objects="1" scenarios="1" formatColumns="0" formatRows="0" autoFilter="0"/>
  <autoFilter ref="C84:K92" xr:uid="{00000000-0009-0000-0000-00000B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53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131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995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996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997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ROUND((SUM(BE85:BE352)),  2)</f>
        <v>0</v>
      </c>
      <c r="I35" s="91">
        <v>0.21</v>
      </c>
      <c r="J35" s="81">
        <f>ROUND(((SUM(BE85:BE352))*I35),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ROUND((SUM(BF85:BF352)),  2)</f>
        <v>0</v>
      </c>
      <c r="I36" s="91">
        <v>0.12</v>
      </c>
      <c r="J36" s="81">
        <f>ROUND(((SUM(BF85:BF352))*I36),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ROUND((SUM(BG85:BG352)),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ROUND((SUM(BH85:BH352)),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ROUND((SUM(BI85:BI352)),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995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07-01 -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Velešín - Holkov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995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07-01 -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Velešín - Holkov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SUM(P86:P352)</f>
        <v>0</v>
      </c>
      <c r="Q85" s="48"/>
      <c r="R85" s="107">
        <f>SUM(R86:R352)</f>
        <v>6013.4786000000004</v>
      </c>
      <c r="S85" s="48"/>
      <c r="T85" s="108">
        <f>SUM(T86:T352)</f>
        <v>43.65</v>
      </c>
      <c r="AT85" s="15" t="s">
        <v>75</v>
      </c>
      <c r="AU85" s="15" t="s">
        <v>269</v>
      </c>
      <c r="BK85" s="109">
        <f>SUM(BK86:BK352)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5940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5940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998</v>
      </c>
      <c r="H88" s="132">
        <v>5940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294</v>
      </c>
      <c r="F89" s="112" t="s">
        <v>295</v>
      </c>
      <c r="G89" s="113" t="s">
        <v>296</v>
      </c>
      <c r="H89" s="114">
        <v>7.2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1.3</v>
      </c>
      <c r="R89" s="121">
        <f>Q89*H89</f>
        <v>9.3600000000000012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297</v>
      </c>
    </row>
    <row r="90" spans="2:65" s="1" customFormat="1" ht="19.5">
      <c r="B90" s="30"/>
      <c r="D90" s="125" t="s">
        <v>291</v>
      </c>
      <c r="F90" s="126" t="s">
        <v>295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999</v>
      </c>
      <c r="H91" s="132">
        <v>7.2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294</v>
      </c>
      <c r="F92" s="112" t="s">
        <v>295</v>
      </c>
      <c r="G92" s="113" t="s">
        <v>296</v>
      </c>
      <c r="H92" s="114">
        <v>7.2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1.3</v>
      </c>
      <c r="R92" s="121">
        <f>Q92*H92</f>
        <v>9.3600000000000012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299</v>
      </c>
    </row>
    <row r="93" spans="2:65" s="1" customFormat="1" ht="19.5">
      <c r="B93" s="30"/>
      <c r="D93" s="125" t="s">
        <v>291</v>
      </c>
      <c r="F93" s="126" t="s">
        <v>295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1000</v>
      </c>
      <c r="H94" s="132">
        <v>7.2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301</v>
      </c>
      <c r="F95" s="112" t="s">
        <v>302</v>
      </c>
      <c r="G95" s="113" t="s">
        <v>303</v>
      </c>
      <c r="H95" s="114">
        <v>4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5.0000000000000001E-3</v>
      </c>
      <c r="R95" s="121">
        <f>Q95*H95</f>
        <v>0.02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304</v>
      </c>
    </row>
    <row r="96" spans="2:65" s="1" customFormat="1" ht="11.25">
      <c r="B96" s="30"/>
      <c r="D96" s="125" t="s">
        <v>291</v>
      </c>
      <c r="F96" s="126" t="s">
        <v>302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1001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76</v>
      </c>
      <c r="AY97" s="130" t="s">
        <v>288</v>
      </c>
    </row>
    <row r="98" spans="2:65" s="9" customFormat="1" ht="11.25">
      <c r="B98" s="129"/>
      <c r="D98" s="125" t="s">
        <v>292</v>
      </c>
      <c r="E98" s="130" t="s">
        <v>35</v>
      </c>
      <c r="F98" s="131" t="s">
        <v>1002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76</v>
      </c>
      <c r="AY98" s="130" t="s">
        <v>288</v>
      </c>
    </row>
    <row r="99" spans="2:65" s="10" customFormat="1" ht="11.25">
      <c r="B99" s="136"/>
      <c r="D99" s="125" t="s">
        <v>292</v>
      </c>
      <c r="E99" s="137" t="s">
        <v>35</v>
      </c>
      <c r="F99" s="138" t="s">
        <v>307</v>
      </c>
      <c r="H99" s="139">
        <v>4</v>
      </c>
      <c r="I99" s="140"/>
      <c r="L99" s="136"/>
      <c r="M99" s="141"/>
      <c r="T99" s="142"/>
      <c r="AT99" s="137" t="s">
        <v>292</v>
      </c>
      <c r="AU99" s="137" t="s">
        <v>76</v>
      </c>
      <c r="AV99" s="10" t="s">
        <v>289</v>
      </c>
      <c r="AW99" s="10" t="s">
        <v>37</v>
      </c>
      <c r="AX99" s="10" t="s">
        <v>83</v>
      </c>
      <c r="AY99" s="137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1003</v>
      </c>
      <c r="F100" s="112" t="s">
        <v>1004</v>
      </c>
      <c r="G100" s="113" t="s">
        <v>1005</v>
      </c>
      <c r="H100" s="114">
        <v>1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0.1</v>
      </c>
      <c r="R100" s="121">
        <f>Q100*H100</f>
        <v>0.1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1006</v>
      </c>
    </row>
    <row r="101" spans="2:65" s="1" customFormat="1" ht="11.25">
      <c r="B101" s="30"/>
      <c r="D101" s="125" t="s">
        <v>291</v>
      </c>
      <c r="F101" s="126" t="s">
        <v>1004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1" customFormat="1" ht="19.5">
      <c r="B102" s="30"/>
      <c r="D102" s="125" t="s">
        <v>335</v>
      </c>
      <c r="F102" s="143" t="s">
        <v>1007</v>
      </c>
      <c r="I102" s="127"/>
      <c r="L102" s="30"/>
      <c r="M102" s="128"/>
      <c r="T102" s="51"/>
      <c r="AT102" s="15" t="s">
        <v>335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1008</v>
      </c>
      <c r="H103" s="132">
        <v>1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315</v>
      </c>
      <c r="D104" s="110" t="s">
        <v>283</v>
      </c>
      <c r="E104" s="111" t="s">
        <v>309</v>
      </c>
      <c r="F104" s="112" t="s">
        <v>310</v>
      </c>
      <c r="G104" s="113" t="s">
        <v>311</v>
      </c>
      <c r="H104" s="114">
        <v>7.2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2.4289999999999998</v>
      </c>
      <c r="R104" s="121">
        <f>Q104*H104</f>
        <v>17.488799999999998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312</v>
      </c>
    </row>
    <row r="105" spans="2:65" s="1" customFormat="1" ht="11.25">
      <c r="B105" s="30"/>
      <c r="D105" s="125" t="s">
        <v>291</v>
      </c>
      <c r="F105" s="126" t="s">
        <v>310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1009</v>
      </c>
      <c r="H106" s="132">
        <v>7.2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10" t="s">
        <v>323</v>
      </c>
      <c r="D107" s="110" t="s">
        <v>283</v>
      </c>
      <c r="E107" s="111" t="s">
        <v>316</v>
      </c>
      <c r="F107" s="112" t="s">
        <v>317</v>
      </c>
      <c r="G107" s="113" t="s">
        <v>286</v>
      </c>
      <c r="H107" s="114">
        <v>11.88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318</v>
      </c>
    </row>
    <row r="108" spans="2:65" s="1" customFormat="1" ht="11.25">
      <c r="B108" s="30"/>
      <c r="D108" s="125" t="s">
        <v>291</v>
      </c>
      <c r="F108" s="126" t="s">
        <v>317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1010</v>
      </c>
      <c r="H109" s="132">
        <v>2.31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 ht="11.25">
      <c r="B110" s="129"/>
      <c r="D110" s="125" t="s">
        <v>292</v>
      </c>
      <c r="E110" s="130" t="s">
        <v>35</v>
      </c>
      <c r="F110" s="131" t="s">
        <v>1011</v>
      </c>
      <c r="H110" s="132">
        <v>2.31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1012</v>
      </c>
      <c r="H111" s="132">
        <v>1.32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76</v>
      </c>
      <c r="AY111" s="130" t="s">
        <v>288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1013</v>
      </c>
      <c r="H112" s="132">
        <v>1.32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76</v>
      </c>
      <c r="AY112" s="130" t="s">
        <v>288</v>
      </c>
    </row>
    <row r="113" spans="2:65" s="9" customFormat="1" ht="11.25">
      <c r="B113" s="129"/>
      <c r="D113" s="125" t="s">
        <v>292</v>
      </c>
      <c r="E113" s="130" t="s">
        <v>35</v>
      </c>
      <c r="F113" s="131" t="s">
        <v>1014</v>
      </c>
      <c r="H113" s="132">
        <v>2.464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76</v>
      </c>
      <c r="AY113" s="130" t="s">
        <v>288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1015</v>
      </c>
      <c r="H114" s="132">
        <v>2.1560000000000001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10" customFormat="1" ht="11.25">
      <c r="B115" s="136"/>
      <c r="D115" s="125" t="s">
        <v>292</v>
      </c>
      <c r="E115" s="137" t="s">
        <v>35</v>
      </c>
      <c r="F115" s="138" t="s">
        <v>307</v>
      </c>
      <c r="H115" s="139">
        <v>11.88</v>
      </c>
      <c r="I115" s="140"/>
      <c r="L115" s="136"/>
      <c r="M115" s="141"/>
      <c r="T115" s="142"/>
      <c r="AT115" s="137" t="s">
        <v>292</v>
      </c>
      <c r="AU115" s="137" t="s">
        <v>76</v>
      </c>
      <c r="AV115" s="10" t="s">
        <v>289</v>
      </c>
      <c r="AW115" s="10" t="s">
        <v>37</v>
      </c>
      <c r="AX115" s="10" t="s">
        <v>83</v>
      </c>
      <c r="AY115" s="137" t="s">
        <v>288</v>
      </c>
    </row>
    <row r="116" spans="2:65" s="1" customFormat="1" ht="16.5" customHeight="1">
      <c r="B116" s="30"/>
      <c r="C116" s="110" t="s">
        <v>287</v>
      </c>
      <c r="D116" s="110" t="s">
        <v>283</v>
      </c>
      <c r="E116" s="111" t="s">
        <v>324</v>
      </c>
      <c r="F116" s="112" t="s">
        <v>325</v>
      </c>
      <c r="G116" s="113" t="s">
        <v>286</v>
      </c>
      <c r="H116" s="114">
        <v>14.256</v>
      </c>
      <c r="I116" s="115"/>
      <c r="J116" s="116">
        <f>ROUND(I116*H116,2)</f>
        <v>0</v>
      </c>
      <c r="K116" s="117"/>
      <c r="L116" s="118"/>
      <c r="M116" s="119" t="s">
        <v>35</v>
      </c>
      <c r="N116" s="120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287</v>
      </c>
      <c r="AT116" s="123" t="s">
        <v>283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326</v>
      </c>
    </row>
    <row r="117" spans="2:65" s="1" customFormat="1" ht="11.25">
      <c r="B117" s="30"/>
      <c r="D117" s="125" t="s">
        <v>291</v>
      </c>
      <c r="F117" s="126" t="s">
        <v>325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1016</v>
      </c>
      <c r="H118" s="132">
        <v>2.7719999999999998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9" customFormat="1" ht="11.25">
      <c r="B119" s="129"/>
      <c r="D119" s="125" t="s">
        <v>292</v>
      </c>
      <c r="E119" s="130" t="s">
        <v>35</v>
      </c>
      <c r="F119" s="131" t="s">
        <v>1017</v>
      </c>
      <c r="H119" s="132">
        <v>2.7719999999999998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76</v>
      </c>
      <c r="AY119" s="130" t="s">
        <v>288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1018</v>
      </c>
      <c r="H120" s="132">
        <v>1.5840000000000001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1019</v>
      </c>
      <c r="H121" s="132">
        <v>1.5840000000000001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9" customFormat="1" ht="11.25">
      <c r="B122" s="129"/>
      <c r="D122" s="125" t="s">
        <v>292</v>
      </c>
      <c r="E122" s="130" t="s">
        <v>35</v>
      </c>
      <c r="F122" s="131" t="s">
        <v>1020</v>
      </c>
      <c r="H122" s="132">
        <v>2.9569999999999999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1021</v>
      </c>
      <c r="H123" s="132">
        <v>2.5870000000000002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 ht="11.25">
      <c r="B124" s="136"/>
      <c r="D124" s="125" t="s">
        <v>292</v>
      </c>
      <c r="E124" s="137" t="s">
        <v>35</v>
      </c>
      <c r="F124" s="138" t="s">
        <v>307</v>
      </c>
      <c r="H124" s="139">
        <v>14.256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10" t="s">
        <v>337</v>
      </c>
      <c r="D125" s="110" t="s">
        <v>283</v>
      </c>
      <c r="E125" s="111" t="s">
        <v>331</v>
      </c>
      <c r="F125" s="112" t="s">
        <v>332</v>
      </c>
      <c r="G125" s="113" t="s">
        <v>333</v>
      </c>
      <c r="H125" s="114">
        <v>12</v>
      </c>
      <c r="I125" s="115"/>
      <c r="J125" s="116">
        <f>ROUND(I125*H125,2)</f>
        <v>0</v>
      </c>
      <c r="K125" s="117"/>
      <c r="L125" s="118"/>
      <c r="M125" s="119" t="s">
        <v>35</v>
      </c>
      <c r="N125" s="120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287</v>
      </c>
      <c r="AT125" s="123" t="s">
        <v>283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1022</v>
      </c>
    </row>
    <row r="126" spans="2:65" s="1" customFormat="1" ht="11.25">
      <c r="B126" s="30"/>
      <c r="D126" s="125" t="s">
        <v>291</v>
      </c>
      <c r="F126" s="126" t="s">
        <v>332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9.5">
      <c r="B127" s="30"/>
      <c r="D127" s="125" t="s">
        <v>335</v>
      </c>
      <c r="F127" s="143" t="s">
        <v>1023</v>
      </c>
      <c r="I127" s="127"/>
      <c r="L127" s="30"/>
      <c r="M127" s="128"/>
      <c r="T127" s="51"/>
      <c r="AT127" s="15" t="s">
        <v>335</v>
      </c>
      <c r="AU127" s="15" t="s">
        <v>76</v>
      </c>
    </row>
    <row r="128" spans="2:65" s="1" customFormat="1" ht="16.5" customHeight="1">
      <c r="B128" s="30"/>
      <c r="C128" s="110" t="s">
        <v>343</v>
      </c>
      <c r="D128" s="110" t="s">
        <v>283</v>
      </c>
      <c r="E128" s="111" t="s">
        <v>344</v>
      </c>
      <c r="F128" s="112" t="s">
        <v>345</v>
      </c>
      <c r="G128" s="113" t="s">
        <v>311</v>
      </c>
      <c r="H128" s="114">
        <v>3.3</v>
      </c>
      <c r="I128" s="115"/>
      <c r="J128" s="116">
        <f>ROUND(I128*H128,2)</f>
        <v>0</v>
      </c>
      <c r="K128" s="117"/>
      <c r="L128" s="118"/>
      <c r="M128" s="119" t="s">
        <v>35</v>
      </c>
      <c r="N128" s="120" t="s">
        <v>47</v>
      </c>
      <c r="P128" s="121">
        <f>O128*H128</f>
        <v>0</v>
      </c>
      <c r="Q128" s="121">
        <v>2.234</v>
      </c>
      <c r="R128" s="121">
        <f>Q128*H128</f>
        <v>7.3721999999999994</v>
      </c>
      <c r="S128" s="121">
        <v>0</v>
      </c>
      <c r="T128" s="122">
        <f>S128*H128</f>
        <v>0</v>
      </c>
      <c r="AR128" s="123" t="s">
        <v>287</v>
      </c>
      <c r="AT128" s="123" t="s">
        <v>283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1024</v>
      </c>
    </row>
    <row r="129" spans="2:65" s="1" customFormat="1" ht="11.25">
      <c r="B129" s="30"/>
      <c r="D129" s="125" t="s">
        <v>291</v>
      </c>
      <c r="F129" s="126" t="s">
        <v>345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1025</v>
      </c>
      <c r="H130" s="132">
        <v>3.3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83</v>
      </c>
      <c r="AY130" s="130" t="s">
        <v>288</v>
      </c>
    </row>
    <row r="131" spans="2:65" s="1" customFormat="1" ht="16.5" customHeight="1">
      <c r="B131" s="30"/>
      <c r="C131" s="144" t="s">
        <v>348</v>
      </c>
      <c r="D131" s="144" t="s">
        <v>349</v>
      </c>
      <c r="E131" s="145" t="s">
        <v>1026</v>
      </c>
      <c r="F131" s="146" t="s">
        <v>1027</v>
      </c>
      <c r="G131" s="147" t="s">
        <v>303</v>
      </c>
      <c r="H131" s="148">
        <v>220</v>
      </c>
      <c r="I131" s="149"/>
      <c r="J131" s="150">
        <f>ROUND(I131*H131,2)</f>
        <v>0</v>
      </c>
      <c r="K131" s="151"/>
      <c r="L131" s="30"/>
      <c r="M131" s="152" t="s">
        <v>35</v>
      </c>
      <c r="N131" s="153" t="s">
        <v>47</v>
      </c>
      <c r="P131" s="121">
        <f>O131*H131</f>
        <v>0</v>
      </c>
      <c r="Q131" s="121">
        <v>0</v>
      </c>
      <c r="R131" s="121">
        <f>Q131*H131</f>
        <v>0</v>
      </c>
      <c r="S131" s="121">
        <v>0</v>
      </c>
      <c r="T131" s="122">
        <f>S131*H131</f>
        <v>0</v>
      </c>
      <c r="AR131" s="123" t="s">
        <v>289</v>
      </c>
      <c r="AT131" s="123" t="s">
        <v>349</v>
      </c>
      <c r="AU131" s="123" t="s">
        <v>76</v>
      </c>
      <c r="AY131" s="15" t="s">
        <v>288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5" t="s">
        <v>83</v>
      </c>
      <c r="BK131" s="124">
        <f>ROUND(I131*H131,2)</f>
        <v>0</v>
      </c>
      <c r="BL131" s="15" t="s">
        <v>289</v>
      </c>
      <c r="BM131" s="123" t="s">
        <v>1028</v>
      </c>
    </row>
    <row r="132" spans="2:65" s="1" customFormat="1" ht="19.5">
      <c r="B132" s="30"/>
      <c r="D132" s="125" t="s">
        <v>291</v>
      </c>
      <c r="F132" s="126" t="s">
        <v>1029</v>
      </c>
      <c r="I132" s="127"/>
      <c r="L132" s="30"/>
      <c r="M132" s="128"/>
      <c r="T132" s="51"/>
      <c r="AT132" s="15" t="s">
        <v>291</v>
      </c>
      <c r="AU132" s="15" t="s">
        <v>76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1030</v>
      </c>
      <c r="H133" s="132">
        <v>220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8</v>
      </c>
      <c r="D134" s="144" t="s">
        <v>349</v>
      </c>
      <c r="E134" s="145" t="s">
        <v>1031</v>
      </c>
      <c r="F134" s="146" t="s">
        <v>1032</v>
      </c>
      <c r="G134" s="147" t="s">
        <v>296</v>
      </c>
      <c r="H134" s="148">
        <v>220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1033</v>
      </c>
    </row>
    <row r="135" spans="2:65" s="1" customFormat="1" ht="19.5">
      <c r="B135" s="30"/>
      <c r="D135" s="125" t="s">
        <v>291</v>
      </c>
      <c r="F135" s="126" t="s">
        <v>1034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1030</v>
      </c>
      <c r="H136" s="132">
        <v>220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359</v>
      </c>
      <c r="D137" s="144" t="s">
        <v>349</v>
      </c>
      <c r="E137" s="145" t="s">
        <v>350</v>
      </c>
      <c r="F137" s="146" t="s">
        <v>351</v>
      </c>
      <c r="G137" s="147" t="s">
        <v>303</v>
      </c>
      <c r="H137" s="148">
        <v>220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352</v>
      </c>
    </row>
    <row r="138" spans="2:65" s="1" customFormat="1" ht="19.5">
      <c r="B138" s="30"/>
      <c r="D138" s="125" t="s">
        <v>291</v>
      </c>
      <c r="F138" s="126" t="s">
        <v>353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 ht="11.25">
      <c r="B139" s="129"/>
      <c r="D139" s="125" t="s">
        <v>292</v>
      </c>
      <c r="E139" s="130" t="s">
        <v>35</v>
      </c>
      <c r="F139" s="131" t="s">
        <v>1035</v>
      </c>
      <c r="H139" s="132">
        <v>220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365</v>
      </c>
      <c r="D140" s="144" t="s">
        <v>349</v>
      </c>
      <c r="E140" s="145" t="s">
        <v>355</v>
      </c>
      <c r="F140" s="146" t="s">
        <v>356</v>
      </c>
      <c r="G140" s="147" t="s">
        <v>296</v>
      </c>
      <c r="H140" s="148">
        <v>220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357</v>
      </c>
    </row>
    <row r="141" spans="2:65" s="1" customFormat="1" ht="19.5">
      <c r="B141" s="30"/>
      <c r="D141" s="125" t="s">
        <v>291</v>
      </c>
      <c r="F141" s="126" t="s">
        <v>358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1036</v>
      </c>
      <c r="H142" s="132">
        <v>220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360</v>
      </c>
      <c r="F143" s="146" t="s">
        <v>361</v>
      </c>
      <c r="G143" s="147" t="s">
        <v>303</v>
      </c>
      <c r="H143" s="148">
        <v>80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0.01</v>
      </c>
      <c r="R143" s="121">
        <f>Q143*H143</f>
        <v>0.8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362</v>
      </c>
    </row>
    <row r="144" spans="2:65" s="1" customFormat="1" ht="19.5">
      <c r="B144" s="30"/>
      <c r="D144" s="125" t="s">
        <v>291</v>
      </c>
      <c r="F144" s="126" t="s">
        <v>363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1037</v>
      </c>
      <c r="H145" s="132">
        <v>80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378</v>
      </c>
      <c r="D146" s="144" t="s">
        <v>349</v>
      </c>
      <c r="E146" s="145" t="s">
        <v>366</v>
      </c>
      <c r="F146" s="146" t="s">
        <v>367</v>
      </c>
      <c r="G146" s="147" t="s">
        <v>368</v>
      </c>
      <c r="H146" s="148">
        <v>4.3390000000000004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369</v>
      </c>
    </row>
    <row r="147" spans="2:65" s="1" customFormat="1" ht="19.5">
      <c r="B147" s="30"/>
      <c r="D147" s="125" t="s">
        <v>291</v>
      </c>
      <c r="F147" s="126" t="s">
        <v>370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1038</v>
      </c>
      <c r="H148" s="132">
        <v>4.3390000000000004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384</v>
      </c>
      <c r="D149" s="144" t="s">
        <v>349</v>
      </c>
      <c r="E149" s="145" t="s">
        <v>373</v>
      </c>
      <c r="F149" s="146" t="s">
        <v>374</v>
      </c>
      <c r="G149" s="147" t="s">
        <v>303</v>
      </c>
      <c r="H149" s="148">
        <v>7240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375</v>
      </c>
    </row>
    <row r="150" spans="2:65" s="1" customFormat="1" ht="48.75">
      <c r="B150" s="30"/>
      <c r="D150" s="125" t="s">
        <v>291</v>
      </c>
      <c r="F150" s="126" t="s">
        <v>376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1039</v>
      </c>
      <c r="H151" s="132">
        <v>7240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390</v>
      </c>
      <c r="D152" s="144" t="s">
        <v>349</v>
      </c>
      <c r="E152" s="145" t="s">
        <v>379</v>
      </c>
      <c r="F152" s="146" t="s">
        <v>380</v>
      </c>
      <c r="G152" s="147" t="s">
        <v>303</v>
      </c>
      <c r="H152" s="148">
        <v>348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381</v>
      </c>
    </row>
    <row r="153" spans="2:65" s="1" customFormat="1" ht="19.5">
      <c r="B153" s="30"/>
      <c r="D153" s="125" t="s">
        <v>291</v>
      </c>
      <c r="F153" s="126" t="s">
        <v>382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1040</v>
      </c>
      <c r="H154" s="132">
        <v>348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396</v>
      </c>
      <c r="D155" s="144" t="s">
        <v>349</v>
      </c>
      <c r="E155" s="145" t="s">
        <v>385</v>
      </c>
      <c r="F155" s="146" t="s">
        <v>386</v>
      </c>
      <c r="G155" s="147" t="s">
        <v>296</v>
      </c>
      <c r="H155" s="148">
        <v>8678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387</v>
      </c>
    </row>
    <row r="156" spans="2:65" s="1" customFormat="1" ht="39">
      <c r="B156" s="30"/>
      <c r="D156" s="125" t="s">
        <v>291</v>
      </c>
      <c r="F156" s="126" t="s">
        <v>388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1041</v>
      </c>
      <c r="H157" s="132">
        <v>8678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402</v>
      </c>
      <c r="D158" s="144" t="s">
        <v>349</v>
      </c>
      <c r="E158" s="145" t="s">
        <v>391</v>
      </c>
      <c r="F158" s="146" t="s">
        <v>392</v>
      </c>
      <c r="G158" s="147" t="s">
        <v>311</v>
      </c>
      <c r="H158" s="148">
        <v>3960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393</v>
      </c>
    </row>
    <row r="159" spans="2:65" s="1" customFormat="1" ht="19.5">
      <c r="B159" s="30"/>
      <c r="D159" s="125" t="s">
        <v>291</v>
      </c>
      <c r="F159" s="126" t="s">
        <v>394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1042</v>
      </c>
      <c r="H160" s="132">
        <v>3960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7</v>
      </c>
      <c r="D161" s="144" t="s">
        <v>349</v>
      </c>
      <c r="E161" s="145" t="s">
        <v>397</v>
      </c>
      <c r="F161" s="146" t="s">
        <v>398</v>
      </c>
      <c r="G161" s="147" t="s">
        <v>296</v>
      </c>
      <c r="H161" s="148">
        <v>1033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399</v>
      </c>
    </row>
    <row r="162" spans="2:65" s="1" customFormat="1" ht="19.5">
      <c r="B162" s="30"/>
      <c r="D162" s="125" t="s">
        <v>291</v>
      </c>
      <c r="F162" s="126" t="s">
        <v>400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1043</v>
      </c>
      <c r="H163" s="132">
        <v>1033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411</v>
      </c>
      <c r="D164" s="144" t="s">
        <v>349</v>
      </c>
      <c r="E164" s="145" t="s">
        <v>403</v>
      </c>
      <c r="F164" s="146" t="s">
        <v>404</v>
      </c>
      <c r="G164" s="147" t="s">
        <v>368</v>
      </c>
      <c r="H164" s="148">
        <v>4.3390000000000004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405</v>
      </c>
    </row>
    <row r="165" spans="2:65" s="1" customFormat="1" ht="58.5">
      <c r="B165" s="30"/>
      <c r="D165" s="125" t="s">
        <v>291</v>
      </c>
      <c r="F165" s="126" t="s">
        <v>406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1044</v>
      </c>
      <c r="H166" s="132">
        <v>4.3390000000000004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417</v>
      </c>
      <c r="D167" s="144" t="s">
        <v>349</v>
      </c>
      <c r="E167" s="145" t="s">
        <v>408</v>
      </c>
      <c r="F167" s="146" t="s">
        <v>409</v>
      </c>
      <c r="G167" s="147" t="s">
        <v>296</v>
      </c>
      <c r="H167" s="148">
        <v>4339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1045</v>
      </c>
    </row>
    <row r="168" spans="2:65" s="1" customFormat="1" ht="11.25">
      <c r="B168" s="30"/>
      <c r="D168" s="125" t="s">
        <v>291</v>
      </c>
      <c r="F168" s="126" t="s">
        <v>409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1" customFormat="1" ht="16.5" customHeight="1">
      <c r="B169" s="30"/>
      <c r="C169" s="144" t="s">
        <v>424</v>
      </c>
      <c r="D169" s="144" t="s">
        <v>349</v>
      </c>
      <c r="E169" s="145" t="s">
        <v>412</v>
      </c>
      <c r="F169" s="146" t="s">
        <v>413</v>
      </c>
      <c r="G169" s="147" t="s">
        <v>368</v>
      </c>
      <c r="H169" s="148">
        <v>4.3390000000000004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414</v>
      </c>
    </row>
    <row r="170" spans="2:65" s="1" customFormat="1" ht="19.5">
      <c r="B170" s="30"/>
      <c r="D170" s="125" t="s">
        <v>291</v>
      </c>
      <c r="F170" s="126" t="s">
        <v>415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1046</v>
      </c>
      <c r="H171" s="132">
        <v>4.3390000000000004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418</v>
      </c>
      <c r="F172" s="146" t="s">
        <v>419</v>
      </c>
      <c r="G172" s="147" t="s">
        <v>420</v>
      </c>
      <c r="H172" s="148">
        <v>48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421</v>
      </c>
    </row>
    <row r="173" spans="2:65" s="1" customFormat="1" ht="39">
      <c r="B173" s="30"/>
      <c r="D173" s="125" t="s">
        <v>291</v>
      </c>
      <c r="F173" s="126" t="s">
        <v>422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1047</v>
      </c>
      <c r="H174" s="132">
        <v>48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425</v>
      </c>
      <c r="F175" s="146" t="s">
        <v>426</v>
      </c>
      <c r="G175" s="147" t="s">
        <v>420</v>
      </c>
      <c r="H175" s="148">
        <v>28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427</v>
      </c>
    </row>
    <row r="176" spans="2:65" s="1" customFormat="1" ht="39">
      <c r="B176" s="30"/>
      <c r="D176" s="125" t="s">
        <v>291</v>
      </c>
      <c r="F176" s="126" t="s">
        <v>428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1048</v>
      </c>
      <c r="H177" s="132">
        <v>28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431</v>
      </c>
      <c r="F178" s="146" t="s">
        <v>432</v>
      </c>
      <c r="G178" s="147" t="s">
        <v>420</v>
      </c>
      <c r="H178" s="148">
        <v>28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433</v>
      </c>
    </row>
    <row r="179" spans="2:65" s="1" customFormat="1" ht="29.25">
      <c r="B179" s="30"/>
      <c r="D179" s="125" t="s">
        <v>291</v>
      </c>
      <c r="F179" s="126" t="s">
        <v>434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448</v>
      </c>
      <c r="H180" s="132">
        <v>28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16.5" customHeight="1">
      <c r="B181" s="30"/>
      <c r="C181" s="144" t="s">
        <v>448</v>
      </c>
      <c r="D181" s="144" t="s">
        <v>349</v>
      </c>
      <c r="E181" s="145" t="s">
        <v>437</v>
      </c>
      <c r="F181" s="146" t="s">
        <v>438</v>
      </c>
      <c r="G181" s="147" t="s">
        <v>420</v>
      </c>
      <c r="H181" s="148">
        <v>4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439</v>
      </c>
    </row>
    <row r="182" spans="2:65" s="1" customFormat="1" ht="19.5">
      <c r="B182" s="30"/>
      <c r="D182" s="125" t="s">
        <v>291</v>
      </c>
      <c r="F182" s="126" t="s">
        <v>440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289</v>
      </c>
      <c r="H183" s="132">
        <v>4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453</v>
      </c>
      <c r="D184" s="144" t="s">
        <v>349</v>
      </c>
      <c r="E184" s="145" t="s">
        <v>443</v>
      </c>
      <c r="F184" s="146" t="s">
        <v>444</v>
      </c>
      <c r="G184" s="147" t="s">
        <v>296</v>
      </c>
      <c r="H184" s="148">
        <v>8678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445</v>
      </c>
    </row>
    <row r="185" spans="2:65" s="1" customFormat="1" ht="29.25">
      <c r="B185" s="30"/>
      <c r="D185" s="125" t="s">
        <v>291</v>
      </c>
      <c r="F185" s="126" t="s">
        <v>446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1049</v>
      </c>
      <c r="H186" s="132">
        <v>8678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459</v>
      </c>
      <c r="D187" s="144" t="s">
        <v>349</v>
      </c>
      <c r="E187" s="145" t="s">
        <v>449</v>
      </c>
      <c r="F187" s="146" t="s">
        <v>450</v>
      </c>
      <c r="G187" s="147" t="s">
        <v>296</v>
      </c>
      <c r="H187" s="148">
        <v>8678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451</v>
      </c>
    </row>
    <row r="188" spans="2:65" s="1" customFormat="1" ht="29.25">
      <c r="B188" s="30"/>
      <c r="D188" s="125" t="s">
        <v>291</v>
      </c>
      <c r="F188" s="126" t="s">
        <v>452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1049</v>
      </c>
      <c r="H189" s="132">
        <v>8678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464</v>
      </c>
      <c r="D190" s="144" t="s">
        <v>349</v>
      </c>
      <c r="E190" s="145" t="s">
        <v>454</v>
      </c>
      <c r="F190" s="146" t="s">
        <v>455</v>
      </c>
      <c r="G190" s="147" t="s">
        <v>296</v>
      </c>
      <c r="H190" s="148">
        <v>2066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456</v>
      </c>
    </row>
    <row r="191" spans="2:65" s="1" customFormat="1" ht="19.5">
      <c r="B191" s="30"/>
      <c r="D191" s="125" t="s">
        <v>291</v>
      </c>
      <c r="F191" s="126" t="s">
        <v>457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 ht="11.25">
      <c r="B192" s="129"/>
      <c r="D192" s="125" t="s">
        <v>292</v>
      </c>
      <c r="E192" s="130" t="s">
        <v>35</v>
      </c>
      <c r="F192" s="131" t="s">
        <v>1050</v>
      </c>
      <c r="H192" s="132">
        <v>2066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470</v>
      </c>
      <c r="D193" s="144" t="s">
        <v>349</v>
      </c>
      <c r="E193" s="145" t="s">
        <v>460</v>
      </c>
      <c r="F193" s="146" t="s">
        <v>461</v>
      </c>
      <c r="G193" s="147" t="s">
        <v>368</v>
      </c>
      <c r="H193" s="148">
        <v>4.3390000000000004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462</v>
      </c>
    </row>
    <row r="194" spans="2:65" s="1" customFormat="1" ht="19.5">
      <c r="B194" s="30"/>
      <c r="D194" s="125" t="s">
        <v>291</v>
      </c>
      <c r="F194" s="126" t="s">
        <v>463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 ht="11.25">
      <c r="B195" s="129"/>
      <c r="D195" s="125" t="s">
        <v>292</v>
      </c>
      <c r="E195" s="130" t="s">
        <v>35</v>
      </c>
      <c r="F195" s="131" t="s">
        <v>1046</v>
      </c>
      <c r="H195" s="132">
        <v>4.3390000000000004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16.5" customHeight="1">
      <c r="B196" s="30"/>
      <c r="C196" s="144" t="s">
        <v>477</v>
      </c>
      <c r="D196" s="144" t="s">
        <v>349</v>
      </c>
      <c r="E196" s="145" t="s">
        <v>465</v>
      </c>
      <c r="F196" s="146" t="s">
        <v>466</v>
      </c>
      <c r="G196" s="147" t="s">
        <v>303</v>
      </c>
      <c r="H196" s="148">
        <v>6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467</v>
      </c>
    </row>
    <row r="197" spans="2:65" s="1" customFormat="1" ht="19.5">
      <c r="B197" s="30"/>
      <c r="D197" s="125" t="s">
        <v>291</v>
      </c>
      <c r="F197" s="126" t="s">
        <v>468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 ht="11.25">
      <c r="B198" s="129"/>
      <c r="D198" s="125" t="s">
        <v>292</v>
      </c>
      <c r="E198" s="130" t="s">
        <v>35</v>
      </c>
      <c r="F198" s="131" t="s">
        <v>1051</v>
      </c>
      <c r="H198" s="132">
        <v>6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16.5" customHeight="1">
      <c r="B199" s="30"/>
      <c r="C199" s="144" t="s">
        <v>483</v>
      </c>
      <c r="D199" s="144" t="s">
        <v>349</v>
      </c>
      <c r="E199" s="145" t="s">
        <v>471</v>
      </c>
      <c r="F199" s="146" t="s">
        <v>472</v>
      </c>
      <c r="G199" s="147" t="s">
        <v>473</v>
      </c>
      <c r="H199" s="148">
        <v>0.35799999999999998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474</v>
      </c>
    </row>
    <row r="200" spans="2:65" s="1" customFormat="1" ht="19.5">
      <c r="B200" s="30"/>
      <c r="D200" s="125" t="s">
        <v>291</v>
      </c>
      <c r="F200" s="126" t="s">
        <v>475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1" customFormat="1" ht="29.25">
      <c r="B201" s="30"/>
      <c r="D201" s="125" t="s">
        <v>335</v>
      </c>
      <c r="F201" s="143" t="s">
        <v>1052</v>
      </c>
      <c r="I201" s="127"/>
      <c r="L201" s="30"/>
      <c r="M201" s="128"/>
      <c r="T201" s="51"/>
      <c r="AT201" s="15" t="s">
        <v>335</v>
      </c>
      <c r="AU201" s="15" t="s">
        <v>76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476</v>
      </c>
      <c r="H202" s="132">
        <v>0.35799999999999998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83</v>
      </c>
      <c r="AY202" s="130" t="s">
        <v>288</v>
      </c>
    </row>
    <row r="203" spans="2:65" s="1" customFormat="1" ht="16.5" customHeight="1">
      <c r="B203" s="30"/>
      <c r="C203" s="144" t="s">
        <v>490</v>
      </c>
      <c r="D203" s="144" t="s">
        <v>349</v>
      </c>
      <c r="E203" s="145" t="s">
        <v>478</v>
      </c>
      <c r="F203" s="146" t="s">
        <v>479</v>
      </c>
      <c r="G203" s="147" t="s">
        <v>311</v>
      </c>
      <c r="H203" s="148">
        <v>119.4</v>
      </c>
      <c r="I203" s="149"/>
      <c r="J203" s="150">
        <f>ROUND(I203*H203,2)</f>
        <v>0</v>
      </c>
      <c r="K203" s="151"/>
      <c r="L203" s="30"/>
      <c r="M203" s="152" t="s">
        <v>35</v>
      </c>
      <c r="N203" s="153" t="s">
        <v>47</v>
      </c>
      <c r="P203" s="121">
        <f>O203*H203</f>
        <v>0</v>
      </c>
      <c r="Q203" s="121">
        <v>0</v>
      </c>
      <c r="R203" s="121">
        <f>Q203*H203</f>
        <v>0</v>
      </c>
      <c r="S203" s="121">
        <v>0</v>
      </c>
      <c r="T203" s="122">
        <f>S203*H203</f>
        <v>0</v>
      </c>
      <c r="AR203" s="123" t="s">
        <v>289</v>
      </c>
      <c r="AT203" s="123" t="s">
        <v>349</v>
      </c>
      <c r="AU203" s="123" t="s">
        <v>76</v>
      </c>
      <c r="AY203" s="15" t="s">
        <v>288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5" t="s">
        <v>83</v>
      </c>
      <c r="BK203" s="124">
        <f>ROUND(I203*H203,2)</f>
        <v>0</v>
      </c>
      <c r="BL203" s="15" t="s">
        <v>289</v>
      </c>
      <c r="BM203" s="123" t="s">
        <v>480</v>
      </c>
    </row>
    <row r="204" spans="2:65" s="1" customFormat="1" ht="19.5">
      <c r="B204" s="30"/>
      <c r="D204" s="125" t="s">
        <v>291</v>
      </c>
      <c r="F204" s="126" t="s">
        <v>481</v>
      </c>
      <c r="I204" s="127"/>
      <c r="L204" s="30"/>
      <c r="M204" s="128"/>
      <c r="T204" s="51"/>
      <c r="AT204" s="15" t="s">
        <v>291</v>
      </c>
      <c r="AU204" s="15" t="s">
        <v>76</v>
      </c>
    </row>
    <row r="205" spans="2:65" s="9" customFormat="1" ht="11.25">
      <c r="B205" s="129"/>
      <c r="D205" s="125" t="s">
        <v>292</v>
      </c>
      <c r="E205" s="130" t="s">
        <v>35</v>
      </c>
      <c r="F205" s="131" t="s">
        <v>482</v>
      </c>
      <c r="H205" s="132">
        <v>119.4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83</v>
      </c>
      <c r="AY205" s="130" t="s">
        <v>288</v>
      </c>
    </row>
    <row r="206" spans="2:65" s="1" customFormat="1" ht="16.5" customHeight="1">
      <c r="B206" s="30"/>
      <c r="C206" s="144" t="s">
        <v>435</v>
      </c>
      <c r="D206" s="144" t="s">
        <v>349</v>
      </c>
      <c r="E206" s="145" t="s">
        <v>484</v>
      </c>
      <c r="F206" s="146" t="s">
        <v>485</v>
      </c>
      <c r="G206" s="147" t="s">
        <v>486</v>
      </c>
      <c r="H206" s="148">
        <v>1194</v>
      </c>
      <c r="I206" s="149"/>
      <c r="J206" s="150">
        <f>ROUND(I206*H206,2)</f>
        <v>0</v>
      </c>
      <c r="K206" s="151"/>
      <c r="L206" s="30"/>
      <c r="M206" s="152" t="s">
        <v>35</v>
      </c>
      <c r="N206" s="153" t="s">
        <v>47</v>
      </c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AR206" s="123" t="s">
        <v>289</v>
      </c>
      <c r="AT206" s="123" t="s">
        <v>349</v>
      </c>
      <c r="AU206" s="123" t="s">
        <v>76</v>
      </c>
      <c r="AY206" s="15" t="s">
        <v>288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5" t="s">
        <v>83</v>
      </c>
      <c r="BK206" s="124">
        <f>ROUND(I206*H206,2)</f>
        <v>0</v>
      </c>
      <c r="BL206" s="15" t="s">
        <v>289</v>
      </c>
      <c r="BM206" s="123" t="s">
        <v>487</v>
      </c>
    </row>
    <row r="207" spans="2:65" s="1" customFormat="1" ht="19.5">
      <c r="B207" s="30"/>
      <c r="D207" s="125" t="s">
        <v>291</v>
      </c>
      <c r="F207" s="126" t="s">
        <v>488</v>
      </c>
      <c r="I207" s="127"/>
      <c r="L207" s="30"/>
      <c r="M207" s="128"/>
      <c r="T207" s="51"/>
      <c r="AT207" s="15" t="s">
        <v>291</v>
      </c>
      <c r="AU207" s="15" t="s">
        <v>76</v>
      </c>
    </row>
    <row r="208" spans="2:65" s="9" customFormat="1" ht="11.25">
      <c r="B208" s="129"/>
      <c r="D208" s="125" t="s">
        <v>292</v>
      </c>
      <c r="E208" s="130" t="s">
        <v>35</v>
      </c>
      <c r="F208" s="131" t="s">
        <v>489</v>
      </c>
      <c r="H208" s="132">
        <v>1194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83</v>
      </c>
      <c r="AY208" s="130" t="s">
        <v>288</v>
      </c>
    </row>
    <row r="209" spans="2:65" s="1" customFormat="1" ht="16.5" customHeight="1">
      <c r="B209" s="30"/>
      <c r="C209" s="144" t="s">
        <v>498</v>
      </c>
      <c r="D209" s="144" t="s">
        <v>349</v>
      </c>
      <c r="E209" s="145" t="s">
        <v>946</v>
      </c>
      <c r="F209" s="146" t="s">
        <v>947</v>
      </c>
      <c r="G209" s="147" t="s">
        <v>296</v>
      </c>
      <c r="H209" s="148">
        <v>450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9.7000000000000003E-2</v>
      </c>
      <c r="T209" s="122">
        <f>S209*H209</f>
        <v>43.65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1053</v>
      </c>
    </row>
    <row r="210" spans="2:65" s="1" customFormat="1" ht="29.25">
      <c r="B210" s="30"/>
      <c r="D210" s="125" t="s">
        <v>291</v>
      </c>
      <c r="F210" s="126" t="s">
        <v>949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22.5">
      <c r="B211" s="129"/>
      <c r="D211" s="125" t="s">
        <v>292</v>
      </c>
      <c r="E211" s="130" t="s">
        <v>35</v>
      </c>
      <c r="F211" s="131" t="s">
        <v>1054</v>
      </c>
      <c r="H211" s="132">
        <v>450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83</v>
      </c>
      <c r="AY211" s="130" t="s">
        <v>288</v>
      </c>
    </row>
    <row r="212" spans="2:65" s="1" customFormat="1" ht="16.5" customHeight="1">
      <c r="B212" s="30"/>
      <c r="C212" s="144" t="s">
        <v>503</v>
      </c>
      <c r="D212" s="144" t="s">
        <v>349</v>
      </c>
      <c r="E212" s="145" t="s">
        <v>491</v>
      </c>
      <c r="F212" s="146" t="s">
        <v>492</v>
      </c>
      <c r="G212" s="147" t="s">
        <v>303</v>
      </c>
      <c r="H212" s="148">
        <v>104</v>
      </c>
      <c r="I212" s="149"/>
      <c r="J212" s="150">
        <f>ROUND(I212*H212,2)</f>
        <v>0</v>
      </c>
      <c r="K212" s="151"/>
      <c r="L212" s="30"/>
      <c r="M212" s="152" t="s">
        <v>35</v>
      </c>
      <c r="N212" s="153" t="s">
        <v>47</v>
      </c>
      <c r="P212" s="121">
        <f>O212*H212</f>
        <v>0</v>
      </c>
      <c r="Q212" s="121">
        <v>0</v>
      </c>
      <c r="R212" s="121">
        <f>Q212*H212</f>
        <v>0</v>
      </c>
      <c r="S212" s="121">
        <v>0</v>
      </c>
      <c r="T212" s="122">
        <f>S212*H212</f>
        <v>0</v>
      </c>
      <c r="AR212" s="123" t="s">
        <v>289</v>
      </c>
      <c r="AT212" s="123" t="s">
        <v>349</v>
      </c>
      <c r="AU212" s="123" t="s">
        <v>76</v>
      </c>
      <c r="AY212" s="15" t="s">
        <v>288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5" t="s">
        <v>83</v>
      </c>
      <c r="BK212" s="124">
        <f>ROUND(I212*H212,2)</f>
        <v>0</v>
      </c>
      <c r="BL212" s="15" t="s">
        <v>289</v>
      </c>
      <c r="BM212" s="123" t="s">
        <v>493</v>
      </c>
    </row>
    <row r="213" spans="2:65" s="1" customFormat="1" ht="11.25">
      <c r="B213" s="30"/>
      <c r="D213" s="125" t="s">
        <v>291</v>
      </c>
      <c r="F213" s="126" t="s">
        <v>492</v>
      </c>
      <c r="I213" s="127"/>
      <c r="L213" s="30"/>
      <c r="M213" s="128"/>
      <c r="T213" s="51"/>
      <c r="AT213" s="15" t="s">
        <v>291</v>
      </c>
      <c r="AU213" s="15" t="s">
        <v>76</v>
      </c>
    </row>
    <row r="214" spans="2:65" s="9" customFormat="1" ht="11.25">
      <c r="B214" s="129"/>
      <c r="D214" s="125" t="s">
        <v>292</v>
      </c>
      <c r="E214" s="130" t="s">
        <v>35</v>
      </c>
      <c r="F214" s="131" t="s">
        <v>1055</v>
      </c>
      <c r="H214" s="132">
        <v>104</v>
      </c>
      <c r="I214" s="133"/>
      <c r="L214" s="129"/>
      <c r="M214" s="134"/>
      <c r="T214" s="135"/>
      <c r="AT214" s="130" t="s">
        <v>292</v>
      </c>
      <c r="AU214" s="130" t="s">
        <v>76</v>
      </c>
      <c r="AV214" s="9" t="s">
        <v>85</v>
      </c>
      <c r="AW214" s="9" t="s">
        <v>37</v>
      </c>
      <c r="AX214" s="9" t="s">
        <v>83</v>
      </c>
      <c r="AY214" s="130" t="s">
        <v>288</v>
      </c>
    </row>
    <row r="215" spans="2:65" s="1" customFormat="1" ht="16.5" customHeight="1">
      <c r="B215" s="30"/>
      <c r="C215" s="144" t="s">
        <v>508</v>
      </c>
      <c r="D215" s="144" t="s">
        <v>349</v>
      </c>
      <c r="E215" s="145" t="s">
        <v>495</v>
      </c>
      <c r="F215" s="146" t="s">
        <v>496</v>
      </c>
      <c r="G215" s="147" t="s">
        <v>303</v>
      </c>
      <c r="H215" s="148">
        <v>104</v>
      </c>
      <c r="I215" s="149"/>
      <c r="J215" s="150">
        <f>ROUND(I215*H215,2)</f>
        <v>0</v>
      </c>
      <c r="K215" s="151"/>
      <c r="L215" s="30"/>
      <c r="M215" s="152" t="s">
        <v>35</v>
      </c>
      <c r="N215" s="153" t="s">
        <v>47</v>
      </c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AR215" s="123" t="s">
        <v>289</v>
      </c>
      <c r="AT215" s="123" t="s">
        <v>349</v>
      </c>
      <c r="AU215" s="123" t="s">
        <v>76</v>
      </c>
      <c r="AY215" s="15" t="s">
        <v>288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5" t="s">
        <v>83</v>
      </c>
      <c r="BK215" s="124">
        <f>ROUND(I215*H215,2)</f>
        <v>0</v>
      </c>
      <c r="BL215" s="15" t="s">
        <v>289</v>
      </c>
      <c r="BM215" s="123" t="s">
        <v>497</v>
      </c>
    </row>
    <row r="216" spans="2:65" s="1" customFormat="1" ht="11.25">
      <c r="B216" s="30"/>
      <c r="D216" s="125" t="s">
        <v>291</v>
      </c>
      <c r="F216" s="126" t="s">
        <v>496</v>
      </c>
      <c r="I216" s="127"/>
      <c r="L216" s="30"/>
      <c r="M216" s="128"/>
      <c r="T216" s="51"/>
      <c r="AT216" s="15" t="s">
        <v>291</v>
      </c>
      <c r="AU216" s="15" t="s">
        <v>76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1055</v>
      </c>
      <c r="H217" s="132">
        <v>104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83</v>
      </c>
      <c r="AY217" s="130" t="s">
        <v>288</v>
      </c>
    </row>
    <row r="218" spans="2:65" s="1" customFormat="1" ht="16.5" customHeight="1">
      <c r="B218" s="30"/>
      <c r="C218" s="144" t="s">
        <v>515</v>
      </c>
      <c r="D218" s="144" t="s">
        <v>349</v>
      </c>
      <c r="E218" s="145" t="s">
        <v>499</v>
      </c>
      <c r="F218" s="146" t="s">
        <v>500</v>
      </c>
      <c r="G218" s="147" t="s">
        <v>303</v>
      </c>
      <c r="H218" s="148">
        <v>12</v>
      </c>
      <c r="I218" s="149"/>
      <c r="J218" s="150">
        <f>ROUND(I218*H218,2)</f>
        <v>0</v>
      </c>
      <c r="K218" s="151"/>
      <c r="L218" s="30"/>
      <c r="M218" s="152" t="s">
        <v>35</v>
      </c>
      <c r="N218" s="153" t="s">
        <v>47</v>
      </c>
      <c r="P218" s="121">
        <f>O218*H218</f>
        <v>0</v>
      </c>
      <c r="Q218" s="121">
        <v>0</v>
      </c>
      <c r="R218" s="121">
        <f>Q218*H218</f>
        <v>0</v>
      </c>
      <c r="S218" s="121">
        <v>0</v>
      </c>
      <c r="T218" s="122">
        <f>S218*H218</f>
        <v>0</v>
      </c>
      <c r="AR218" s="123" t="s">
        <v>289</v>
      </c>
      <c r="AT218" s="123" t="s">
        <v>349</v>
      </c>
      <c r="AU218" s="123" t="s">
        <v>76</v>
      </c>
      <c r="AY218" s="15" t="s">
        <v>288</v>
      </c>
      <c r="BE218" s="124">
        <f>IF(N218="základní",J218,0)</f>
        <v>0</v>
      </c>
      <c r="BF218" s="124">
        <f>IF(N218="snížená",J218,0)</f>
        <v>0</v>
      </c>
      <c r="BG218" s="124">
        <f>IF(N218="zákl. přenesená",J218,0)</f>
        <v>0</v>
      </c>
      <c r="BH218" s="124">
        <f>IF(N218="sníž. přenesená",J218,0)</f>
        <v>0</v>
      </c>
      <c r="BI218" s="124">
        <f>IF(N218="nulová",J218,0)</f>
        <v>0</v>
      </c>
      <c r="BJ218" s="15" t="s">
        <v>83</v>
      </c>
      <c r="BK218" s="124">
        <f>ROUND(I218*H218,2)</f>
        <v>0</v>
      </c>
      <c r="BL218" s="15" t="s">
        <v>289</v>
      </c>
      <c r="BM218" s="123" t="s">
        <v>501</v>
      </c>
    </row>
    <row r="219" spans="2:65" s="1" customFormat="1" ht="11.25">
      <c r="B219" s="30"/>
      <c r="D219" s="125" t="s">
        <v>291</v>
      </c>
      <c r="F219" s="126" t="s">
        <v>500</v>
      </c>
      <c r="I219" s="127"/>
      <c r="L219" s="30"/>
      <c r="M219" s="128"/>
      <c r="T219" s="51"/>
      <c r="AT219" s="15" t="s">
        <v>291</v>
      </c>
      <c r="AU219" s="15" t="s">
        <v>76</v>
      </c>
    </row>
    <row r="220" spans="2:65" s="9" customFormat="1" ht="11.25">
      <c r="B220" s="129"/>
      <c r="D220" s="125" t="s">
        <v>292</v>
      </c>
      <c r="E220" s="130" t="s">
        <v>35</v>
      </c>
      <c r="F220" s="131" t="s">
        <v>1056</v>
      </c>
      <c r="H220" s="132">
        <v>6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9" customFormat="1" ht="11.25">
      <c r="B221" s="129"/>
      <c r="D221" s="125" t="s">
        <v>292</v>
      </c>
      <c r="E221" s="130" t="s">
        <v>35</v>
      </c>
      <c r="F221" s="131" t="s">
        <v>1057</v>
      </c>
      <c r="H221" s="132">
        <v>6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10" customFormat="1" ht="11.25">
      <c r="B222" s="136"/>
      <c r="D222" s="125" t="s">
        <v>292</v>
      </c>
      <c r="E222" s="137" t="s">
        <v>35</v>
      </c>
      <c r="F222" s="138" t="s">
        <v>307</v>
      </c>
      <c r="H222" s="139">
        <v>12</v>
      </c>
      <c r="I222" s="140"/>
      <c r="L222" s="136"/>
      <c r="M222" s="141"/>
      <c r="T222" s="142"/>
      <c r="AT222" s="137" t="s">
        <v>292</v>
      </c>
      <c r="AU222" s="137" t="s">
        <v>76</v>
      </c>
      <c r="AV222" s="10" t="s">
        <v>289</v>
      </c>
      <c r="AW222" s="10" t="s">
        <v>37</v>
      </c>
      <c r="AX222" s="10" t="s">
        <v>83</v>
      </c>
      <c r="AY222" s="137" t="s">
        <v>288</v>
      </c>
    </row>
    <row r="223" spans="2:65" s="1" customFormat="1" ht="16.5" customHeight="1">
      <c r="B223" s="30"/>
      <c r="C223" s="144" t="s">
        <v>522</v>
      </c>
      <c r="D223" s="144" t="s">
        <v>349</v>
      </c>
      <c r="E223" s="145" t="s">
        <v>504</v>
      </c>
      <c r="F223" s="146" t="s">
        <v>505</v>
      </c>
      <c r="G223" s="147" t="s">
        <v>303</v>
      </c>
      <c r="H223" s="148">
        <v>12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506</v>
      </c>
    </row>
    <row r="224" spans="2:65" s="1" customFormat="1" ht="11.25">
      <c r="B224" s="30"/>
      <c r="D224" s="125" t="s">
        <v>291</v>
      </c>
      <c r="F224" s="126" t="s">
        <v>507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1056</v>
      </c>
      <c r="H225" s="132">
        <v>6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 ht="11.25">
      <c r="B226" s="129"/>
      <c r="D226" s="125" t="s">
        <v>292</v>
      </c>
      <c r="E226" s="130" t="s">
        <v>35</v>
      </c>
      <c r="F226" s="131" t="s">
        <v>1057</v>
      </c>
      <c r="H226" s="132">
        <v>6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 ht="11.25">
      <c r="B227" s="136"/>
      <c r="D227" s="125" t="s">
        <v>292</v>
      </c>
      <c r="E227" s="137" t="s">
        <v>35</v>
      </c>
      <c r="F227" s="138" t="s">
        <v>307</v>
      </c>
      <c r="H227" s="139">
        <v>12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21.75" customHeight="1">
      <c r="B228" s="30"/>
      <c r="C228" s="144" t="s">
        <v>530</v>
      </c>
      <c r="D228" s="144" t="s">
        <v>349</v>
      </c>
      <c r="E228" s="145" t="s">
        <v>1058</v>
      </c>
      <c r="F228" s="146" t="s">
        <v>1059</v>
      </c>
      <c r="G228" s="147" t="s">
        <v>296</v>
      </c>
      <c r="H228" s="148">
        <v>6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1.4</v>
      </c>
      <c r="R228" s="121">
        <f>Q228*H228</f>
        <v>8.3999999999999986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1060</v>
      </c>
    </row>
    <row r="229" spans="2:65" s="1" customFormat="1" ht="19.5">
      <c r="B229" s="30"/>
      <c r="D229" s="125" t="s">
        <v>291</v>
      </c>
      <c r="F229" s="126" t="s">
        <v>1061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1062</v>
      </c>
      <c r="H230" s="132">
        <v>6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16.5" customHeight="1">
      <c r="B231" s="30"/>
      <c r="C231" s="144" t="s">
        <v>537</v>
      </c>
      <c r="D231" s="144" t="s">
        <v>349</v>
      </c>
      <c r="E231" s="145" t="s">
        <v>509</v>
      </c>
      <c r="F231" s="146" t="s">
        <v>510</v>
      </c>
      <c r="G231" s="147" t="s">
        <v>296</v>
      </c>
      <c r="H231" s="148">
        <v>7.2</v>
      </c>
      <c r="I231" s="149"/>
      <c r="J231" s="150">
        <f>ROUND(I231*H231,2)</f>
        <v>0</v>
      </c>
      <c r="K231" s="151"/>
      <c r="L231" s="30"/>
      <c r="M231" s="152" t="s">
        <v>35</v>
      </c>
      <c r="N231" s="153" t="s">
        <v>47</v>
      </c>
      <c r="P231" s="121">
        <f>O231*H231</f>
        <v>0</v>
      </c>
      <c r="Q231" s="121">
        <v>0.25800000000000001</v>
      </c>
      <c r="R231" s="121">
        <f>Q231*H231</f>
        <v>1.8576000000000001</v>
      </c>
      <c r="S231" s="121">
        <v>0</v>
      </c>
      <c r="T231" s="122">
        <f>S231*H231</f>
        <v>0</v>
      </c>
      <c r="AR231" s="123" t="s">
        <v>289</v>
      </c>
      <c r="AT231" s="123" t="s">
        <v>349</v>
      </c>
      <c r="AU231" s="123" t="s">
        <v>76</v>
      </c>
      <c r="AY231" s="15" t="s">
        <v>288</v>
      </c>
      <c r="BE231" s="124">
        <f>IF(N231="základní",J231,0)</f>
        <v>0</v>
      </c>
      <c r="BF231" s="124">
        <f>IF(N231="snížená",J231,0)</f>
        <v>0</v>
      </c>
      <c r="BG231" s="124">
        <f>IF(N231="zákl. přenesená",J231,0)</f>
        <v>0</v>
      </c>
      <c r="BH231" s="124">
        <f>IF(N231="sníž. přenesená",J231,0)</f>
        <v>0</v>
      </c>
      <c r="BI231" s="124">
        <f>IF(N231="nulová",J231,0)</f>
        <v>0</v>
      </c>
      <c r="BJ231" s="15" t="s">
        <v>83</v>
      </c>
      <c r="BK231" s="124">
        <f>ROUND(I231*H231,2)</f>
        <v>0</v>
      </c>
      <c r="BL231" s="15" t="s">
        <v>289</v>
      </c>
      <c r="BM231" s="123" t="s">
        <v>511</v>
      </c>
    </row>
    <row r="232" spans="2:65" s="1" customFormat="1" ht="19.5">
      <c r="B232" s="30"/>
      <c r="D232" s="125" t="s">
        <v>291</v>
      </c>
      <c r="F232" s="126" t="s">
        <v>512</v>
      </c>
      <c r="I232" s="127"/>
      <c r="L232" s="30"/>
      <c r="M232" s="128"/>
      <c r="T232" s="51"/>
      <c r="AT232" s="15" t="s">
        <v>291</v>
      </c>
      <c r="AU232" s="15" t="s">
        <v>76</v>
      </c>
    </row>
    <row r="233" spans="2:65" s="9" customFormat="1" ht="11.25">
      <c r="B233" s="129"/>
      <c r="D233" s="125" t="s">
        <v>292</v>
      </c>
      <c r="E233" s="130" t="s">
        <v>35</v>
      </c>
      <c r="F233" s="131" t="s">
        <v>1063</v>
      </c>
      <c r="H233" s="132">
        <v>7.2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83</v>
      </c>
      <c r="AY233" s="130" t="s">
        <v>288</v>
      </c>
    </row>
    <row r="234" spans="2:65" s="1" customFormat="1" ht="16.5" customHeight="1">
      <c r="B234" s="30"/>
      <c r="C234" s="144" t="s">
        <v>544</v>
      </c>
      <c r="D234" s="144" t="s">
        <v>349</v>
      </c>
      <c r="E234" s="145" t="s">
        <v>951</v>
      </c>
      <c r="F234" s="146" t="s">
        <v>952</v>
      </c>
      <c r="G234" s="147" t="s">
        <v>296</v>
      </c>
      <c r="H234" s="148">
        <v>7.2</v>
      </c>
      <c r="I234" s="149"/>
      <c r="J234" s="150">
        <f>ROUND(I234*H234,2)</f>
        <v>0</v>
      </c>
      <c r="K234" s="151"/>
      <c r="L234" s="30"/>
      <c r="M234" s="152" t="s">
        <v>35</v>
      </c>
      <c r="N234" s="153" t="s">
        <v>47</v>
      </c>
      <c r="P234" s="121">
        <f>O234*H234</f>
        <v>0</v>
      </c>
      <c r="Q234" s="121">
        <v>0</v>
      </c>
      <c r="R234" s="121">
        <f>Q234*H234</f>
        <v>0</v>
      </c>
      <c r="S234" s="121">
        <v>0</v>
      </c>
      <c r="T234" s="122">
        <f>S234*H234</f>
        <v>0</v>
      </c>
      <c r="AR234" s="123" t="s">
        <v>289</v>
      </c>
      <c r="AT234" s="123" t="s">
        <v>349</v>
      </c>
      <c r="AU234" s="123" t="s">
        <v>76</v>
      </c>
      <c r="AY234" s="15" t="s">
        <v>288</v>
      </c>
      <c r="BE234" s="124">
        <f>IF(N234="základní",J234,0)</f>
        <v>0</v>
      </c>
      <c r="BF234" s="124">
        <f>IF(N234="snížená",J234,0)</f>
        <v>0</v>
      </c>
      <c r="BG234" s="124">
        <f>IF(N234="zákl. přenesená",J234,0)</f>
        <v>0</v>
      </c>
      <c r="BH234" s="124">
        <f>IF(N234="sníž. přenesená",J234,0)</f>
        <v>0</v>
      </c>
      <c r="BI234" s="124">
        <f>IF(N234="nulová",J234,0)</f>
        <v>0</v>
      </c>
      <c r="BJ234" s="15" t="s">
        <v>83</v>
      </c>
      <c r="BK234" s="124">
        <f>ROUND(I234*H234,2)</f>
        <v>0</v>
      </c>
      <c r="BL234" s="15" t="s">
        <v>289</v>
      </c>
      <c r="BM234" s="123" t="s">
        <v>1064</v>
      </c>
    </row>
    <row r="235" spans="2:65" s="1" customFormat="1" ht="19.5">
      <c r="B235" s="30"/>
      <c r="D235" s="125" t="s">
        <v>291</v>
      </c>
      <c r="F235" s="126" t="s">
        <v>954</v>
      </c>
      <c r="I235" s="127"/>
      <c r="L235" s="30"/>
      <c r="M235" s="128"/>
      <c r="T235" s="51"/>
      <c r="AT235" s="15" t="s">
        <v>291</v>
      </c>
      <c r="AU235" s="15" t="s">
        <v>76</v>
      </c>
    </row>
    <row r="236" spans="2:65" s="9" customFormat="1" ht="11.25">
      <c r="B236" s="129"/>
      <c r="D236" s="125" t="s">
        <v>292</v>
      </c>
      <c r="E236" s="130" t="s">
        <v>35</v>
      </c>
      <c r="F236" s="131" t="s">
        <v>1065</v>
      </c>
      <c r="H236" s="132">
        <v>7.2</v>
      </c>
      <c r="I236" s="133"/>
      <c r="L236" s="129"/>
      <c r="M236" s="134"/>
      <c r="T236" s="135"/>
      <c r="AT236" s="130" t="s">
        <v>292</v>
      </c>
      <c r="AU236" s="130" t="s">
        <v>76</v>
      </c>
      <c r="AV236" s="9" t="s">
        <v>85</v>
      </c>
      <c r="AW236" s="9" t="s">
        <v>37</v>
      </c>
      <c r="AX236" s="9" t="s">
        <v>83</v>
      </c>
      <c r="AY236" s="130" t="s">
        <v>288</v>
      </c>
    </row>
    <row r="237" spans="2:65" s="1" customFormat="1" ht="16.5" customHeight="1">
      <c r="B237" s="30"/>
      <c r="C237" s="144" t="s">
        <v>551</v>
      </c>
      <c r="D237" s="144" t="s">
        <v>349</v>
      </c>
      <c r="E237" s="145" t="s">
        <v>516</v>
      </c>
      <c r="F237" s="146" t="s">
        <v>517</v>
      </c>
      <c r="G237" s="147" t="s">
        <v>303</v>
      </c>
      <c r="H237" s="148">
        <v>4</v>
      </c>
      <c r="I237" s="149"/>
      <c r="J237" s="150">
        <f>ROUND(I237*H237,2)</f>
        <v>0</v>
      </c>
      <c r="K237" s="151"/>
      <c r="L237" s="30"/>
      <c r="M237" s="152" t="s">
        <v>35</v>
      </c>
      <c r="N237" s="153" t="s">
        <v>47</v>
      </c>
      <c r="P237" s="121">
        <f>O237*H237</f>
        <v>0</v>
      </c>
      <c r="Q237" s="121">
        <v>0</v>
      </c>
      <c r="R237" s="121">
        <f>Q237*H237</f>
        <v>0</v>
      </c>
      <c r="S237" s="121">
        <v>0</v>
      </c>
      <c r="T237" s="122">
        <f>S237*H237</f>
        <v>0</v>
      </c>
      <c r="AR237" s="123" t="s">
        <v>289</v>
      </c>
      <c r="AT237" s="123" t="s">
        <v>349</v>
      </c>
      <c r="AU237" s="123" t="s">
        <v>76</v>
      </c>
      <c r="AY237" s="15" t="s">
        <v>288</v>
      </c>
      <c r="BE237" s="124">
        <f>IF(N237="základní",J237,0)</f>
        <v>0</v>
      </c>
      <c r="BF237" s="124">
        <f>IF(N237="snížená",J237,0)</f>
        <v>0</v>
      </c>
      <c r="BG237" s="124">
        <f>IF(N237="zákl. přenesená",J237,0)</f>
        <v>0</v>
      </c>
      <c r="BH237" s="124">
        <f>IF(N237="sníž. přenesená",J237,0)</f>
        <v>0</v>
      </c>
      <c r="BI237" s="124">
        <f>IF(N237="nulová",J237,0)</f>
        <v>0</v>
      </c>
      <c r="BJ237" s="15" t="s">
        <v>83</v>
      </c>
      <c r="BK237" s="124">
        <f>ROUND(I237*H237,2)</f>
        <v>0</v>
      </c>
      <c r="BL237" s="15" t="s">
        <v>289</v>
      </c>
      <c r="BM237" s="123" t="s">
        <v>518</v>
      </c>
    </row>
    <row r="238" spans="2:65" s="1" customFormat="1" ht="19.5">
      <c r="B238" s="30"/>
      <c r="D238" s="125" t="s">
        <v>291</v>
      </c>
      <c r="F238" s="126" t="s">
        <v>519</v>
      </c>
      <c r="I238" s="127"/>
      <c r="L238" s="30"/>
      <c r="M238" s="128"/>
      <c r="T238" s="51"/>
      <c r="AT238" s="15" t="s">
        <v>291</v>
      </c>
      <c r="AU238" s="15" t="s">
        <v>76</v>
      </c>
    </row>
    <row r="239" spans="2:65" s="9" customFormat="1" ht="11.25">
      <c r="B239" s="129"/>
      <c r="D239" s="125" t="s">
        <v>292</v>
      </c>
      <c r="E239" s="130" t="s">
        <v>35</v>
      </c>
      <c r="F239" s="131" t="s">
        <v>1066</v>
      </c>
      <c r="H239" s="132">
        <v>2</v>
      </c>
      <c r="I239" s="133"/>
      <c r="L239" s="129"/>
      <c r="M239" s="134"/>
      <c r="T239" s="135"/>
      <c r="AT239" s="130" t="s">
        <v>292</v>
      </c>
      <c r="AU239" s="130" t="s">
        <v>76</v>
      </c>
      <c r="AV239" s="9" t="s">
        <v>85</v>
      </c>
      <c r="AW239" s="9" t="s">
        <v>37</v>
      </c>
      <c r="AX239" s="9" t="s">
        <v>76</v>
      </c>
      <c r="AY239" s="130" t="s">
        <v>288</v>
      </c>
    </row>
    <row r="240" spans="2:65" s="9" customFormat="1" ht="11.25">
      <c r="B240" s="129"/>
      <c r="D240" s="125" t="s">
        <v>292</v>
      </c>
      <c r="E240" s="130" t="s">
        <v>35</v>
      </c>
      <c r="F240" s="131" t="s">
        <v>1067</v>
      </c>
      <c r="H240" s="132">
        <v>2</v>
      </c>
      <c r="I240" s="133"/>
      <c r="L240" s="129"/>
      <c r="M240" s="134"/>
      <c r="T240" s="135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76</v>
      </c>
      <c r="AY240" s="130" t="s">
        <v>288</v>
      </c>
    </row>
    <row r="241" spans="2:65" s="10" customFormat="1" ht="11.25">
      <c r="B241" s="136"/>
      <c r="D241" s="125" t="s">
        <v>292</v>
      </c>
      <c r="E241" s="137" t="s">
        <v>35</v>
      </c>
      <c r="F241" s="138" t="s">
        <v>307</v>
      </c>
      <c r="H241" s="139">
        <v>4</v>
      </c>
      <c r="I241" s="140"/>
      <c r="L241" s="136"/>
      <c r="M241" s="141"/>
      <c r="T241" s="142"/>
      <c r="AT241" s="137" t="s">
        <v>292</v>
      </c>
      <c r="AU241" s="137" t="s">
        <v>76</v>
      </c>
      <c r="AV241" s="10" t="s">
        <v>289</v>
      </c>
      <c r="AW241" s="10" t="s">
        <v>37</v>
      </c>
      <c r="AX241" s="10" t="s">
        <v>83</v>
      </c>
      <c r="AY241" s="137" t="s">
        <v>288</v>
      </c>
    </row>
    <row r="242" spans="2:65" s="1" customFormat="1" ht="16.5" customHeight="1">
      <c r="B242" s="30"/>
      <c r="C242" s="144" t="s">
        <v>558</v>
      </c>
      <c r="D242" s="144" t="s">
        <v>349</v>
      </c>
      <c r="E242" s="145" t="s">
        <v>956</v>
      </c>
      <c r="F242" s="146" t="s">
        <v>957</v>
      </c>
      <c r="G242" s="147" t="s">
        <v>303</v>
      </c>
      <c r="H242" s="148">
        <v>2</v>
      </c>
      <c r="I242" s="149"/>
      <c r="J242" s="150">
        <f>ROUND(I242*H242,2)</f>
        <v>0</v>
      </c>
      <c r="K242" s="151"/>
      <c r="L242" s="30"/>
      <c r="M242" s="152" t="s">
        <v>35</v>
      </c>
      <c r="N242" s="153" t="s">
        <v>47</v>
      </c>
      <c r="P242" s="121">
        <f>O242*H242</f>
        <v>0</v>
      </c>
      <c r="Q242" s="121">
        <v>0</v>
      </c>
      <c r="R242" s="121">
        <f>Q242*H242</f>
        <v>0</v>
      </c>
      <c r="S242" s="121">
        <v>0</v>
      </c>
      <c r="T242" s="122">
        <f>S242*H242</f>
        <v>0</v>
      </c>
      <c r="AR242" s="123" t="s">
        <v>289</v>
      </c>
      <c r="AT242" s="123" t="s">
        <v>349</v>
      </c>
      <c r="AU242" s="123" t="s">
        <v>76</v>
      </c>
      <c r="AY242" s="15" t="s">
        <v>288</v>
      </c>
      <c r="BE242" s="124">
        <f>IF(N242="základní",J242,0)</f>
        <v>0</v>
      </c>
      <c r="BF242" s="124">
        <f>IF(N242="snížená",J242,0)</f>
        <v>0</v>
      </c>
      <c r="BG242" s="124">
        <f>IF(N242="zákl. přenesená",J242,0)</f>
        <v>0</v>
      </c>
      <c r="BH242" s="124">
        <f>IF(N242="sníž. přenesená",J242,0)</f>
        <v>0</v>
      </c>
      <c r="BI242" s="124">
        <f>IF(N242="nulová",J242,0)</f>
        <v>0</v>
      </c>
      <c r="BJ242" s="15" t="s">
        <v>83</v>
      </c>
      <c r="BK242" s="124">
        <f>ROUND(I242*H242,2)</f>
        <v>0</v>
      </c>
      <c r="BL242" s="15" t="s">
        <v>289</v>
      </c>
      <c r="BM242" s="123" t="s">
        <v>1068</v>
      </c>
    </row>
    <row r="243" spans="2:65" s="1" customFormat="1" ht="19.5">
      <c r="B243" s="30"/>
      <c r="D243" s="125" t="s">
        <v>291</v>
      </c>
      <c r="F243" s="126" t="s">
        <v>959</v>
      </c>
      <c r="I243" s="127"/>
      <c r="L243" s="30"/>
      <c r="M243" s="128"/>
      <c r="T243" s="51"/>
      <c r="AT243" s="15" t="s">
        <v>291</v>
      </c>
      <c r="AU243" s="15" t="s">
        <v>76</v>
      </c>
    </row>
    <row r="244" spans="2:65" s="9" customFormat="1" ht="11.25">
      <c r="B244" s="129"/>
      <c r="D244" s="125" t="s">
        <v>292</v>
      </c>
      <c r="E244" s="130" t="s">
        <v>35</v>
      </c>
      <c r="F244" s="131" t="s">
        <v>1069</v>
      </c>
      <c r="H244" s="132">
        <v>2</v>
      </c>
      <c r="I244" s="133"/>
      <c r="L244" s="129"/>
      <c r="M244" s="134"/>
      <c r="T244" s="135"/>
      <c r="AT244" s="130" t="s">
        <v>292</v>
      </c>
      <c r="AU244" s="130" t="s">
        <v>76</v>
      </c>
      <c r="AV244" s="9" t="s">
        <v>85</v>
      </c>
      <c r="AW244" s="9" t="s">
        <v>37</v>
      </c>
      <c r="AX244" s="9" t="s">
        <v>83</v>
      </c>
      <c r="AY244" s="130" t="s">
        <v>288</v>
      </c>
    </row>
    <row r="245" spans="2:65" s="1" customFormat="1" ht="16.5" customHeight="1">
      <c r="B245" s="30"/>
      <c r="C245" s="144" t="s">
        <v>565</v>
      </c>
      <c r="D245" s="144" t="s">
        <v>349</v>
      </c>
      <c r="E245" s="145" t="s">
        <v>523</v>
      </c>
      <c r="F245" s="146" t="s">
        <v>524</v>
      </c>
      <c r="G245" s="147" t="s">
        <v>311</v>
      </c>
      <c r="H245" s="148">
        <v>24</v>
      </c>
      <c r="I245" s="149"/>
      <c r="J245" s="150">
        <f>ROUND(I245*H245,2)</f>
        <v>0</v>
      </c>
      <c r="K245" s="151"/>
      <c r="L245" s="30"/>
      <c r="M245" s="152" t="s">
        <v>35</v>
      </c>
      <c r="N245" s="153" t="s">
        <v>47</v>
      </c>
      <c r="P245" s="121">
        <f>O245*H245</f>
        <v>0</v>
      </c>
      <c r="Q245" s="121">
        <v>0</v>
      </c>
      <c r="R245" s="121">
        <f>Q245*H245</f>
        <v>0</v>
      </c>
      <c r="S245" s="121">
        <v>0</v>
      </c>
      <c r="T245" s="122">
        <f>S245*H245</f>
        <v>0</v>
      </c>
      <c r="AR245" s="123" t="s">
        <v>289</v>
      </c>
      <c r="AT245" s="123" t="s">
        <v>349</v>
      </c>
      <c r="AU245" s="123" t="s">
        <v>76</v>
      </c>
      <c r="AY245" s="15" t="s">
        <v>288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5" t="s">
        <v>83</v>
      </c>
      <c r="BK245" s="124">
        <f>ROUND(I245*H245,2)</f>
        <v>0</v>
      </c>
      <c r="BL245" s="15" t="s">
        <v>289</v>
      </c>
      <c r="BM245" s="123" t="s">
        <v>1070</v>
      </c>
    </row>
    <row r="246" spans="2:65" s="1" customFormat="1" ht="19.5">
      <c r="B246" s="30"/>
      <c r="D246" s="125" t="s">
        <v>291</v>
      </c>
      <c r="F246" s="126" t="s">
        <v>526</v>
      </c>
      <c r="I246" s="127"/>
      <c r="L246" s="30"/>
      <c r="M246" s="128"/>
      <c r="T246" s="51"/>
      <c r="AT246" s="15" t="s">
        <v>291</v>
      </c>
      <c r="AU246" s="15" t="s">
        <v>76</v>
      </c>
    </row>
    <row r="247" spans="2:65" s="9" customFormat="1" ht="11.25">
      <c r="B247" s="129"/>
      <c r="D247" s="125" t="s">
        <v>292</v>
      </c>
      <c r="E247" s="130" t="s">
        <v>35</v>
      </c>
      <c r="F247" s="131" t="s">
        <v>1071</v>
      </c>
      <c r="H247" s="132">
        <v>6</v>
      </c>
      <c r="I247" s="133"/>
      <c r="L247" s="129"/>
      <c r="M247" s="134"/>
      <c r="T247" s="135"/>
      <c r="AT247" s="130" t="s">
        <v>292</v>
      </c>
      <c r="AU247" s="130" t="s">
        <v>76</v>
      </c>
      <c r="AV247" s="9" t="s">
        <v>85</v>
      </c>
      <c r="AW247" s="9" t="s">
        <v>37</v>
      </c>
      <c r="AX247" s="9" t="s">
        <v>76</v>
      </c>
      <c r="AY247" s="130" t="s">
        <v>288</v>
      </c>
    </row>
    <row r="248" spans="2:65" s="9" customFormat="1" ht="11.25">
      <c r="B248" s="129"/>
      <c r="D248" s="125" t="s">
        <v>292</v>
      </c>
      <c r="E248" s="130" t="s">
        <v>35</v>
      </c>
      <c r="F248" s="131" t="s">
        <v>1072</v>
      </c>
      <c r="H248" s="132">
        <v>18</v>
      </c>
      <c r="I248" s="133"/>
      <c r="L248" s="129"/>
      <c r="M248" s="134"/>
      <c r="T248" s="135"/>
      <c r="AT248" s="130" t="s">
        <v>292</v>
      </c>
      <c r="AU248" s="130" t="s">
        <v>76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10" customFormat="1" ht="11.25">
      <c r="B249" s="136"/>
      <c r="D249" s="125" t="s">
        <v>292</v>
      </c>
      <c r="E249" s="137" t="s">
        <v>35</v>
      </c>
      <c r="F249" s="138" t="s">
        <v>307</v>
      </c>
      <c r="H249" s="139">
        <v>24</v>
      </c>
      <c r="I249" s="140"/>
      <c r="L249" s="136"/>
      <c r="M249" s="141"/>
      <c r="T249" s="142"/>
      <c r="AT249" s="137" t="s">
        <v>292</v>
      </c>
      <c r="AU249" s="137" t="s">
        <v>76</v>
      </c>
      <c r="AV249" s="10" t="s">
        <v>289</v>
      </c>
      <c r="AW249" s="10" t="s">
        <v>37</v>
      </c>
      <c r="AX249" s="10" t="s">
        <v>83</v>
      </c>
      <c r="AY249" s="137" t="s">
        <v>288</v>
      </c>
    </row>
    <row r="250" spans="2:65" s="1" customFormat="1" ht="21.75" customHeight="1">
      <c r="B250" s="30"/>
      <c r="C250" s="144" t="s">
        <v>571</v>
      </c>
      <c r="D250" s="144" t="s">
        <v>349</v>
      </c>
      <c r="E250" s="145" t="s">
        <v>531</v>
      </c>
      <c r="F250" s="146" t="s">
        <v>532</v>
      </c>
      <c r="G250" s="147" t="s">
        <v>296</v>
      </c>
      <c r="H250" s="148">
        <v>14.4</v>
      </c>
      <c r="I250" s="149"/>
      <c r="J250" s="150">
        <f>ROUND(I250*H250,2)</f>
        <v>0</v>
      </c>
      <c r="K250" s="151"/>
      <c r="L250" s="30"/>
      <c r="M250" s="152" t="s">
        <v>35</v>
      </c>
      <c r="N250" s="153" t="s">
        <v>47</v>
      </c>
      <c r="P250" s="121">
        <f>O250*H250</f>
        <v>0</v>
      </c>
      <c r="Q250" s="121">
        <v>1.3</v>
      </c>
      <c r="R250" s="121">
        <f>Q250*H250</f>
        <v>18.720000000000002</v>
      </c>
      <c r="S250" s="121">
        <v>0</v>
      </c>
      <c r="T250" s="122">
        <f>S250*H250</f>
        <v>0</v>
      </c>
      <c r="AR250" s="123" t="s">
        <v>289</v>
      </c>
      <c r="AT250" s="123" t="s">
        <v>349</v>
      </c>
      <c r="AU250" s="123" t="s">
        <v>76</v>
      </c>
      <c r="AY250" s="15" t="s">
        <v>288</v>
      </c>
      <c r="BE250" s="124">
        <f>IF(N250="základní",J250,0)</f>
        <v>0</v>
      </c>
      <c r="BF250" s="124">
        <f>IF(N250="snížená",J250,0)</f>
        <v>0</v>
      </c>
      <c r="BG250" s="124">
        <f>IF(N250="zákl. přenesená",J250,0)</f>
        <v>0</v>
      </c>
      <c r="BH250" s="124">
        <f>IF(N250="sníž. přenesená",J250,0)</f>
        <v>0</v>
      </c>
      <c r="BI250" s="124">
        <f>IF(N250="nulová",J250,0)</f>
        <v>0</v>
      </c>
      <c r="BJ250" s="15" t="s">
        <v>83</v>
      </c>
      <c r="BK250" s="124">
        <f>ROUND(I250*H250,2)</f>
        <v>0</v>
      </c>
      <c r="BL250" s="15" t="s">
        <v>289</v>
      </c>
      <c r="BM250" s="123" t="s">
        <v>533</v>
      </c>
    </row>
    <row r="251" spans="2:65" s="1" customFormat="1" ht="19.5">
      <c r="B251" s="30"/>
      <c r="D251" s="125" t="s">
        <v>291</v>
      </c>
      <c r="F251" s="126" t="s">
        <v>534</v>
      </c>
      <c r="I251" s="127"/>
      <c r="L251" s="30"/>
      <c r="M251" s="128"/>
      <c r="T251" s="51"/>
      <c r="AT251" s="15" t="s">
        <v>291</v>
      </c>
      <c r="AU251" s="15" t="s">
        <v>76</v>
      </c>
    </row>
    <row r="252" spans="2:65" s="9" customFormat="1" ht="11.25">
      <c r="B252" s="129"/>
      <c r="D252" s="125" t="s">
        <v>292</v>
      </c>
      <c r="E252" s="130" t="s">
        <v>35</v>
      </c>
      <c r="F252" s="131" t="s">
        <v>1073</v>
      </c>
      <c r="H252" s="132">
        <v>7.2</v>
      </c>
      <c r="I252" s="133"/>
      <c r="L252" s="129"/>
      <c r="M252" s="134"/>
      <c r="T252" s="135"/>
      <c r="AT252" s="130" t="s">
        <v>292</v>
      </c>
      <c r="AU252" s="130" t="s">
        <v>76</v>
      </c>
      <c r="AV252" s="9" t="s">
        <v>85</v>
      </c>
      <c r="AW252" s="9" t="s">
        <v>37</v>
      </c>
      <c r="AX252" s="9" t="s">
        <v>76</v>
      </c>
      <c r="AY252" s="130" t="s">
        <v>288</v>
      </c>
    </row>
    <row r="253" spans="2:65" s="9" customFormat="1" ht="11.25">
      <c r="B253" s="129"/>
      <c r="D253" s="125" t="s">
        <v>292</v>
      </c>
      <c r="E253" s="130" t="s">
        <v>35</v>
      </c>
      <c r="F253" s="131" t="s">
        <v>1074</v>
      </c>
      <c r="H253" s="132">
        <v>7.2</v>
      </c>
      <c r="I253" s="133"/>
      <c r="L253" s="129"/>
      <c r="M253" s="134"/>
      <c r="T253" s="135"/>
      <c r="AT253" s="130" t="s">
        <v>292</v>
      </c>
      <c r="AU253" s="130" t="s">
        <v>76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10" customFormat="1" ht="11.25">
      <c r="B254" s="136"/>
      <c r="D254" s="125" t="s">
        <v>292</v>
      </c>
      <c r="E254" s="137" t="s">
        <v>35</v>
      </c>
      <c r="F254" s="138" t="s">
        <v>307</v>
      </c>
      <c r="H254" s="139">
        <v>14.4</v>
      </c>
      <c r="I254" s="140"/>
      <c r="L254" s="136"/>
      <c r="M254" s="141"/>
      <c r="T254" s="142"/>
      <c r="AT254" s="137" t="s">
        <v>292</v>
      </c>
      <c r="AU254" s="137" t="s">
        <v>76</v>
      </c>
      <c r="AV254" s="10" t="s">
        <v>289</v>
      </c>
      <c r="AW254" s="10" t="s">
        <v>37</v>
      </c>
      <c r="AX254" s="10" t="s">
        <v>83</v>
      </c>
      <c r="AY254" s="137" t="s">
        <v>288</v>
      </c>
    </row>
    <row r="255" spans="2:65" s="1" customFormat="1" ht="16.5" customHeight="1">
      <c r="B255" s="30"/>
      <c r="C255" s="144" t="s">
        <v>577</v>
      </c>
      <c r="D255" s="144" t="s">
        <v>349</v>
      </c>
      <c r="E255" s="145" t="s">
        <v>961</v>
      </c>
      <c r="F255" s="146" t="s">
        <v>962</v>
      </c>
      <c r="G255" s="147" t="s">
        <v>296</v>
      </c>
      <c r="H255" s="148">
        <v>7.2</v>
      </c>
      <c r="I255" s="149"/>
      <c r="J255" s="150">
        <f>ROUND(I255*H255,2)</f>
        <v>0</v>
      </c>
      <c r="K255" s="151"/>
      <c r="L255" s="30"/>
      <c r="M255" s="152" t="s">
        <v>35</v>
      </c>
      <c r="N255" s="153" t="s">
        <v>47</v>
      </c>
      <c r="P255" s="121">
        <f>O255*H255</f>
        <v>0</v>
      </c>
      <c r="Q255" s="121">
        <v>0</v>
      </c>
      <c r="R255" s="121">
        <f>Q255*H255</f>
        <v>0</v>
      </c>
      <c r="S255" s="121">
        <v>0</v>
      </c>
      <c r="T255" s="122">
        <f>S255*H255</f>
        <v>0</v>
      </c>
      <c r="AR255" s="123" t="s">
        <v>289</v>
      </c>
      <c r="AT255" s="123" t="s">
        <v>349</v>
      </c>
      <c r="AU255" s="123" t="s">
        <v>76</v>
      </c>
      <c r="AY255" s="15" t="s">
        <v>288</v>
      </c>
      <c r="BE255" s="124">
        <f>IF(N255="základní",J255,0)</f>
        <v>0</v>
      </c>
      <c r="BF255" s="124">
        <f>IF(N255="snížená",J255,0)</f>
        <v>0</v>
      </c>
      <c r="BG255" s="124">
        <f>IF(N255="zákl. přenesená",J255,0)</f>
        <v>0</v>
      </c>
      <c r="BH255" s="124">
        <f>IF(N255="sníž. přenesená",J255,0)</f>
        <v>0</v>
      </c>
      <c r="BI255" s="124">
        <f>IF(N255="nulová",J255,0)</f>
        <v>0</v>
      </c>
      <c r="BJ255" s="15" t="s">
        <v>83</v>
      </c>
      <c r="BK255" s="124">
        <f>ROUND(I255*H255,2)</f>
        <v>0</v>
      </c>
      <c r="BL255" s="15" t="s">
        <v>289</v>
      </c>
      <c r="BM255" s="123" t="s">
        <v>1075</v>
      </c>
    </row>
    <row r="256" spans="2:65" s="1" customFormat="1" ht="19.5">
      <c r="B256" s="30"/>
      <c r="D256" s="125" t="s">
        <v>291</v>
      </c>
      <c r="F256" s="126" t="s">
        <v>964</v>
      </c>
      <c r="I256" s="127"/>
      <c r="L256" s="30"/>
      <c r="M256" s="128"/>
      <c r="T256" s="51"/>
      <c r="AT256" s="15" t="s">
        <v>291</v>
      </c>
      <c r="AU256" s="15" t="s">
        <v>76</v>
      </c>
    </row>
    <row r="257" spans="2:65" s="9" customFormat="1" ht="11.25">
      <c r="B257" s="129"/>
      <c r="D257" s="125" t="s">
        <v>292</v>
      </c>
      <c r="E257" s="130" t="s">
        <v>35</v>
      </c>
      <c r="F257" s="131" t="s">
        <v>1065</v>
      </c>
      <c r="H257" s="132">
        <v>7.2</v>
      </c>
      <c r="I257" s="133"/>
      <c r="L257" s="129"/>
      <c r="M257" s="134"/>
      <c r="T257" s="135"/>
      <c r="AT257" s="130" t="s">
        <v>292</v>
      </c>
      <c r="AU257" s="130" t="s">
        <v>76</v>
      </c>
      <c r="AV257" s="9" t="s">
        <v>85</v>
      </c>
      <c r="AW257" s="9" t="s">
        <v>37</v>
      </c>
      <c r="AX257" s="9" t="s">
        <v>83</v>
      </c>
      <c r="AY257" s="130" t="s">
        <v>288</v>
      </c>
    </row>
    <row r="258" spans="2:65" s="1" customFormat="1" ht="16.5" customHeight="1">
      <c r="B258" s="30"/>
      <c r="C258" s="144" t="s">
        <v>583</v>
      </c>
      <c r="D258" s="144" t="s">
        <v>349</v>
      </c>
      <c r="E258" s="145" t="s">
        <v>965</v>
      </c>
      <c r="F258" s="146" t="s">
        <v>966</v>
      </c>
      <c r="G258" s="147" t="s">
        <v>303</v>
      </c>
      <c r="H258" s="148">
        <v>2</v>
      </c>
      <c r="I258" s="149"/>
      <c r="J258" s="150">
        <f>ROUND(I258*H258,2)</f>
        <v>0</v>
      </c>
      <c r="K258" s="151"/>
      <c r="L258" s="30"/>
      <c r="M258" s="152" t="s">
        <v>35</v>
      </c>
      <c r="N258" s="153" t="s">
        <v>47</v>
      </c>
      <c r="P258" s="121">
        <f>O258*H258</f>
        <v>0</v>
      </c>
      <c r="Q258" s="121">
        <v>0</v>
      </c>
      <c r="R258" s="121">
        <f>Q258*H258</f>
        <v>0</v>
      </c>
      <c r="S258" s="121">
        <v>0</v>
      </c>
      <c r="T258" s="122">
        <f>S258*H258</f>
        <v>0</v>
      </c>
      <c r="AR258" s="123" t="s">
        <v>289</v>
      </c>
      <c r="AT258" s="123" t="s">
        <v>349</v>
      </c>
      <c r="AU258" s="123" t="s">
        <v>76</v>
      </c>
      <c r="AY258" s="15" t="s">
        <v>288</v>
      </c>
      <c r="BE258" s="124">
        <f>IF(N258="základní",J258,0)</f>
        <v>0</v>
      </c>
      <c r="BF258" s="124">
        <f>IF(N258="snížená",J258,0)</f>
        <v>0</v>
      </c>
      <c r="BG258" s="124">
        <f>IF(N258="zákl. přenesená",J258,0)</f>
        <v>0</v>
      </c>
      <c r="BH258" s="124">
        <f>IF(N258="sníž. přenesená",J258,0)</f>
        <v>0</v>
      </c>
      <c r="BI258" s="124">
        <f>IF(N258="nulová",J258,0)</f>
        <v>0</v>
      </c>
      <c r="BJ258" s="15" t="s">
        <v>83</v>
      </c>
      <c r="BK258" s="124">
        <f>ROUND(I258*H258,2)</f>
        <v>0</v>
      </c>
      <c r="BL258" s="15" t="s">
        <v>289</v>
      </c>
      <c r="BM258" s="123" t="s">
        <v>1076</v>
      </c>
    </row>
    <row r="259" spans="2:65" s="1" customFormat="1" ht="19.5">
      <c r="B259" s="30"/>
      <c r="D259" s="125" t="s">
        <v>291</v>
      </c>
      <c r="F259" s="126" t="s">
        <v>968</v>
      </c>
      <c r="I259" s="127"/>
      <c r="L259" s="30"/>
      <c r="M259" s="128"/>
      <c r="T259" s="51"/>
      <c r="AT259" s="15" t="s">
        <v>291</v>
      </c>
      <c r="AU259" s="15" t="s">
        <v>76</v>
      </c>
    </row>
    <row r="260" spans="2:65" s="9" customFormat="1" ht="11.25">
      <c r="B260" s="129"/>
      <c r="D260" s="125" t="s">
        <v>292</v>
      </c>
      <c r="E260" s="130" t="s">
        <v>35</v>
      </c>
      <c r="F260" s="131" t="s">
        <v>1069</v>
      </c>
      <c r="H260" s="132">
        <v>2</v>
      </c>
      <c r="I260" s="133"/>
      <c r="L260" s="129"/>
      <c r="M260" s="134"/>
      <c r="T260" s="135"/>
      <c r="AT260" s="130" t="s">
        <v>292</v>
      </c>
      <c r="AU260" s="130" t="s">
        <v>76</v>
      </c>
      <c r="AV260" s="9" t="s">
        <v>85</v>
      </c>
      <c r="AW260" s="9" t="s">
        <v>37</v>
      </c>
      <c r="AX260" s="9" t="s">
        <v>83</v>
      </c>
      <c r="AY260" s="130" t="s">
        <v>288</v>
      </c>
    </row>
    <row r="261" spans="2:65" s="1" customFormat="1" ht="16.5" customHeight="1">
      <c r="B261" s="30"/>
      <c r="C261" s="144" t="s">
        <v>590</v>
      </c>
      <c r="D261" s="144" t="s">
        <v>349</v>
      </c>
      <c r="E261" s="145" t="s">
        <v>538</v>
      </c>
      <c r="F261" s="146" t="s">
        <v>539</v>
      </c>
      <c r="G261" s="147" t="s">
        <v>303</v>
      </c>
      <c r="H261" s="148">
        <v>4</v>
      </c>
      <c r="I261" s="149"/>
      <c r="J261" s="150">
        <f>ROUND(I261*H261,2)</f>
        <v>0</v>
      </c>
      <c r="K261" s="151"/>
      <c r="L261" s="30"/>
      <c r="M261" s="152" t="s">
        <v>35</v>
      </c>
      <c r="N261" s="153" t="s">
        <v>47</v>
      </c>
      <c r="P261" s="121">
        <f>O261*H261</f>
        <v>0</v>
      </c>
      <c r="Q261" s="121">
        <v>0</v>
      </c>
      <c r="R261" s="121">
        <f>Q261*H261</f>
        <v>0</v>
      </c>
      <c r="S261" s="121">
        <v>0</v>
      </c>
      <c r="T261" s="122">
        <f>S261*H261</f>
        <v>0</v>
      </c>
      <c r="AR261" s="123" t="s">
        <v>289</v>
      </c>
      <c r="AT261" s="123" t="s">
        <v>349</v>
      </c>
      <c r="AU261" s="123" t="s">
        <v>76</v>
      </c>
      <c r="AY261" s="15" t="s">
        <v>288</v>
      </c>
      <c r="BE261" s="124">
        <f>IF(N261="základní",J261,0)</f>
        <v>0</v>
      </c>
      <c r="BF261" s="124">
        <f>IF(N261="snížená",J261,0)</f>
        <v>0</v>
      </c>
      <c r="BG261" s="124">
        <f>IF(N261="zákl. přenesená",J261,0)</f>
        <v>0</v>
      </c>
      <c r="BH261" s="124">
        <f>IF(N261="sníž. přenesená",J261,0)</f>
        <v>0</v>
      </c>
      <c r="BI261" s="124">
        <f>IF(N261="nulová",J261,0)</f>
        <v>0</v>
      </c>
      <c r="BJ261" s="15" t="s">
        <v>83</v>
      </c>
      <c r="BK261" s="124">
        <f>ROUND(I261*H261,2)</f>
        <v>0</v>
      </c>
      <c r="BL261" s="15" t="s">
        <v>289</v>
      </c>
      <c r="BM261" s="123" t="s">
        <v>540</v>
      </c>
    </row>
    <row r="262" spans="2:65" s="1" customFormat="1" ht="19.5">
      <c r="B262" s="30"/>
      <c r="D262" s="125" t="s">
        <v>291</v>
      </c>
      <c r="F262" s="126" t="s">
        <v>541</v>
      </c>
      <c r="I262" s="127"/>
      <c r="L262" s="30"/>
      <c r="M262" s="128"/>
      <c r="T262" s="51"/>
      <c r="AT262" s="15" t="s">
        <v>291</v>
      </c>
      <c r="AU262" s="15" t="s">
        <v>76</v>
      </c>
    </row>
    <row r="263" spans="2:65" s="9" customFormat="1" ht="11.25">
      <c r="B263" s="129"/>
      <c r="D263" s="125" t="s">
        <v>292</v>
      </c>
      <c r="E263" s="130" t="s">
        <v>35</v>
      </c>
      <c r="F263" s="131" t="s">
        <v>1077</v>
      </c>
      <c r="H263" s="132">
        <v>2</v>
      </c>
      <c r="I263" s="133"/>
      <c r="L263" s="129"/>
      <c r="M263" s="134"/>
      <c r="T263" s="135"/>
      <c r="AT263" s="130" t="s">
        <v>292</v>
      </c>
      <c r="AU263" s="130" t="s">
        <v>76</v>
      </c>
      <c r="AV263" s="9" t="s">
        <v>85</v>
      </c>
      <c r="AW263" s="9" t="s">
        <v>37</v>
      </c>
      <c r="AX263" s="9" t="s">
        <v>76</v>
      </c>
      <c r="AY263" s="130" t="s">
        <v>288</v>
      </c>
    </row>
    <row r="264" spans="2:65" s="9" customFormat="1" ht="11.25">
      <c r="B264" s="129"/>
      <c r="D264" s="125" t="s">
        <v>292</v>
      </c>
      <c r="E264" s="130" t="s">
        <v>35</v>
      </c>
      <c r="F264" s="131" t="s">
        <v>1078</v>
      </c>
      <c r="H264" s="132">
        <v>2</v>
      </c>
      <c r="I264" s="133"/>
      <c r="L264" s="129"/>
      <c r="M264" s="134"/>
      <c r="T264" s="135"/>
      <c r="AT264" s="130" t="s">
        <v>292</v>
      </c>
      <c r="AU264" s="130" t="s">
        <v>76</v>
      </c>
      <c r="AV264" s="9" t="s">
        <v>85</v>
      </c>
      <c r="AW264" s="9" t="s">
        <v>37</v>
      </c>
      <c r="AX264" s="9" t="s">
        <v>76</v>
      </c>
      <c r="AY264" s="130" t="s">
        <v>288</v>
      </c>
    </row>
    <row r="265" spans="2:65" s="10" customFormat="1" ht="11.25">
      <c r="B265" s="136"/>
      <c r="D265" s="125" t="s">
        <v>292</v>
      </c>
      <c r="E265" s="137" t="s">
        <v>35</v>
      </c>
      <c r="F265" s="138" t="s">
        <v>307</v>
      </c>
      <c r="H265" s="139">
        <v>4</v>
      </c>
      <c r="I265" s="140"/>
      <c r="L265" s="136"/>
      <c r="M265" s="141"/>
      <c r="T265" s="142"/>
      <c r="AT265" s="137" t="s">
        <v>292</v>
      </c>
      <c r="AU265" s="137" t="s">
        <v>76</v>
      </c>
      <c r="AV265" s="10" t="s">
        <v>289</v>
      </c>
      <c r="AW265" s="10" t="s">
        <v>37</v>
      </c>
      <c r="AX265" s="10" t="s">
        <v>83</v>
      </c>
      <c r="AY265" s="137" t="s">
        <v>288</v>
      </c>
    </row>
    <row r="266" spans="2:65" s="1" customFormat="1" ht="16.5" customHeight="1">
      <c r="B266" s="30"/>
      <c r="C266" s="144" t="s">
        <v>596</v>
      </c>
      <c r="D266" s="144" t="s">
        <v>349</v>
      </c>
      <c r="E266" s="145" t="s">
        <v>545</v>
      </c>
      <c r="F266" s="146" t="s">
        <v>546</v>
      </c>
      <c r="G266" s="147" t="s">
        <v>296</v>
      </c>
      <c r="H266" s="148">
        <v>38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547</v>
      </c>
    </row>
    <row r="267" spans="2:65" s="1" customFormat="1" ht="11.25">
      <c r="B267" s="30"/>
      <c r="D267" s="125" t="s">
        <v>291</v>
      </c>
      <c r="F267" s="126" t="s">
        <v>548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9" customFormat="1" ht="11.25">
      <c r="B268" s="129"/>
      <c r="D268" s="125" t="s">
        <v>292</v>
      </c>
      <c r="E268" s="130" t="s">
        <v>35</v>
      </c>
      <c r="F268" s="131" t="s">
        <v>1079</v>
      </c>
      <c r="H268" s="132">
        <v>12</v>
      </c>
      <c r="I268" s="133"/>
      <c r="L268" s="129"/>
      <c r="M268" s="134"/>
      <c r="T268" s="135"/>
      <c r="AT268" s="130" t="s">
        <v>292</v>
      </c>
      <c r="AU268" s="130" t="s">
        <v>76</v>
      </c>
      <c r="AV268" s="9" t="s">
        <v>85</v>
      </c>
      <c r="AW268" s="9" t="s">
        <v>37</v>
      </c>
      <c r="AX268" s="9" t="s">
        <v>76</v>
      </c>
      <c r="AY268" s="130" t="s">
        <v>288</v>
      </c>
    </row>
    <row r="269" spans="2:65" s="9" customFormat="1" ht="11.25">
      <c r="B269" s="129"/>
      <c r="D269" s="125" t="s">
        <v>292</v>
      </c>
      <c r="E269" s="130" t="s">
        <v>35</v>
      </c>
      <c r="F269" s="131" t="s">
        <v>1080</v>
      </c>
      <c r="H269" s="132">
        <v>12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9" customFormat="1" ht="11.25">
      <c r="B270" s="129"/>
      <c r="D270" s="125" t="s">
        <v>292</v>
      </c>
      <c r="E270" s="130" t="s">
        <v>35</v>
      </c>
      <c r="F270" s="131" t="s">
        <v>1081</v>
      </c>
      <c r="H270" s="132">
        <v>14</v>
      </c>
      <c r="I270" s="133"/>
      <c r="L270" s="129"/>
      <c r="M270" s="134"/>
      <c r="T270" s="135"/>
      <c r="AT270" s="130" t="s">
        <v>292</v>
      </c>
      <c r="AU270" s="130" t="s">
        <v>76</v>
      </c>
      <c r="AV270" s="9" t="s">
        <v>85</v>
      </c>
      <c r="AW270" s="9" t="s">
        <v>37</v>
      </c>
      <c r="AX270" s="9" t="s">
        <v>76</v>
      </c>
      <c r="AY270" s="130" t="s">
        <v>288</v>
      </c>
    </row>
    <row r="271" spans="2:65" s="10" customFormat="1" ht="11.25">
      <c r="B271" s="136"/>
      <c r="D271" s="125" t="s">
        <v>292</v>
      </c>
      <c r="E271" s="137" t="s">
        <v>35</v>
      </c>
      <c r="F271" s="138" t="s">
        <v>307</v>
      </c>
      <c r="H271" s="139">
        <v>38</v>
      </c>
      <c r="I271" s="140"/>
      <c r="L271" s="136"/>
      <c r="M271" s="141"/>
      <c r="T271" s="142"/>
      <c r="AT271" s="137" t="s">
        <v>292</v>
      </c>
      <c r="AU271" s="137" t="s">
        <v>76</v>
      </c>
      <c r="AV271" s="10" t="s">
        <v>289</v>
      </c>
      <c r="AW271" s="10" t="s">
        <v>37</v>
      </c>
      <c r="AX271" s="10" t="s">
        <v>83</v>
      </c>
      <c r="AY271" s="137" t="s">
        <v>288</v>
      </c>
    </row>
    <row r="272" spans="2:65" s="1" customFormat="1" ht="16.5" customHeight="1">
      <c r="B272" s="30"/>
      <c r="C272" s="144" t="s">
        <v>603</v>
      </c>
      <c r="D272" s="144" t="s">
        <v>349</v>
      </c>
      <c r="E272" s="145" t="s">
        <v>552</v>
      </c>
      <c r="F272" s="146" t="s">
        <v>553</v>
      </c>
      <c r="G272" s="147" t="s">
        <v>486</v>
      </c>
      <c r="H272" s="148">
        <v>132</v>
      </c>
      <c r="I272" s="149"/>
      <c r="J272" s="150">
        <f>ROUND(I272*H272,2)</f>
        <v>0</v>
      </c>
      <c r="K272" s="151"/>
      <c r="L272" s="30"/>
      <c r="M272" s="152" t="s">
        <v>35</v>
      </c>
      <c r="N272" s="153" t="s">
        <v>47</v>
      </c>
      <c r="P272" s="121">
        <f>O272*H272</f>
        <v>0</v>
      </c>
      <c r="Q272" s="121">
        <v>0</v>
      </c>
      <c r="R272" s="121">
        <f>Q272*H272</f>
        <v>0</v>
      </c>
      <c r="S272" s="121">
        <v>0</v>
      </c>
      <c r="T272" s="122">
        <f>S272*H272</f>
        <v>0</v>
      </c>
      <c r="AR272" s="123" t="s">
        <v>289</v>
      </c>
      <c r="AT272" s="123" t="s">
        <v>349</v>
      </c>
      <c r="AU272" s="123" t="s">
        <v>76</v>
      </c>
      <c r="AY272" s="15" t="s">
        <v>288</v>
      </c>
      <c r="BE272" s="124">
        <f>IF(N272="základní",J272,0)</f>
        <v>0</v>
      </c>
      <c r="BF272" s="124">
        <f>IF(N272="snížená",J272,0)</f>
        <v>0</v>
      </c>
      <c r="BG272" s="124">
        <f>IF(N272="zákl. přenesená",J272,0)</f>
        <v>0</v>
      </c>
      <c r="BH272" s="124">
        <f>IF(N272="sníž. přenesená",J272,0)</f>
        <v>0</v>
      </c>
      <c r="BI272" s="124">
        <f>IF(N272="nulová",J272,0)</f>
        <v>0</v>
      </c>
      <c r="BJ272" s="15" t="s">
        <v>83</v>
      </c>
      <c r="BK272" s="124">
        <f>ROUND(I272*H272,2)</f>
        <v>0</v>
      </c>
      <c r="BL272" s="15" t="s">
        <v>289</v>
      </c>
      <c r="BM272" s="123" t="s">
        <v>554</v>
      </c>
    </row>
    <row r="273" spans="2:65" s="1" customFormat="1" ht="19.5">
      <c r="B273" s="30"/>
      <c r="D273" s="125" t="s">
        <v>291</v>
      </c>
      <c r="F273" s="126" t="s">
        <v>555</v>
      </c>
      <c r="I273" s="127"/>
      <c r="L273" s="30"/>
      <c r="M273" s="128"/>
      <c r="T273" s="51"/>
      <c r="AT273" s="15" t="s">
        <v>291</v>
      </c>
      <c r="AU273" s="15" t="s">
        <v>76</v>
      </c>
    </row>
    <row r="274" spans="2:65" s="9" customFormat="1" ht="11.25">
      <c r="B274" s="129"/>
      <c r="D274" s="125" t="s">
        <v>292</v>
      </c>
      <c r="E274" s="130" t="s">
        <v>35</v>
      </c>
      <c r="F274" s="131" t="s">
        <v>1082</v>
      </c>
      <c r="H274" s="132">
        <v>54</v>
      </c>
      <c r="I274" s="133"/>
      <c r="L274" s="129"/>
      <c r="M274" s="134"/>
      <c r="T274" s="135"/>
      <c r="AT274" s="130" t="s">
        <v>292</v>
      </c>
      <c r="AU274" s="130" t="s">
        <v>76</v>
      </c>
      <c r="AV274" s="9" t="s">
        <v>85</v>
      </c>
      <c r="AW274" s="9" t="s">
        <v>37</v>
      </c>
      <c r="AX274" s="9" t="s">
        <v>76</v>
      </c>
      <c r="AY274" s="130" t="s">
        <v>288</v>
      </c>
    </row>
    <row r="275" spans="2:65" s="9" customFormat="1" ht="11.25">
      <c r="B275" s="129"/>
      <c r="D275" s="125" t="s">
        <v>292</v>
      </c>
      <c r="E275" s="130" t="s">
        <v>35</v>
      </c>
      <c r="F275" s="131" t="s">
        <v>1083</v>
      </c>
      <c r="H275" s="132">
        <v>36</v>
      </c>
      <c r="I275" s="133"/>
      <c r="L275" s="129"/>
      <c r="M275" s="134"/>
      <c r="T275" s="135"/>
      <c r="AT275" s="130" t="s">
        <v>292</v>
      </c>
      <c r="AU275" s="130" t="s">
        <v>76</v>
      </c>
      <c r="AV275" s="9" t="s">
        <v>85</v>
      </c>
      <c r="AW275" s="9" t="s">
        <v>37</v>
      </c>
      <c r="AX275" s="9" t="s">
        <v>76</v>
      </c>
      <c r="AY275" s="130" t="s">
        <v>288</v>
      </c>
    </row>
    <row r="276" spans="2:65" s="9" customFormat="1" ht="11.25">
      <c r="B276" s="129"/>
      <c r="D276" s="125" t="s">
        <v>292</v>
      </c>
      <c r="E276" s="130" t="s">
        <v>35</v>
      </c>
      <c r="F276" s="131" t="s">
        <v>1084</v>
      </c>
      <c r="H276" s="132">
        <v>42</v>
      </c>
      <c r="I276" s="133"/>
      <c r="L276" s="129"/>
      <c r="M276" s="134"/>
      <c r="T276" s="135"/>
      <c r="AT276" s="130" t="s">
        <v>292</v>
      </c>
      <c r="AU276" s="130" t="s">
        <v>76</v>
      </c>
      <c r="AV276" s="9" t="s">
        <v>85</v>
      </c>
      <c r="AW276" s="9" t="s">
        <v>37</v>
      </c>
      <c r="AX276" s="9" t="s">
        <v>76</v>
      </c>
      <c r="AY276" s="130" t="s">
        <v>288</v>
      </c>
    </row>
    <row r="277" spans="2:65" s="10" customFormat="1" ht="11.25">
      <c r="B277" s="136"/>
      <c r="D277" s="125" t="s">
        <v>292</v>
      </c>
      <c r="E277" s="137" t="s">
        <v>35</v>
      </c>
      <c r="F277" s="138" t="s">
        <v>307</v>
      </c>
      <c r="H277" s="139">
        <v>132</v>
      </c>
      <c r="I277" s="140"/>
      <c r="L277" s="136"/>
      <c r="M277" s="141"/>
      <c r="T277" s="142"/>
      <c r="AT277" s="137" t="s">
        <v>292</v>
      </c>
      <c r="AU277" s="137" t="s">
        <v>76</v>
      </c>
      <c r="AV277" s="10" t="s">
        <v>289</v>
      </c>
      <c r="AW277" s="10" t="s">
        <v>37</v>
      </c>
      <c r="AX277" s="10" t="s">
        <v>83</v>
      </c>
      <c r="AY277" s="137" t="s">
        <v>288</v>
      </c>
    </row>
    <row r="278" spans="2:65" s="1" customFormat="1" ht="24.2" customHeight="1">
      <c r="B278" s="30"/>
      <c r="C278" s="144" t="s">
        <v>615</v>
      </c>
      <c r="D278" s="144" t="s">
        <v>349</v>
      </c>
      <c r="E278" s="145" t="s">
        <v>559</v>
      </c>
      <c r="F278" s="146" t="s">
        <v>560</v>
      </c>
      <c r="G278" s="147" t="s">
        <v>486</v>
      </c>
      <c r="H278" s="148">
        <v>108</v>
      </c>
      <c r="I278" s="149"/>
      <c r="J278" s="150">
        <f>ROUND(I278*H278,2)</f>
        <v>0</v>
      </c>
      <c r="K278" s="151"/>
      <c r="L278" s="30"/>
      <c r="M278" s="152" t="s">
        <v>35</v>
      </c>
      <c r="N278" s="153" t="s">
        <v>47</v>
      </c>
      <c r="P278" s="121">
        <f>O278*H278</f>
        <v>0</v>
      </c>
      <c r="Q278" s="121">
        <v>0</v>
      </c>
      <c r="R278" s="121">
        <f>Q278*H278</f>
        <v>0</v>
      </c>
      <c r="S278" s="121">
        <v>0</v>
      </c>
      <c r="T278" s="122">
        <f>S278*H278</f>
        <v>0</v>
      </c>
      <c r="AR278" s="123" t="s">
        <v>289</v>
      </c>
      <c r="AT278" s="123" t="s">
        <v>349</v>
      </c>
      <c r="AU278" s="123" t="s">
        <v>76</v>
      </c>
      <c r="AY278" s="15" t="s">
        <v>288</v>
      </c>
      <c r="BE278" s="124">
        <f>IF(N278="základní",J278,0)</f>
        <v>0</v>
      </c>
      <c r="BF278" s="124">
        <f>IF(N278="snížená",J278,0)</f>
        <v>0</v>
      </c>
      <c r="BG278" s="124">
        <f>IF(N278="zákl. přenesená",J278,0)</f>
        <v>0</v>
      </c>
      <c r="BH278" s="124">
        <f>IF(N278="sníž. přenesená",J278,0)</f>
        <v>0</v>
      </c>
      <c r="BI278" s="124">
        <f>IF(N278="nulová",J278,0)</f>
        <v>0</v>
      </c>
      <c r="BJ278" s="15" t="s">
        <v>83</v>
      </c>
      <c r="BK278" s="124">
        <f>ROUND(I278*H278,2)</f>
        <v>0</v>
      </c>
      <c r="BL278" s="15" t="s">
        <v>289</v>
      </c>
      <c r="BM278" s="123" t="s">
        <v>561</v>
      </c>
    </row>
    <row r="279" spans="2:65" s="1" customFormat="1" ht="29.25">
      <c r="B279" s="30"/>
      <c r="D279" s="125" t="s">
        <v>291</v>
      </c>
      <c r="F279" s="126" t="s">
        <v>562</v>
      </c>
      <c r="I279" s="127"/>
      <c r="L279" s="30"/>
      <c r="M279" s="128"/>
      <c r="T279" s="51"/>
      <c r="AT279" s="15" t="s">
        <v>291</v>
      </c>
      <c r="AU279" s="15" t="s">
        <v>76</v>
      </c>
    </row>
    <row r="280" spans="2:65" s="9" customFormat="1" ht="11.25">
      <c r="B280" s="129"/>
      <c r="D280" s="125" t="s">
        <v>292</v>
      </c>
      <c r="E280" s="130" t="s">
        <v>35</v>
      </c>
      <c r="F280" s="131" t="s">
        <v>1085</v>
      </c>
      <c r="H280" s="132">
        <v>42</v>
      </c>
      <c r="I280" s="133"/>
      <c r="L280" s="129"/>
      <c r="M280" s="134"/>
      <c r="T280" s="135"/>
      <c r="AT280" s="130" t="s">
        <v>292</v>
      </c>
      <c r="AU280" s="130" t="s">
        <v>76</v>
      </c>
      <c r="AV280" s="9" t="s">
        <v>85</v>
      </c>
      <c r="AW280" s="9" t="s">
        <v>37</v>
      </c>
      <c r="AX280" s="9" t="s">
        <v>76</v>
      </c>
      <c r="AY280" s="130" t="s">
        <v>288</v>
      </c>
    </row>
    <row r="281" spans="2:65" s="9" customFormat="1" ht="11.25">
      <c r="B281" s="129"/>
      <c r="D281" s="125" t="s">
        <v>292</v>
      </c>
      <c r="E281" s="130" t="s">
        <v>35</v>
      </c>
      <c r="F281" s="131" t="s">
        <v>1086</v>
      </c>
      <c r="H281" s="132">
        <v>24</v>
      </c>
      <c r="I281" s="133"/>
      <c r="L281" s="129"/>
      <c r="M281" s="134"/>
      <c r="T281" s="135"/>
      <c r="AT281" s="130" t="s">
        <v>292</v>
      </c>
      <c r="AU281" s="130" t="s">
        <v>76</v>
      </c>
      <c r="AV281" s="9" t="s">
        <v>85</v>
      </c>
      <c r="AW281" s="9" t="s">
        <v>37</v>
      </c>
      <c r="AX281" s="9" t="s">
        <v>76</v>
      </c>
      <c r="AY281" s="130" t="s">
        <v>288</v>
      </c>
    </row>
    <row r="282" spans="2:65" s="9" customFormat="1" ht="11.25">
      <c r="B282" s="129"/>
      <c r="D282" s="125" t="s">
        <v>292</v>
      </c>
      <c r="E282" s="130" t="s">
        <v>35</v>
      </c>
      <c r="F282" s="131" t="s">
        <v>1087</v>
      </c>
      <c r="H282" s="132">
        <v>42</v>
      </c>
      <c r="I282" s="133"/>
      <c r="L282" s="129"/>
      <c r="M282" s="134"/>
      <c r="T282" s="135"/>
      <c r="AT282" s="130" t="s">
        <v>292</v>
      </c>
      <c r="AU282" s="130" t="s">
        <v>76</v>
      </c>
      <c r="AV282" s="9" t="s">
        <v>85</v>
      </c>
      <c r="AW282" s="9" t="s">
        <v>37</v>
      </c>
      <c r="AX282" s="9" t="s">
        <v>76</v>
      </c>
      <c r="AY282" s="130" t="s">
        <v>288</v>
      </c>
    </row>
    <row r="283" spans="2:65" s="10" customFormat="1" ht="11.25">
      <c r="B283" s="136"/>
      <c r="D283" s="125" t="s">
        <v>292</v>
      </c>
      <c r="E283" s="137" t="s">
        <v>35</v>
      </c>
      <c r="F283" s="138" t="s">
        <v>307</v>
      </c>
      <c r="H283" s="139">
        <v>108</v>
      </c>
      <c r="I283" s="140"/>
      <c r="L283" s="136"/>
      <c r="M283" s="141"/>
      <c r="T283" s="142"/>
      <c r="AT283" s="137" t="s">
        <v>292</v>
      </c>
      <c r="AU283" s="137" t="s">
        <v>76</v>
      </c>
      <c r="AV283" s="10" t="s">
        <v>289</v>
      </c>
      <c r="AW283" s="10" t="s">
        <v>37</v>
      </c>
      <c r="AX283" s="10" t="s">
        <v>83</v>
      </c>
      <c r="AY283" s="137" t="s">
        <v>288</v>
      </c>
    </row>
    <row r="284" spans="2:65" s="1" customFormat="1" ht="16.5" customHeight="1">
      <c r="B284" s="30"/>
      <c r="C284" s="144" t="s">
        <v>626</v>
      </c>
      <c r="D284" s="144" t="s">
        <v>349</v>
      </c>
      <c r="E284" s="145" t="s">
        <v>584</v>
      </c>
      <c r="F284" s="146" t="s">
        <v>585</v>
      </c>
      <c r="G284" s="147" t="s">
        <v>303</v>
      </c>
      <c r="H284" s="148">
        <v>3</v>
      </c>
      <c r="I284" s="149"/>
      <c r="J284" s="150">
        <f>ROUND(I284*H284,2)</f>
        <v>0</v>
      </c>
      <c r="K284" s="151"/>
      <c r="L284" s="30"/>
      <c r="M284" s="152" t="s">
        <v>35</v>
      </c>
      <c r="N284" s="153" t="s">
        <v>47</v>
      </c>
      <c r="P284" s="121">
        <f>O284*H284</f>
        <v>0</v>
      </c>
      <c r="Q284" s="121">
        <v>0</v>
      </c>
      <c r="R284" s="121">
        <f>Q284*H284</f>
        <v>0</v>
      </c>
      <c r="S284" s="121">
        <v>0</v>
      </c>
      <c r="T284" s="122">
        <f>S284*H284</f>
        <v>0</v>
      </c>
      <c r="AR284" s="123" t="s">
        <v>289</v>
      </c>
      <c r="AT284" s="123" t="s">
        <v>349</v>
      </c>
      <c r="AU284" s="123" t="s">
        <v>76</v>
      </c>
      <c r="AY284" s="15" t="s">
        <v>288</v>
      </c>
      <c r="BE284" s="124">
        <f>IF(N284="základní",J284,0)</f>
        <v>0</v>
      </c>
      <c r="BF284" s="124">
        <f>IF(N284="snížená",J284,0)</f>
        <v>0</v>
      </c>
      <c r="BG284" s="124">
        <f>IF(N284="zákl. přenesená",J284,0)</f>
        <v>0</v>
      </c>
      <c r="BH284" s="124">
        <f>IF(N284="sníž. přenesená",J284,0)</f>
        <v>0</v>
      </c>
      <c r="BI284" s="124">
        <f>IF(N284="nulová",J284,0)</f>
        <v>0</v>
      </c>
      <c r="BJ284" s="15" t="s">
        <v>83</v>
      </c>
      <c r="BK284" s="124">
        <f>ROUND(I284*H284,2)</f>
        <v>0</v>
      </c>
      <c r="BL284" s="15" t="s">
        <v>289</v>
      </c>
      <c r="BM284" s="123" t="s">
        <v>1088</v>
      </c>
    </row>
    <row r="285" spans="2:65" s="1" customFormat="1" ht="29.25">
      <c r="B285" s="30"/>
      <c r="D285" s="125" t="s">
        <v>291</v>
      </c>
      <c r="F285" s="126" t="s">
        <v>587</v>
      </c>
      <c r="I285" s="127"/>
      <c r="L285" s="30"/>
      <c r="M285" s="128"/>
      <c r="T285" s="51"/>
      <c r="AT285" s="15" t="s">
        <v>291</v>
      </c>
      <c r="AU285" s="15" t="s">
        <v>76</v>
      </c>
    </row>
    <row r="286" spans="2:65" s="1" customFormat="1" ht="29.25">
      <c r="B286" s="30"/>
      <c r="D286" s="125" t="s">
        <v>335</v>
      </c>
      <c r="F286" s="143" t="s">
        <v>1089</v>
      </c>
      <c r="I286" s="127"/>
      <c r="L286" s="30"/>
      <c r="M286" s="128"/>
      <c r="T286" s="51"/>
      <c r="AT286" s="15" t="s">
        <v>335</v>
      </c>
      <c r="AU286" s="15" t="s">
        <v>76</v>
      </c>
    </row>
    <row r="287" spans="2:65" s="9" customFormat="1" ht="11.25">
      <c r="B287" s="129"/>
      <c r="D287" s="125" t="s">
        <v>292</v>
      </c>
      <c r="E287" s="130" t="s">
        <v>35</v>
      </c>
      <c r="F287" s="131" t="s">
        <v>589</v>
      </c>
      <c r="H287" s="132">
        <v>3</v>
      </c>
      <c r="I287" s="133"/>
      <c r="L287" s="129"/>
      <c r="M287" s="134"/>
      <c r="T287" s="135"/>
      <c r="AT287" s="130" t="s">
        <v>292</v>
      </c>
      <c r="AU287" s="130" t="s">
        <v>76</v>
      </c>
      <c r="AV287" s="9" t="s">
        <v>85</v>
      </c>
      <c r="AW287" s="9" t="s">
        <v>37</v>
      </c>
      <c r="AX287" s="9" t="s">
        <v>83</v>
      </c>
      <c r="AY287" s="130" t="s">
        <v>288</v>
      </c>
    </row>
    <row r="288" spans="2:65" s="1" customFormat="1" ht="16.5" customHeight="1">
      <c r="B288" s="30"/>
      <c r="C288" s="144" t="s">
        <v>634</v>
      </c>
      <c r="D288" s="144" t="s">
        <v>349</v>
      </c>
      <c r="E288" s="145" t="s">
        <v>591</v>
      </c>
      <c r="F288" s="146" t="s">
        <v>592</v>
      </c>
      <c r="G288" s="147" t="s">
        <v>303</v>
      </c>
      <c r="H288" s="148">
        <v>4</v>
      </c>
      <c r="I288" s="149"/>
      <c r="J288" s="150">
        <f>ROUND(I288*H288,2)</f>
        <v>0</v>
      </c>
      <c r="K288" s="151"/>
      <c r="L288" s="30"/>
      <c r="M288" s="152" t="s">
        <v>35</v>
      </c>
      <c r="N288" s="153" t="s">
        <v>47</v>
      </c>
      <c r="P288" s="121">
        <f>O288*H288</f>
        <v>0</v>
      </c>
      <c r="Q288" s="121">
        <v>0</v>
      </c>
      <c r="R288" s="121">
        <f>Q288*H288</f>
        <v>0</v>
      </c>
      <c r="S288" s="121">
        <v>0</v>
      </c>
      <c r="T288" s="122">
        <f>S288*H288</f>
        <v>0</v>
      </c>
      <c r="AR288" s="123" t="s">
        <v>289</v>
      </c>
      <c r="AT288" s="123" t="s">
        <v>349</v>
      </c>
      <c r="AU288" s="123" t="s">
        <v>76</v>
      </c>
      <c r="AY288" s="15" t="s">
        <v>288</v>
      </c>
      <c r="BE288" s="124">
        <f>IF(N288="základní",J288,0)</f>
        <v>0</v>
      </c>
      <c r="BF288" s="124">
        <f>IF(N288="snížená",J288,0)</f>
        <v>0</v>
      </c>
      <c r="BG288" s="124">
        <f>IF(N288="zákl. přenesená",J288,0)</f>
        <v>0</v>
      </c>
      <c r="BH288" s="124">
        <f>IF(N288="sníž. přenesená",J288,0)</f>
        <v>0</v>
      </c>
      <c r="BI288" s="124">
        <f>IF(N288="nulová",J288,0)</f>
        <v>0</v>
      </c>
      <c r="BJ288" s="15" t="s">
        <v>83</v>
      </c>
      <c r="BK288" s="124">
        <f>ROUND(I288*H288,2)</f>
        <v>0</v>
      </c>
      <c r="BL288" s="15" t="s">
        <v>289</v>
      </c>
      <c r="BM288" s="123" t="s">
        <v>1090</v>
      </c>
    </row>
    <row r="289" spans="2:65" s="1" customFormat="1" ht="19.5">
      <c r="B289" s="30"/>
      <c r="D289" s="125" t="s">
        <v>291</v>
      </c>
      <c r="F289" s="126" t="s">
        <v>1091</v>
      </c>
      <c r="I289" s="127"/>
      <c r="L289" s="30"/>
      <c r="M289" s="128"/>
      <c r="T289" s="51"/>
      <c r="AT289" s="15" t="s">
        <v>291</v>
      </c>
      <c r="AU289" s="15" t="s">
        <v>76</v>
      </c>
    </row>
    <row r="290" spans="2:65" s="1" customFormat="1" ht="29.25">
      <c r="B290" s="30"/>
      <c r="D290" s="125" t="s">
        <v>335</v>
      </c>
      <c r="F290" s="143" t="s">
        <v>1089</v>
      </c>
      <c r="I290" s="127"/>
      <c r="L290" s="30"/>
      <c r="M290" s="128"/>
      <c r="T290" s="51"/>
      <c r="AT290" s="15" t="s">
        <v>335</v>
      </c>
      <c r="AU290" s="15" t="s">
        <v>76</v>
      </c>
    </row>
    <row r="291" spans="2:65" s="9" customFormat="1" ht="11.25">
      <c r="B291" s="129"/>
      <c r="D291" s="125" t="s">
        <v>292</v>
      </c>
      <c r="E291" s="130" t="s">
        <v>35</v>
      </c>
      <c r="F291" s="131" t="s">
        <v>1092</v>
      </c>
      <c r="H291" s="132">
        <v>4</v>
      </c>
      <c r="I291" s="133"/>
      <c r="L291" s="129"/>
      <c r="M291" s="134"/>
      <c r="T291" s="135"/>
      <c r="AT291" s="130" t="s">
        <v>292</v>
      </c>
      <c r="AU291" s="130" t="s">
        <v>76</v>
      </c>
      <c r="AV291" s="9" t="s">
        <v>85</v>
      </c>
      <c r="AW291" s="9" t="s">
        <v>37</v>
      </c>
      <c r="AX291" s="9" t="s">
        <v>83</v>
      </c>
      <c r="AY291" s="130" t="s">
        <v>288</v>
      </c>
    </row>
    <row r="292" spans="2:65" s="1" customFormat="1" ht="16.5" customHeight="1">
      <c r="B292" s="30"/>
      <c r="C292" s="144" t="s">
        <v>643</v>
      </c>
      <c r="D292" s="144" t="s">
        <v>349</v>
      </c>
      <c r="E292" s="145" t="s">
        <v>1093</v>
      </c>
      <c r="F292" s="146" t="s">
        <v>1094</v>
      </c>
      <c r="G292" s="147" t="s">
        <v>303</v>
      </c>
      <c r="H292" s="148">
        <v>2</v>
      </c>
      <c r="I292" s="149"/>
      <c r="J292" s="150">
        <f>ROUND(I292*H292,2)</f>
        <v>0</v>
      </c>
      <c r="K292" s="151"/>
      <c r="L292" s="30"/>
      <c r="M292" s="152" t="s">
        <v>35</v>
      </c>
      <c r="N292" s="153" t="s">
        <v>47</v>
      </c>
      <c r="P292" s="121">
        <f>O292*H292</f>
        <v>0</v>
      </c>
      <c r="Q292" s="121">
        <v>0</v>
      </c>
      <c r="R292" s="121">
        <f>Q292*H292</f>
        <v>0</v>
      </c>
      <c r="S292" s="121">
        <v>0</v>
      </c>
      <c r="T292" s="122">
        <f>S292*H292</f>
        <v>0</v>
      </c>
      <c r="AR292" s="123" t="s">
        <v>289</v>
      </c>
      <c r="AT292" s="123" t="s">
        <v>349</v>
      </c>
      <c r="AU292" s="123" t="s">
        <v>76</v>
      </c>
      <c r="AY292" s="15" t="s">
        <v>288</v>
      </c>
      <c r="BE292" s="124">
        <f>IF(N292="základní",J292,0)</f>
        <v>0</v>
      </c>
      <c r="BF292" s="124">
        <f>IF(N292="snížená",J292,0)</f>
        <v>0</v>
      </c>
      <c r="BG292" s="124">
        <f>IF(N292="zákl. přenesená",J292,0)</f>
        <v>0</v>
      </c>
      <c r="BH292" s="124">
        <f>IF(N292="sníž. přenesená",J292,0)</f>
        <v>0</v>
      </c>
      <c r="BI292" s="124">
        <f>IF(N292="nulová",J292,0)</f>
        <v>0</v>
      </c>
      <c r="BJ292" s="15" t="s">
        <v>83</v>
      </c>
      <c r="BK292" s="124">
        <f>ROUND(I292*H292,2)</f>
        <v>0</v>
      </c>
      <c r="BL292" s="15" t="s">
        <v>289</v>
      </c>
      <c r="BM292" s="123" t="s">
        <v>1095</v>
      </c>
    </row>
    <row r="293" spans="2:65" s="1" customFormat="1" ht="19.5">
      <c r="B293" s="30"/>
      <c r="D293" s="125" t="s">
        <v>291</v>
      </c>
      <c r="F293" s="126" t="s">
        <v>1096</v>
      </c>
      <c r="I293" s="127"/>
      <c r="L293" s="30"/>
      <c r="M293" s="128"/>
      <c r="T293" s="51"/>
      <c r="AT293" s="15" t="s">
        <v>291</v>
      </c>
      <c r="AU293" s="15" t="s">
        <v>76</v>
      </c>
    </row>
    <row r="294" spans="2:65" s="1" customFormat="1" ht="29.25">
      <c r="B294" s="30"/>
      <c r="D294" s="125" t="s">
        <v>335</v>
      </c>
      <c r="F294" s="143" t="s">
        <v>1089</v>
      </c>
      <c r="I294" s="127"/>
      <c r="L294" s="30"/>
      <c r="M294" s="128"/>
      <c r="T294" s="51"/>
      <c r="AT294" s="15" t="s">
        <v>335</v>
      </c>
      <c r="AU294" s="15" t="s">
        <v>76</v>
      </c>
    </row>
    <row r="295" spans="2:65" s="9" customFormat="1" ht="11.25">
      <c r="B295" s="129"/>
      <c r="D295" s="125" t="s">
        <v>292</v>
      </c>
      <c r="E295" s="130" t="s">
        <v>35</v>
      </c>
      <c r="F295" s="131" t="s">
        <v>1097</v>
      </c>
      <c r="H295" s="132">
        <v>2</v>
      </c>
      <c r="I295" s="133"/>
      <c r="L295" s="129"/>
      <c r="M295" s="134"/>
      <c r="T295" s="135"/>
      <c r="AT295" s="130" t="s">
        <v>292</v>
      </c>
      <c r="AU295" s="130" t="s">
        <v>76</v>
      </c>
      <c r="AV295" s="9" t="s">
        <v>85</v>
      </c>
      <c r="AW295" s="9" t="s">
        <v>37</v>
      </c>
      <c r="AX295" s="9" t="s">
        <v>83</v>
      </c>
      <c r="AY295" s="130" t="s">
        <v>288</v>
      </c>
    </row>
    <row r="296" spans="2:65" s="1" customFormat="1" ht="24.2" customHeight="1">
      <c r="B296" s="30"/>
      <c r="C296" s="144" t="s">
        <v>654</v>
      </c>
      <c r="D296" s="144" t="s">
        <v>349</v>
      </c>
      <c r="E296" s="145" t="s">
        <v>604</v>
      </c>
      <c r="F296" s="146" t="s">
        <v>605</v>
      </c>
      <c r="G296" s="147" t="s">
        <v>286</v>
      </c>
      <c r="H296" s="148">
        <v>5371.1530000000002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76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606</v>
      </c>
    </row>
    <row r="297" spans="2:65" s="1" customFormat="1" ht="19.5">
      <c r="B297" s="30"/>
      <c r="D297" s="125" t="s">
        <v>291</v>
      </c>
      <c r="F297" s="126" t="s">
        <v>607</v>
      </c>
      <c r="I297" s="127"/>
      <c r="L297" s="30"/>
      <c r="M297" s="128"/>
      <c r="T297" s="51"/>
      <c r="AT297" s="15" t="s">
        <v>291</v>
      </c>
      <c r="AU297" s="15" t="s">
        <v>76</v>
      </c>
    </row>
    <row r="298" spans="2:65" s="9" customFormat="1" ht="11.25">
      <c r="B298" s="129"/>
      <c r="D298" s="125" t="s">
        <v>292</v>
      </c>
      <c r="E298" s="130" t="s">
        <v>35</v>
      </c>
      <c r="F298" s="131" t="s">
        <v>1098</v>
      </c>
      <c r="H298" s="132">
        <v>18.82</v>
      </c>
      <c r="I298" s="133"/>
      <c r="L298" s="129"/>
      <c r="M298" s="134"/>
      <c r="T298" s="135"/>
      <c r="AT298" s="130" t="s">
        <v>292</v>
      </c>
      <c r="AU298" s="130" t="s">
        <v>76</v>
      </c>
      <c r="AV298" s="9" t="s">
        <v>85</v>
      </c>
      <c r="AW298" s="9" t="s">
        <v>37</v>
      </c>
      <c r="AX298" s="9" t="s">
        <v>76</v>
      </c>
      <c r="AY298" s="130" t="s">
        <v>288</v>
      </c>
    </row>
    <row r="299" spans="2:65" s="9" customFormat="1" ht="11.25">
      <c r="B299" s="129"/>
      <c r="D299" s="125" t="s">
        <v>292</v>
      </c>
      <c r="E299" s="130" t="s">
        <v>35</v>
      </c>
      <c r="F299" s="131" t="s">
        <v>1099</v>
      </c>
      <c r="H299" s="132">
        <v>432.65600000000001</v>
      </c>
      <c r="I299" s="133"/>
      <c r="L299" s="129"/>
      <c r="M299" s="134"/>
      <c r="T299" s="135"/>
      <c r="AT299" s="130" t="s">
        <v>292</v>
      </c>
      <c r="AU299" s="130" t="s">
        <v>76</v>
      </c>
      <c r="AV299" s="9" t="s">
        <v>85</v>
      </c>
      <c r="AW299" s="9" t="s">
        <v>37</v>
      </c>
      <c r="AX299" s="9" t="s">
        <v>76</v>
      </c>
      <c r="AY299" s="130" t="s">
        <v>288</v>
      </c>
    </row>
    <row r="300" spans="2:65" s="9" customFormat="1" ht="11.25">
      <c r="B300" s="129"/>
      <c r="D300" s="125" t="s">
        <v>292</v>
      </c>
      <c r="E300" s="130" t="s">
        <v>35</v>
      </c>
      <c r="F300" s="131" t="s">
        <v>1100</v>
      </c>
      <c r="H300" s="132">
        <v>2367.48</v>
      </c>
      <c r="I300" s="133"/>
      <c r="L300" s="129"/>
      <c r="M300" s="134"/>
      <c r="T300" s="135"/>
      <c r="AT300" s="130" t="s">
        <v>292</v>
      </c>
      <c r="AU300" s="130" t="s">
        <v>76</v>
      </c>
      <c r="AV300" s="9" t="s">
        <v>85</v>
      </c>
      <c r="AW300" s="9" t="s">
        <v>37</v>
      </c>
      <c r="AX300" s="9" t="s">
        <v>76</v>
      </c>
      <c r="AY300" s="130" t="s">
        <v>288</v>
      </c>
    </row>
    <row r="301" spans="2:65" s="9" customFormat="1" ht="11.25">
      <c r="B301" s="129"/>
      <c r="D301" s="125" t="s">
        <v>292</v>
      </c>
      <c r="E301" s="130" t="s">
        <v>35</v>
      </c>
      <c r="F301" s="131" t="s">
        <v>1101</v>
      </c>
      <c r="H301" s="132">
        <v>2541.5970000000002</v>
      </c>
      <c r="I301" s="133"/>
      <c r="L301" s="129"/>
      <c r="M301" s="134"/>
      <c r="T301" s="135"/>
      <c r="AT301" s="130" t="s">
        <v>292</v>
      </c>
      <c r="AU301" s="130" t="s">
        <v>76</v>
      </c>
      <c r="AV301" s="9" t="s">
        <v>85</v>
      </c>
      <c r="AW301" s="9" t="s">
        <v>37</v>
      </c>
      <c r="AX301" s="9" t="s">
        <v>76</v>
      </c>
      <c r="AY301" s="130" t="s">
        <v>288</v>
      </c>
    </row>
    <row r="302" spans="2:65" s="9" customFormat="1" ht="11.25">
      <c r="B302" s="129"/>
      <c r="D302" s="125" t="s">
        <v>292</v>
      </c>
      <c r="E302" s="130" t="s">
        <v>35</v>
      </c>
      <c r="F302" s="131" t="s">
        <v>1102</v>
      </c>
      <c r="H302" s="132">
        <v>10.3</v>
      </c>
      <c r="I302" s="133"/>
      <c r="L302" s="129"/>
      <c r="M302" s="134"/>
      <c r="T302" s="135"/>
      <c r="AT302" s="130" t="s">
        <v>292</v>
      </c>
      <c r="AU302" s="130" t="s">
        <v>76</v>
      </c>
      <c r="AV302" s="9" t="s">
        <v>85</v>
      </c>
      <c r="AW302" s="9" t="s">
        <v>37</v>
      </c>
      <c r="AX302" s="9" t="s">
        <v>76</v>
      </c>
      <c r="AY302" s="130" t="s">
        <v>288</v>
      </c>
    </row>
    <row r="303" spans="2:65" s="9" customFormat="1" ht="11.25">
      <c r="B303" s="129"/>
      <c r="D303" s="125" t="s">
        <v>292</v>
      </c>
      <c r="E303" s="130" t="s">
        <v>35</v>
      </c>
      <c r="F303" s="131" t="s">
        <v>1103</v>
      </c>
      <c r="H303" s="132">
        <v>0.3</v>
      </c>
      <c r="I303" s="133"/>
      <c r="L303" s="129"/>
      <c r="M303" s="134"/>
      <c r="T303" s="135"/>
      <c r="AT303" s="130" t="s">
        <v>292</v>
      </c>
      <c r="AU303" s="130" t="s">
        <v>76</v>
      </c>
      <c r="AV303" s="9" t="s">
        <v>85</v>
      </c>
      <c r="AW303" s="9" t="s">
        <v>37</v>
      </c>
      <c r="AX303" s="9" t="s">
        <v>76</v>
      </c>
      <c r="AY303" s="130" t="s">
        <v>288</v>
      </c>
    </row>
    <row r="304" spans="2:65" s="10" customFormat="1" ht="11.25">
      <c r="B304" s="136"/>
      <c r="D304" s="125" t="s">
        <v>292</v>
      </c>
      <c r="E304" s="137" t="s">
        <v>35</v>
      </c>
      <c r="F304" s="138" t="s">
        <v>307</v>
      </c>
      <c r="H304" s="139">
        <v>5371.1530000000002</v>
      </c>
      <c r="I304" s="140"/>
      <c r="L304" s="136"/>
      <c r="M304" s="141"/>
      <c r="T304" s="142"/>
      <c r="AT304" s="137" t="s">
        <v>292</v>
      </c>
      <c r="AU304" s="137" t="s">
        <v>76</v>
      </c>
      <c r="AV304" s="10" t="s">
        <v>289</v>
      </c>
      <c r="AW304" s="10" t="s">
        <v>37</v>
      </c>
      <c r="AX304" s="10" t="s">
        <v>83</v>
      </c>
      <c r="AY304" s="137" t="s">
        <v>288</v>
      </c>
    </row>
    <row r="305" spans="2:65" s="1" customFormat="1" ht="33" customHeight="1">
      <c r="B305" s="30"/>
      <c r="C305" s="144" t="s">
        <v>664</v>
      </c>
      <c r="D305" s="144" t="s">
        <v>349</v>
      </c>
      <c r="E305" s="145" t="s">
        <v>616</v>
      </c>
      <c r="F305" s="146" t="s">
        <v>617</v>
      </c>
      <c r="G305" s="147" t="s">
        <v>286</v>
      </c>
      <c r="H305" s="148">
        <v>69203</v>
      </c>
      <c r="I305" s="149"/>
      <c r="J305" s="150">
        <f>ROUND(I305*H305,2)</f>
        <v>0</v>
      </c>
      <c r="K305" s="151"/>
      <c r="L305" s="30"/>
      <c r="M305" s="152" t="s">
        <v>35</v>
      </c>
      <c r="N305" s="153" t="s">
        <v>47</v>
      </c>
      <c r="P305" s="121">
        <f>O305*H305</f>
        <v>0</v>
      </c>
      <c r="Q305" s="121">
        <v>0</v>
      </c>
      <c r="R305" s="121">
        <f>Q305*H305</f>
        <v>0</v>
      </c>
      <c r="S305" s="121">
        <v>0</v>
      </c>
      <c r="T305" s="122">
        <f>S305*H305</f>
        <v>0</v>
      </c>
      <c r="AR305" s="123" t="s">
        <v>289</v>
      </c>
      <c r="AT305" s="123" t="s">
        <v>349</v>
      </c>
      <c r="AU305" s="123" t="s">
        <v>76</v>
      </c>
      <c r="AY305" s="15" t="s">
        <v>288</v>
      </c>
      <c r="BE305" s="124">
        <f>IF(N305="základní",J305,0)</f>
        <v>0</v>
      </c>
      <c r="BF305" s="124">
        <f>IF(N305="snížená",J305,0)</f>
        <v>0</v>
      </c>
      <c r="BG305" s="124">
        <f>IF(N305="zákl. přenesená",J305,0)</f>
        <v>0</v>
      </c>
      <c r="BH305" s="124">
        <f>IF(N305="sníž. přenesená",J305,0)</f>
        <v>0</v>
      </c>
      <c r="BI305" s="124">
        <f>IF(N305="nulová",J305,0)</f>
        <v>0</v>
      </c>
      <c r="BJ305" s="15" t="s">
        <v>83</v>
      </c>
      <c r="BK305" s="124">
        <f>ROUND(I305*H305,2)</f>
        <v>0</v>
      </c>
      <c r="BL305" s="15" t="s">
        <v>289</v>
      </c>
      <c r="BM305" s="123" t="s">
        <v>618</v>
      </c>
    </row>
    <row r="306" spans="2:65" s="1" customFormat="1" ht="19.5">
      <c r="B306" s="30"/>
      <c r="D306" s="125" t="s">
        <v>291</v>
      </c>
      <c r="F306" s="126" t="s">
        <v>619</v>
      </c>
      <c r="I306" s="127"/>
      <c r="L306" s="30"/>
      <c r="M306" s="128"/>
      <c r="T306" s="51"/>
      <c r="AT306" s="15" t="s">
        <v>291</v>
      </c>
      <c r="AU306" s="15" t="s">
        <v>76</v>
      </c>
    </row>
    <row r="307" spans="2:65" s="9" customFormat="1" ht="11.25">
      <c r="B307" s="129"/>
      <c r="D307" s="125" t="s">
        <v>292</v>
      </c>
      <c r="E307" s="130" t="s">
        <v>35</v>
      </c>
      <c r="F307" s="131" t="s">
        <v>1104</v>
      </c>
      <c r="H307" s="132">
        <v>68656.92</v>
      </c>
      <c r="I307" s="133"/>
      <c r="L307" s="129"/>
      <c r="M307" s="134"/>
      <c r="T307" s="135"/>
      <c r="AT307" s="130" t="s">
        <v>292</v>
      </c>
      <c r="AU307" s="130" t="s">
        <v>76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9" customFormat="1" ht="22.5">
      <c r="B308" s="129"/>
      <c r="D308" s="125" t="s">
        <v>292</v>
      </c>
      <c r="E308" s="130" t="s">
        <v>35</v>
      </c>
      <c r="F308" s="131" t="s">
        <v>1105</v>
      </c>
      <c r="H308" s="132">
        <v>545.78</v>
      </c>
      <c r="I308" s="133"/>
      <c r="L308" s="129"/>
      <c r="M308" s="134"/>
      <c r="T308" s="135"/>
      <c r="AT308" s="130" t="s">
        <v>292</v>
      </c>
      <c r="AU308" s="130" t="s">
        <v>76</v>
      </c>
      <c r="AV308" s="9" t="s">
        <v>85</v>
      </c>
      <c r="AW308" s="9" t="s">
        <v>37</v>
      </c>
      <c r="AX308" s="9" t="s">
        <v>76</v>
      </c>
      <c r="AY308" s="130" t="s">
        <v>288</v>
      </c>
    </row>
    <row r="309" spans="2:65" s="9" customFormat="1" ht="11.25">
      <c r="B309" s="129"/>
      <c r="D309" s="125" t="s">
        <v>292</v>
      </c>
      <c r="E309" s="130" t="s">
        <v>35</v>
      </c>
      <c r="F309" s="131" t="s">
        <v>1106</v>
      </c>
      <c r="H309" s="132">
        <v>0.3</v>
      </c>
      <c r="I309" s="133"/>
      <c r="L309" s="129"/>
      <c r="M309" s="134"/>
      <c r="T309" s="135"/>
      <c r="AT309" s="130" t="s">
        <v>292</v>
      </c>
      <c r="AU309" s="130" t="s">
        <v>76</v>
      </c>
      <c r="AV309" s="9" t="s">
        <v>85</v>
      </c>
      <c r="AW309" s="9" t="s">
        <v>37</v>
      </c>
      <c r="AX309" s="9" t="s">
        <v>76</v>
      </c>
      <c r="AY309" s="130" t="s">
        <v>288</v>
      </c>
    </row>
    <row r="310" spans="2:65" s="10" customFormat="1" ht="11.25">
      <c r="B310" s="136"/>
      <c r="D310" s="125" t="s">
        <v>292</v>
      </c>
      <c r="E310" s="137" t="s">
        <v>35</v>
      </c>
      <c r="F310" s="138" t="s">
        <v>307</v>
      </c>
      <c r="H310" s="139">
        <v>69203</v>
      </c>
      <c r="I310" s="140"/>
      <c r="L310" s="136"/>
      <c r="M310" s="141"/>
      <c r="T310" s="142"/>
      <c r="AT310" s="137" t="s">
        <v>292</v>
      </c>
      <c r="AU310" s="137" t="s">
        <v>76</v>
      </c>
      <c r="AV310" s="10" t="s">
        <v>289</v>
      </c>
      <c r="AW310" s="10" t="s">
        <v>37</v>
      </c>
      <c r="AX310" s="10" t="s">
        <v>83</v>
      </c>
      <c r="AY310" s="137" t="s">
        <v>288</v>
      </c>
    </row>
    <row r="311" spans="2:65" s="1" customFormat="1" ht="16.5" customHeight="1">
      <c r="B311" s="30"/>
      <c r="C311" s="144" t="s">
        <v>670</v>
      </c>
      <c r="D311" s="144" t="s">
        <v>349</v>
      </c>
      <c r="E311" s="145" t="s">
        <v>627</v>
      </c>
      <c r="F311" s="146" t="s">
        <v>628</v>
      </c>
      <c r="G311" s="147" t="s">
        <v>286</v>
      </c>
      <c r="H311" s="148">
        <v>179.785</v>
      </c>
      <c r="I311" s="149"/>
      <c r="J311" s="150">
        <f>ROUND(I311*H311,2)</f>
        <v>0</v>
      </c>
      <c r="K311" s="151"/>
      <c r="L311" s="30"/>
      <c r="M311" s="152" t="s">
        <v>35</v>
      </c>
      <c r="N311" s="153" t="s">
        <v>47</v>
      </c>
      <c r="P311" s="121">
        <f>O311*H311</f>
        <v>0</v>
      </c>
      <c r="Q311" s="121">
        <v>0</v>
      </c>
      <c r="R311" s="121">
        <f>Q311*H311</f>
        <v>0</v>
      </c>
      <c r="S311" s="121">
        <v>0</v>
      </c>
      <c r="T311" s="122">
        <f>S311*H311</f>
        <v>0</v>
      </c>
      <c r="AR311" s="123" t="s">
        <v>289</v>
      </c>
      <c r="AT311" s="123" t="s">
        <v>349</v>
      </c>
      <c r="AU311" s="123" t="s">
        <v>76</v>
      </c>
      <c r="AY311" s="15" t="s">
        <v>288</v>
      </c>
      <c r="BE311" s="124">
        <f>IF(N311="základní",J311,0)</f>
        <v>0</v>
      </c>
      <c r="BF311" s="124">
        <f>IF(N311="snížená",J311,0)</f>
        <v>0</v>
      </c>
      <c r="BG311" s="124">
        <f>IF(N311="zákl. přenesená",J311,0)</f>
        <v>0</v>
      </c>
      <c r="BH311" s="124">
        <f>IF(N311="sníž. přenesená",J311,0)</f>
        <v>0</v>
      </c>
      <c r="BI311" s="124">
        <f>IF(N311="nulová",J311,0)</f>
        <v>0</v>
      </c>
      <c r="BJ311" s="15" t="s">
        <v>83</v>
      </c>
      <c r="BK311" s="124">
        <f>ROUND(I311*H311,2)</f>
        <v>0</v>
      </c>
      <c r="BL311" s="15" t="s">
        <v>289</v>
      </c>
      <c r="BM311" s="123" t="s">
        <v>629</v>
      </c>
    </row>
    <row r="312" spans="2:65" s="1" customFormat="1" ht="19.5">
      <c r="B312" s="30"/>
      <c r="D312" s="125" t="s">
        <v>291</v>
      </c>
      <c r="F312" s="126" t="s">
        <v>630</v>
      </c>
      <c r="I312" s="127"/>
      <c r="L312" s="30"/>
      <c r="M312" s="128"/>
      <c r="T312" s="51"/>
      <c r="AT312" s="15" t="s">
        <v>291</v>
      </c>
      <c r="AU312" s="15" t="s">
        <v>76</v>
      </c>
    </row>
    <row r="313" spans="2:65" s="9" customFormat="1" ht="11.25">
      <c r="B313" s="129"/>
      <c r="D313" s="125" t="s">
        <v>292</v>
      </c>
      <c r="E313" s="130" t="s">
        <v>35</v>
      </c>
      <c r="F313" s="131" t="s">
        <v>1107</v>
      </c>
      <c r="H313" s="132">
        <v>176.4</v>
      </c>
      <c r="I313" s="133"/>
      <c r="L313" s="129"/>
      <c r="M313" s="134"/>
      <c r="T313" s="135"/>
      <c r="AT313" s="130" t="s">
        <v>292</v>
      </c>
      <c r="AU313" s="130" t="s">
        <v>76</v>
      </c>
      <c r="AV313" s="9" t="s">
        <v>85</v>
      </c>
      <c r="AW313" s="9" t="s">
        <v>37</v>
      </c>
      <c r="AX313" s="9" t="s">
        <v>76</v>
      </c>
      <c r="AY313" s="130" t="s">
        <v>288</v>
      </c>
    </row>
    <row r="314" spans="2:65" s="9" customFormat="1" ht="11.25">
      <c r="B314" s="129"/>
      <c r="D314" s="125" t="s">
        <v>292</v>
      </c>
      <c r="E314" s="130" t="s">
        <v>35</v>
      </c>
      <c r="F314" s="131" t="s">
        <v>1108</v>
      </c>
      <c r="H314" s="132">
        <v>2.585</v>
      </c>
      <c r="I314" s="133"/>
      <c r="L314" s="129"/>
      <c r="M314" s="134"/>
      <c r="T314" s="135"/>
      <c r="AT314" s="130" t="s">
        <v>292</v>
      </c>
      <c r="AU314" s="130" t="s">
        <v>76</v>
      </c>
      <c r="AV314" s="9" t="s">
        <v>85</v>
      </c>
      <c r="AW314" s="9" t="s">
        <v>37</v>
      </c>
      <c r="AX314" s="9" t="s">
        <v>76</v>
      </c>
      <c r="AY314" s="130" t="s">
        <v>288</v>
      </c>
    </row>
    <row r="315" spans="2:65" s="9" customFormat="1" ht="11.25">
      <c r="B315" s="129"/>
      <c r="D315" s="125" t="s">
        <v>292</v>
      </c>
      <c r="E315" s="130" t="s">
        <v>35</v>
      </c>
      <c r="F315" s="131" t="s">
        <v>1109</v>
      </c>
      <c r="H315" s="132">
        <v>0.8</v>
      </c>
      <c r="I315" s="133"/>
      <c r="L315" s="129"/>
      <c r="M315" s="134"/>
      <c r="T315" s="135"/>
      <c r="AT315" s="130" t="s">
        <v>292</v>
      </c>
      <c r="AU315" s="130" t="s">
        <v>76</v>
      </c>
      <c r="AV315" s="9" t="s">
        <v>85</v>
      </c>
      <c r="AW315" s="9" t="s">
        <v>37</v>
      </c>
      <c r="AX315" s="9" t="s">
        <v>76</v>
      </c>
      <c r="AY315" s="130" t="s">
        <v>288</v>
      </c>
    </row>
    <row r="316" spans="2:65" s="10" customFormat="1" ht="11.25">
      <c r="B316" s="136"/>
      <c r="D316" s="125" t="s">
        <v>292</v>
      </c>
      <c r="E316" s="137" t="s">
        <v>35</v>
      </c>
      <c r="F316" s="138" t="s">
        <v>307</v>
      </c>
      <c r="H316" s="139">
        <v>179.785</v>
      </c>
      <c r="I316" s="140"/>
      <c r="L316" s="136"/>
      <c r="M316" s="141"/>
      <c r="T316" s="142"/>
      <c r="AT316" s="137" t="s">
        <v>292</v>
      </c>
      <c r="AU316" s="137" t="s">
        <v>76</v>
      </c>
      <c r="AV316" s="10" t="s">
        <v>289</v>
      </c>
      <c r="AW316" s="10" t="s">
        <v>37</v>
      </c>
      <c r="AX316" s="10" t="s">
        <v>83</v>
      </c>
      <c r="AY316" s="137" t="s">
        <v>288</v>
      </c>
    </row>
    <row r="317" spans="2:65" s="1" customFormat="1" ht="24.2" customHeight="1">
      <c r="B317" s="30"/>
      <c r="C317" s="144" t="s">
        <v>677</v>
      </c>
      <c r="D317" s="144" t="s">
        <v>349</v>
      </c>
      <c r="E317" s="145" t="s">
        <v>635</v>
      </c>
      <c r="F317" s="146" t="s">
        <v>636</v>
      </c>
      <c r="G317" s="147" t="s">
        <v>286</v>
      </c>
      <c r="H317" s="148">
        <v>6245.9260000000004</v>
      </c>
      <c r="I317" s="149"/>
      <c r="J317" s="150">
        <f>ROUND(I317*H317,2)</f>
        <v>0</v>
      </c>
      <c r="K317" s="151"/>
      <c r="L317" s="30"/>
      <c r="M317" s="152" t="s">
        <v>35</v>
      </c>
      <c r="N317" s="153" t="s">
        <v>47</v>
      </c>
      <c r="P317" s="121">
        <f>O317*H317</f>
        <v>0</v>
      </c>
      <c r="Q317" s="121">
        <v>0</v>
      </c>
      <c r="R317" s="121">
        <f>Q317*H317</f>
        <v>0</v>
      </c>
      <c r="S317" s="121">
        <v>0</v>
      </c>
      <c r="T317" s="122">
        <f>S317*H317</f>
        <v>0</v>
      </c>
      <c r="AR317" s="123" t="s">
        <v>289</v>
      </c>
      <c r="AT317" s="123" t="s">
        <v>349</v>
      </c>
      <c r="AU317" s="123" t="s">
        <v>76</v>
      </c>
      <c r="AY317" s="15" t="s">
        <v>288</v>
      </c>
      <c r="BE317" s="124">
        <f>IF(N317="základní",J317,0)</f>
        <v>0</v>
      </c>
      <c r="BF317" s="124">
        <f>IF(N317="snížená",J317,0)</f>
        <v>0</v>
      </c>
      <c r="BG317" s="124">
        <f>IF(N317="zákl. přenesená",J317,0)</f>
        <v>0</v>
      </c>
      <c r="BH317" s="124">
        <f>IF(N317="sníž. přenesená",J317,0)</f>
        <v>0</v>
      </c>
      <c r="BI317" s="124">
        <f>IF(N317="nulová",J317,0)</f>
        <v>0</v>
      </c>
      <c r="BJ317" s="15" t="s">
        <v>83</v>
      </c>
      <c r="BK317" s="124">
        <f>ROUND(I317*H317,2)</f>
        <v>0</v>
      </c>
      <c r="BL317" s="15" t="s">
        <v>289</v>
      </c>
      <c r="BM317" s="123" t="s">
        <v>637</v>
      </c>
    </row>
    <row r="318" spans="2:65" s="1" customFormat="1" ht="19.5">
      <c r="B318" s="30"/>
      <c r="D318" s="125" t="s">
        <v>291</v>
      </c>
      <c r="F318" s="126" t="s">
        <v>638</v>
      </c>
      <c r="I318" s="127"/>
      <c r="L318" s="30"/>
      <c r="M318" s="128"/>
      <c r="T318" s="51"/>
      <c r="AT318" s="15" t="s">
        <v>291</v>
      </c>
      <c r="AU318" s="15" t="s">
        <v>76</v>
      </c>
    </row>
    <row r="319" spans="2:65" s="9" customFormat="1" ht="11.25">
      <c r="B319" s="129"/>
      <c r="D319" s="125" t="s">
        <v>292</v>
      </c>
      <c r="E319" s="130" t="s">
        <v>35</v>
      </c>
      <c r="F319" s="131" t="s">
        <v>1110</v>
      </c>
      <c r="H319" s="132">
        <v>5983.625</v>
      </c>
      <c r="I319" s="133"/>
      <c r="L319" s="129"/>
      <c r="M319" s="134"/>
      <c r="T319" s="135"/>
      <c r="AT319" s="130" t="s">
        <v>292</v>
      </c>
      <c r="AU319" s="130" t="s">
        <v>76</v>
      </c>
      <c r="AV319" s="9" t="s">
        <v>85</v>
      </c>
      <c r="AW319" s="9" t="s">
        <v>37</v>
      </c>
      <c r="AX319" s="9" t="s">
        <v>76</v>
      </c>
      <c r="AY319" s="130" t="s">
        <v>288</v>
      </c>
    </row>
    <row r="320" spans="2:65" s="9" customFormat="1" ht="11.25">
      <c r="B320" s="129"/>
      <c r="D320" s="125" t="s">
        <v>292</v>
      </c>
      <c r="E320" s="130" t="s">
        <v>35</v>
      </c>
      <c r="F320" s="131" t="s">
        <v>1111</v>
      </c>
      <c r="H320" s="132">
        <v>43.2</v>
      </c>
      <c r="I320" s="133"/>
      <c r="L320" s="129"/>
      <c r="M320" s="134"/>
      <c r="T320" s="135"/>
      <c r="AT320" s="130" t="s">
        <v>292</v>
      </c>
      <c r="AU320" s="130" t="s">
        <v>76</v>
      </c>
      <c r="AV320" s="9" t="s">
        <v>85</v>
      </c>
      <c r="AW320" s="9" t="s">
        <v>37</v>
      </c>
      <c r="AX320" s="9" t="s">
        <v>76</v>
      </c>
      <c r="AY320" s="130" t="s">
        <v>288</v>
      </c>
    </row>
    <row r="321" spans="2:65" s="9" customFormat="1" ht="11.25">
      <c r="B321" s="129"/>
      <c r="D321" s="125" t="s">
        <v>292</v>
      </c>
      <c r="E321" s="130" t="s">
        <v>35</v>
      </c>
      <c r="F321" s="131" t="s">
        <v>1107</v>
      </c>
      <c r="H321" s="132">
        <v>176.4</v>
      </c>
      <c r="I321" s="133"/>
      <c r="L321" s="129"/>
      <c r="M321" s="134"/>
      <c r="T321" s="135"/>
      <c r="AT321" s="130" t="s">
        <v>292</v>
      </c>
      <c r="AU321" s="130" t="s">
        <v>76</v>
      </c>
      <c r="AV321" s="9" t="s">
        <v>85</v>
      </c>
      <c r="AW321" s="9" t="s">
        <v>37</v>
      </c>
      <c r="AX321" s="9" t="s">
        <v>76</v>
      </c>
      <c r="AY321" s="130" t="s">
        <v>288</v>
      </c>
    </row>
    <row r="322" spans="2:65" s="9" customFormat="1" ht="11.25">
      <c r="B322" s="129"/>
      <c r="D322" s="125" t="s">
        <v>292</v>
      </c>
      <c r="E322" s="130" t="s">
        <v>35</v>
      </c>
      <c r="F322" s="131" t="s">
        <v>1112</v>
      </c>
      <c r="H322" s="132">
        <v>31.943999999999999</v>
      </c>
      <c r="I322" s="133"/>
      <c r="L322" s="129"/>
      <c r="M322" s="134"/>
      <c r="T322" s="135"/>
      <c r="AT322" s="130" t="s">
        <v>292</v>
      </c>
      <c r="AU322" s="130" t="s">
        <v>76</v>
      </c>
      <c r="AV322" s="9" t="s">
        <v>85</v>
      </c>
      <c r="AW322" s="9" t="s">
        <v>37</v>
      </c>
      <c r="AX322" s="9" t="s">
        <v>76</v>
      </c>
      <c r="AY322" s="130" t="s">
        <v>288</v>
      </c>
    </row>
    <row r="323" spans="2:65" s="9" customFormat="1" ht="11.25">
      <c r="B323" s="129"/>
      <c r="D323" s="125" t="s">
        <v>292</v>
      </c>
      <c r="E323" s="130" t="s">
        <v>35</v>
      </c>
      <c r="F323" s="131" t="s">
        <v>1108</v>
      </c>
      <c r="H323" s="132">
        <v>2.585</v>
      </c>
      <c r="I323" s="133"/>
      <c r="L323" s="129"/>
      <c r="M323" s="134"/>
      <c r="T323" s="135"/>
      <c r="AT323" s="130" t="s">
        <v>292</v>
      </c>
      <c r="AU323" s="130" t="s">
        <v>76</v>
      </c>
      <c r="AV323" s="9" t="s">
        <v>85</v>
      </c>
      <c r="AW323" s="9" t="s">
        <v>37</v>
      </c>
      <c r="AX323" s="9" t="s">
        <v>76</v>
      </c>
      <c r="AY323" s="130" t="s">
        <v>288</v>
      </c>
    </row>
    <row r="324" spans="2:65" s="9" customFormat="1" ht="11.25">
      <c r="B324" s="129"/>
      <c r="D324" s="125" t="s">
        <v>292</v>
      </c>
      <c r="E324" s="130" t="s">
        <v>35</v>
      </c>
      <c r="F324" s="131" t="s">
        <v>1109</v>
      </c>
      <c r="H324" s="132">
        <v>0.8</v>
      </c>
      <c r="I324" s="133"/>
      <c r="L324" s="129"/>
      <c r="M324" s="134"/>
      <c r="T324" s="135"/>
      <c r="AT324" s="130" t="s">
        <v>292</v>
      </c>
      <c r="AU324" s="130" t="s">
        <v>76</v>
      </c>
      <c r="AV324" s="9" t="s">
        <v>85</v>
      </c>
      <c r="AW324" s="9" t="s">
        <v>37</v>
      </c>
      <c r="AX324" s="9" t="s">
        <v>76</v>
      </c>
      <c r="AY324" s="130" t="s">
        <v>288</v>
      </c>
    </row>
    <row r="325" spans="2:65" s="9" customFormat="1" ht="11.25">
      <c r="B325" s="129"/>
      <c r="D325" s="125" t="s">
        <v>292</v>
      </c>
      <c r="E325" s="130" t="s">
        <v>35</v>
      </c>
      <c r="F325" s="131" t="s">
        <v>1113</v>
      </c>
      <c r="H325" s="132">
        <v>7.3719999999999999</v>
      </c>
      <c r="I325" s="133"/>
      <c r="L325" s="129"/>
      <c r="M325" s="134"/>
      <c r="T325" s="135"/>
      <c r="AT325" s="130" t="s">
        <v>292</v>
      </c>
      <c r="AU325" s="130" t="s">
        <v>76</v>
      </c>
      <c r="AV325" s="9" t="s">
        <v>85</v>
      </c>
      <c r="AW325" s="9" t="s">
        <v>37</v>
      </c>
      <c r="AX325" s="9" t="s">
        <v>76</v>
      </c>
      <c r="AY325" s="130" t="s">
        <v>288</v>
      </c>
    </row>
    <row r="326" spans="2:65" s="10" customFormat="1" ht="11.25">
      <c r="B326" s="136"/>
      <c r="D326" s="125" t="s">
        <v>292</v>
      </c>
      <c r="E326" s="137" t="s">
        <v>35</v>
      </c>
      <c r="F326" s="138" t="s">
        <v>307</v>
      </c>
      <c r="H326" s="139">
        <v>6245.9260000000004</v>
      </c>
      <c r="I326" s="140"/>
      <c r="L326" s="136"/>
      <c r="M326" s="141"/>
      <c r="T326" s="142"/>
      <c r="AT326" s="137" t="s">
        <v>292</v>
      </c>
      <c r="AU326" s="137" t="s">
        <v>76</v>
      </c>
      <c r="AV326" s="10" t="s">
        <v>289</v>
      </c>
      <c r="AW326" s="10" t="s">
        <v>37</v>
      </c>
      <c r="AX326" s="10" t="s">
        <v>83</v>
      </c>
      <c r="AY326" s="137" t="s">
        <v>288</v>
      </c>
    </row>
    <row r="327" spans="2:65" s="1" customFormat="1" ht="24.2" customHeight="1">
      <c r="B327" s="30"/>
      <c r="C327" s="144" t="s">
        <v>1114</v>
      </c>
      <c r="D327" s="144" t="s">
        <v>349</v>
      </c>
      <c r="E327" s="145" t="s">
        <v>644</v>
      </c>
      <c r="F327" s="146" t="s">
        <v>645</v>
      </c>
      <c r="G327" s="147" t="s">
        <v>286</v>
      </c>
      <c r="H327" s="148">
        <v>6239.3540000000003</v>
      </c>
      <c r="I327" s="149"/>
      <c r="J327" s="150">
        <f>ROUND(I327*H327,2)</f>
        <v>0</v>
      </c>
      <c r="K327" s="151"/>
      <c r="L327" s="30"/>
      <c r="M327" s="152" t="s">
        <v>35</v>
      </c>
      <c r="N327" s="153" t="s">
        <v>47</v>
      </c>
      <c r="P327" s="121">
        <f>O327*H327</f>
        <v>0</v>
      </c>
      <c r="Q327" s="121">
        <v>0</v>
      </c>
      <c r="R327" s="121">
        <f>Q327*H327</f>
        <v>0</v>
      </c>
      <c r="S327" s="121">
        <v>0</v>
      </c>
      <c r="T327" s="122">
        <f>S327*H327</f>
        <v>0</v>
      </c>
      <c r="AR327" s="123" t="s">
        <v>289</v>
      </c>
      <c r="AT327" s="123" t="s">
        <v>349</v>
      </c>
      <c r="AU327" s="123" t="s">
        <v>76</v>
      </c>
      <c r="AY327" s="15" t="s">
        <v>288</v>
      </c>
      <c r="BE327" s="124">
        <f>IF(N327="základní",J327,0)</f>
        <v>0</v>
      </c>
      <c r="BF327" s="124">
        <f>IF(N327="snížená",J327,0)</f>
        <v>0</v>
      </c>
      <c r="BG327" s="124">
        <f>IF(N327="zákl. přenesená",J327,0)</f>
        <v>0</v>
      </c>
      <c r="BH327" s="124">
        <f>IF(N327="sníž. přenesená",J327,0)</f>
        <v>0</v>
      </c>
      <c r="BI327" s="124">
        <f>IF(N327="nulová",J327,0)</f>
        <v>0</v>
      </c>
      <c r="BJ327" s="15" t="s">
        <v>83</v>
      </c>
      <c r="BK327" s="124">
        <f>ROUND(I327*H327,2)</f>
        <v>0</v>
      </c>
      <c r="BL327" s="15" t="s">
        <v>289</v>
      </c>
      <c r="BM327" s="123" t="s">
        <v>646</v>
      </c>
    </row>
    <row r="328" spans="2:65" s="1" customFormat="1" ht="19.5">
      <c r="B328" s="30"/>
      <c r="D328" s="125" t="s">
        <v>291</v>
      </c>
      <c r="F328" s="126" t="s">
        <v>647</v>
      </c>
      <c r="I328" s="127"/>
      <c r="L328" s="30"/>
      <c r="M328" s="128"/>
      <c r="T328" s="51"/>
      <c r="AT328" s="15" t="s">
        <v>291</v>
      </c>
      <c r="AU328" s="15" t="s">
        <v>76</v>
      </c>
    </row>
    <row r="329" spans="2:65" s="9" customFormat="1" ht="11.25">
      <c r="B329" s="129"/>
      <c r="D329" s="125" t="s">
        <v>292</v>
      </c>
      <c r="E329" s="130" t="s">
        <v>35</v>
      </c>
      <c r="F329" s="131" t="s">
        <v>1115</v>
      </c>
      <c r="H329" s="132">
        <v>5983.625</v>
      </c>
      <c r="I329" s="133"/>
      <c r="L329" s="129"/>
      <c r="M329" s="134"/>
      <c r="T329" s="135"/>
      <c r="AT329" s="130" t="s">
        <v>292</v>
      </c>
      <c r="AU329" s="130" t="s">
        <v>76</v>
      </c>
      <c r="AV329" s="9" t="s">
        <v>85</v>
      </c>
      <c r="AW329" s="9" t="s">
        <v>37</v>
      </c>
      <c r="AX329" s="9" t="s">
        <v>76</v>
      </c>
      <c r="AY329" s="130" t="s">
        <v>288</v>
      </c>
    </row>
    <row r="330" spans="2:65" s="9" customFormat="1" ht="11.25">
      <c r="B330" s="129"/>
      <c r="D330" s="125" t="s">
        <v>292</v>
      </c>
      <c r="E330" s="130" t="s">
        <v>35</v>
      </c>
      <c r="F330" s="131" t="s">
        <v>1116</v>
      </c>
      <c r="H330" s="132">
        <v>43.2</v>
      </c>
      <c r="I330" s="133"/>
      <c r="L330" s="129"/>
      <c r="M330" s="134"/>
      <c r="T330" s="135"/>
      <c r="AT330" s="130" t="s">
        <v>292</v>
      </c>
      <c r="AU330" s="130" t="s">
        <v>76</v>
      </c>
      <c r="AV330" s="9" t="s">
        <v>85</v>
      </c>
      <c r="AW330" s="9" t="s">
        <v>37</v>
      </c>
      <c r="AX330" s="9" t="s">
        <v>76</v>
      </c>
      <c r="AY330" s="130" t="s">
        <v>288</v>
      </c>
    </row>
    <row r="331" spans="2:65" s="9" customFormat="1" ht="11.25">
      <c r="B331" s="129"/>
      <c r="D331" s="125" t="s">
        <v>292</v>
      </c>
      <c r="E331" s="130" t="s">
        <v>35</v>
      </c>
      <c r="F331" s="131" t="s">
        <v>1117</v>
      </c>
      <c r="H331" s="132">
        <v>176.4</v>
      </c>
      <c r="I331" s="133"/>
      <c r="L331" s="129"/>
      <c r="M331" s="134"/>
      <c r="T331" s="135"/>
      <c r="AT331" s="130" t="s">
        <v>292</v>
      </c>
      <c r="AU331" s="130" t="s">
        <v>76</v>
      </c>
      <c r="AV331" s="9" t="s">
        <v>85</v>
      </c>
      <c r="AW331" s="9" t="s">
        <v>37</v>
      </c>
      <c r="AX331" s="9" t="s">
        <v>76</v>
      </c>
      <c r="AY331" s="130" t="s">
        <v>288</v>
      </c>
    </row>
    <row r="332" spans="2:65" s="9" customFormat="1" ht="11.25">
      <c r="B332" s="129"/>
      <c r="D332" s="125" t="s">
        <v>292</v>
      </c>
      <c r="E332" s="130" t="s">
        <v>35</v>
      </c>
      <c r="F332" s="131" t="s">
        <v>1118</v>
      </c>
      <c r="H332" s="132">
        <v>31.943999999999999</v>
      </c>
      <c r="I332" s="133"/>
      <c r="L332" s="129"/>
      <c r="M332" s="134"/>
      <c r="T332" s="135"/>
      <c r="AT332" s="130" t="s">
        <v>292</v>
      </c>
      <c r="AU332" s="130" t="s">
        <v>76</v>
      </c>
      <c r="AV332" s="9" t="s">
        <v>85</v>
      </c>
      <c r="AW332" s="9" t="s">
        <v>37</v>
      </c>
      <c r="AX332" s="9" t="s">
        <v>76</v>
      </c>
      <c r="AY332" s="130" t="s">
        <v>288</v>
      </c>
    </row>
    <row r="333" spans="2:65" s="9" customFormat="1" ht="11.25">
      <c r="B333" s="129"/>
      <c r="D333" s="125" t="s">
        <v>292</v>
      </c>
      <c r="E333" s="130" t="s">
        <v>35</v>
      </c>
      <c r="F333" s="131" t="s">
        <v>1119</v>
      </c>
      <c r="H333" s="132">
        <v>2.585</v>
      </c>
      <c r="I333" s="133"/>
      <c r="L333" s="129"/>
      <c r="M333" s="134"/>
      <c r="T333" s="135"/>
      <c r="AT333" s="130" t="s">
        <v>292</v>
      </c>
      <c r="AU333" s="130" t="s">
        <v>76</v>
      </c>
      <c r="AV333" s="9" t="s">
        <v>85</v>
      </c>
      <c r="AW333" s="9" t="s">
        <v>37</v>
      </c>
      <c r="AX333" s="9" t="s">
        <v>76</v>
      </c>
      <c r="AY333" s="130" t="s">
        <v>288</v>
      </c>
    </row>
    <row r="334" spans="2:65" s="9" customFormat="1" ht="11.25">
      <c r="B334" s="129"/>
      <c r="D334" s="125" t="s">
        <v>292</v>
      </c>
      <c r="E334" s="130" t="s">
        <v>35</v>
      </c>
      <c r="F334" s="131" t="s">
        <v>1120</v>
      </c>
      <c r="H334" s="132">
        <v>1.6</v>
      </c>
      <c r="I334" s="133"/>
      <c r="L334" s="129"/>
      <c r="M334" s="134"/>
      <c r="T334" s="135"/>
      <c r="AT334" s="130" t="s">
        <v>292</v>
      </c>
      <c r="AU334" s="130" t="s">
        <v>76</v>
      </c>
      <c r="AV334" s="9" t="s">
        <v>85</v>
      </c>
      <c r="AW334" s="9" t="s">
        <v>37</v>
      </c>
      <c r="AX334" s="9" t="s">
        <v>76</v>
      </c>
      <c r="AY334" s="130" t="s">
        <v>288</v>
      </c>
    </row>
    <row r="335" spans="2:65" s="10" customFormat="1" ht="11.25">
      <c r="B335" s="136"/>
      <c r="D335" s="125" t="s">
        <v>292</v>
      </c>
      <c r="E335" s="137" t="s">
        <v>35</v>
      </c>
      <c r="F335" s="138" t="s">
        <v>307</v>
      </c>
      <c r="H335" s="139">
        <v>6239.3540000000003</v>
      </c>
      <c r="I335" s="140"/>
      <c r="L335" s="136"/>
      <c r="M335" s="141"/>
      <c r="T335" s="142"/>
      <c r="AT335" s="137" t="s">
        <v>292</v>
      </c>
      <c r="AU335" s="137" t="s">
        <v>76</v>
      </c>
      <c r="AV335" s="10" t="s">
        <v>289</v>
      </c>
      <c r="AW335" s="10" t="s">
        <v>37</v>
      </c>
      <c r="AX335" s="10" t="s">
        <v>83</v>
      </c>
      <c r="AY335" s="137" t="s">
        <v>288</v>
      </c>
    </row>
    <row r="336" spans="2:65" s="1" customFormat="1" ht="16.5" customHeight="1">
      <c r="B336" s="30"/>
      <c r="C336" s="144" t="s">
        <v>1121</v>
      </c>
      <c r="D336" s="144" t="s">
        <v>349</v>
      </c>
      <c r="E336" s="145" t="s">
        <v>655</v>
      </c>
      <c r="F336" s="146" t="s">
        <v>656</v>
      </c>
      <c r="G336" s="147" t="s">
        <v>286</v>
      </c>
      <c r="H336" s="148">
        <v>75.144000000000005</v>
      </c>
      <c r="I336" s="149"/>
      <c r="J336" s="150">
        <f>ROUND(I336*H336,2)</f>
        <v>0</v>
      </c>
      <c r="K336" s="151"/>
      <c r="L336" s="30"/>
      <c r="M336" s="152" t="s">
        <v>35</v>
      </c>
      <c r="N336" s="153" t="s">
        <v>47</v>
      </c>
      <c r="P336" s="121">
        <f>O336*H336</f>
        <v>0</v>
      </c>
      <c r="Q336" s="121">
        <v>0</v>
      </c>
      <c r="R336" s="121">
        <f>Q336*H336</f>
        <v>0</v>
      </c>
      <c r="S336" s="121">
        <v>0</v>
      </c>
      <c r="T336" s="122">
        <f>S336*H336</f>
        <v>0</v>
      </c>
      <c r="AR336" s="123" t="s">
        <v>289</v>
      </c>
      <c r="AT336" s="123" t="s">
        <v>349</v>
      </c>
      <c r="AU336" s="123" t="s">
        <v>76</v>
      </c>
      <c r="AY336" s="15" t="s">
        <v>288</v>
      </c>
      <c r="BE336" s="124">
        <f>IF(N336="základní",J336,0)</f>
        <v>0</v>
      </c>
      <c r="BF336" s="124">
        <f>IF(N336="snížená",J336,0)</f>
        <v>0</v>
      </c>
      <c r="BG336" s="124">
        <f>IF(N336="zákl. přenesená",J336,0)</f>
        <v>0</v>
      </c>
      <c r="BH336" s="124">
        <f>IF(N336="sníž. přenesená",J336,0)</f>
        <v>0</v>
      </c>
      <c r="BI336" s="124">
        <f>IF(N336="nulová",J336,0)</f>
        <v>0</v>
      </c>
      <c r="BJ336" s="15" t="s">
        <v>83</v>
      </c>
      <c r="BK336" s="124">
        <f>ROUND(I336*H336,2)</f>
        <v>0</v>
      </c>
      <c r="BL336" s="15" t="s">
        <v>289</v>
      </c>
      <c r="BM336" s="123" t="s">
        <v>657</v>
      </c>
    </row>
    <row r="337" spans="2:65" s="1" customFormat="1" ht="19.5">
      <c r="B337" s="30"/>
      <c r="D337" s="125" t="s">
        <v>291</v>
      </c>
      <c r="F337" s="126" t="s">
        <v>658</v>
      </c>
      <c r="I337" s="127"/>
      <c r="L337" s="30"/>
      <c r="M337" s="128"/>
      <c r="T337" s="51"/>
      <c r="AT337" s="15" t="s">
        <v>291</v>
      </c>
      <c r="AU337" s="15" t="s">
        <v>76</v>
      </c>
    </row>
    <row r="338" spans="2:65" s="9" customFormat="1" ht="11.25">
      <c r="B338" s="129"/>
      <c r="D338" s="125" t="s">
        <v>292</v>
      </c>
      <c r="E338" s="130" t="s">
        <v>35</v>
      </c>
      <c r="F338" s="131" t="s">
        <v>1122</v>
      </c>
      <c r="H338" s="132">
        <v>10.8</v>
      </c>
      <c r="I338" s="133"/>
      <c r="L338" s="129"/>
      <c r="M338" s="134"/>
      <c r="T338" s="135"/>
      <c r="AT338" s="130" t="s">
        <v>292</v>
      </c>
      <c r="AU338" s="130" t="s">
        <v>76</v>
      </c>
      <c r="AV338" s="9" t="s">
        <v>85</v>
      </c>
      <c r="AW338" s="9" t="s">
        <v>37</v>
      </c>
      <c r="AX338" s="9" t="s">
        <v>76</v>
      </c>
      <c r="AY338" s="130" t="s">
        <v>288</v>
      </c>
    </row>
    <row r="339" spans="2:65" s="9" customFormat="1" ht="11.25">
      <c r="B339" s="129"/>
      <c r="D339" s="125" t="s">
        <v>292</v>
      </c>
      <c r="E339" s="130" t="s">
        <v>35</v>
      </c>
      <c r="F339" s="131" t="s">
        <v>1123</v>
      </c>
      <c r="H339" s="132">
        <v>32.4</v>
      </c>
      <c r="I339" s="133"/>
      <c r="L339" s="129"/>
      <c r="M339" s="134"/>
      <c r="T339" s="135"/>
      <c r="AT339" s="130" t="s">
        <v>292</v>
      </c>
      <c r="AU339" s="130" t="s">
        <v>76</v>
      </c>
      <c r="AV339" s="9" t="s">
        <v>85</v>
      </c>
      <c r="AW339" s="9" t="s">
        <v>37</v>
      </c>
      <c r="AX339" s="9" t="s">
        <v>76</v>
      </c>
      <c r="AY339" s="130" t="s">
        <v>288</v>
      </c>
    </row>
    <row r="340" spans="2:65" s="9" customFormat="1" ht="11.25">
      <c r="B340" s="129"/>
      <c r="D340" s="125" t="s">
        <v>292</v>
      </c>
      <c r="E340" s="130" t="s">
        <v>35</v>
      </c>
      <c r="F340" s="131" t="s">
        <v>1124</v>
      </c>
      <c r="H340" s="132">
        <v>13.068</v>
      </c>
      <c r="I340" s="133"/>
      <c r="L340" s="129"/>
      <c r="M340" s="134"/>
      <c r="T340" s="135"/>
      <c r="AT340" s="130" t="s">
        <v>292</v>
      </c>
      <c r="AU340" s="130" t="s">
        <v>76</v>
      </c>
      <c r="AV340" s="9" t="s">
        <v>85</v>
      </c>
      <c r="AW340" s="9" t="s">
        <v>37</v>
      </c>
      <c r="AX340" s="9" t="s">
        <v>76</v>
      </c>
      <c r="AY340" s="130" t="s">
        <v>288</v>
      </c>
    </row>
    <row r="341" spans="2:65" s="9" customFormat="1" ht="11.25">
      <c r="B341" s="129"/>
      <c r="D341" s="125" t="s">
        <v>292</v>
      </c>
      <c r="E341" s="130" t="s">
        <v>35</v>
      </c>
      <c r="F341" s="131" t="s">
        <v>1125</v>
      </c>
      <c r="H341" s="132">
        <v>8.7119999999999997</v>
      </c>
      <c r="I341" s="133"/>
      <c r="L341" s="129"/>
      <c r="M341" s="134"/>
      <c r="T341" s="135"/>
      <c r="AT341" s="130" t="s">
        <v>292</v>
      </c>
      <c r="AU341" s="130" t="s">
        <v>76</v>
      </c>
      <c r="AV341" s="9" t="s">
        <v>85</v>
      </c>
      <c r="AW341" s="9" t="s">
        <v>37</v>
      </c>
      <c r="AX341" s="9" t="s">
        <v>76</v>
      </c>
      <c r="AY341" s="130" t="s">
        <v>288</v>
      </c>
    </row>
    <row r="342" spans="2:65" s="9" customFormat="1" ht="11.25">
      <c r="B342" s="129"/>
      <c r="D342" s="125" t="s">
        <v>292</v>
      </c>
      <c r="E342" s="130" t="s">
        <v>35</v>
      </c>
      <c r="F342" s="131" t="s">
        <v>1126</v>
      </c>
      <c r="H342" s="132">
        <v>10.164</v>
      </c>
      <c r="I342" s="133"/>
      <c r="L342" s="129"/>
      <c r="M342" s="134"/>
      <c r="T342" s="135"/>
      <c r="AT342" s="130" t="s">
        <v>292</v>
      </c>
      <c r="AU342" s="130" t="s">
        <v>76</v>
      </c>
      <c r="AV342" s="9" t="s">
        <v>85</v>
      </c>
      <c r="AW342" s="9" t="s">
        <v>37</v>
      </c>
      <c r="AX342" s="9" t="s">
        <v>76</v>
      </c>
      <c r="AY342" s="130" t="s">
        <v>288</v>
      </c>
    </row>
    <row r="343" spans="2:65" s="10" customFormat="1" ht="11.25">
      <c r="B343" s="136"/>
      <c r="D343" s="125" t="s">
        <v>292</v>
      </c>
      <c r="E343" s="137" t="s">
        <v>35</v>
      </c>
      <c r="F343" s="138" t="s">
        <v>307</v>
      </c>
      <c r="H343" s="139">
        <v>75.144000000000005</v>
      </c>
      <c r="I343" s="140"/>
      <c r="L343" s="136"/>
      <c r="M343" s="141"/>
      <c r="T343" s="142"/>
      <c r="AT343" s="137" t="s">
        <v>292</v>
      </c>
      <c r="AU343" s="137" t="s">
        <v>76</v>
      </c>
      <c r="AV343" s="10" t="s">
        <v>289</v>
      </c>
      <c r="AW343" s="10" t="s">
        <v>37</v>
      </c>
      <c r="AX343" s="10" t="s">
        <v>83</v>
      </c>
      <c r="AY343" s="137" t="s">
        <v>288</v>
      </c>
    </row>
    <row r="344" spans="2:65" s="1" customFormat="1" ht="16.5" customHeight="1">
      <c r="B344" s="30"/>
      <c r="C344" s="144" t="s">
        <v>1127</v>
      </c>
      <c r="D344" s="144" t="s">
        <v>349</v>
      </c>
      <c r="E344" s="145" t="s">
        <v>665</v>
      </c>
      <c r="F344" s="146" t="s">
        <v>666</v>
      </c>
      <c r="G344" s="147" t="s">
        <v>286</v>
      </c>
      <c r="H344" s="148">
        <v>176.4</v>
      </c>
      <c r="I344" s="149"/>
      <c r="J344" s="150">
        <f>ROUND(I344*H344,2)</f>
        <v>0</v>
      </c>
      <c r="K344" s="151"/>
      <c r="L344" s="30"/>
      <c r="M344" s="152" t="s">
        <v>35</v>
      </c>
      <c r="N344" s="153" t="s">
        <v>47</v>
      </c>
      <c r="P344" s="121">
        <f>O344*H344</f>
        <v>0</v>
      </c>
      <c r="Q344" s="121">
        <v>0</v>
      </c>
      <c r="R344" s="121">
        <f>Q344*H344</f>
        <v>0</v>
      </c>
      <c r="S344" s="121">
        <v>0</v>
      </c>
      <c r="T344" s="122">
        <f>S344*H344</f>
        <v>0</v>
      </c>
      <c r="AR344" s="123" t="s">
        <v>289</v>
      </c>
      <c r="AT344" s="123" t="s">
        <v>349</v>
      </c>
      <c r="AU344" s="123" t="s">
        <v>76</v>
      </c>
      <c r="AY344" s="15" t="s">
        <v>288</v>
      </c>
      <c r="BE344" s="124">
        <f>IF(N344="základní",J344,0)</f>
        <v>0</v>
      </c>
      <c r="BF344" s="124">
        <f>IF(N344="snížená",J344,0)</f>
        <v>0</v>
      </c>
      <c r="BG344" s="124">
        <f>IF(N344="zákl. přenesená",J344,0)</f>
        <v>0</v>
      </c>
      <c r="BH344" s="124">
        <f>IF(N344="sníž. přenesená",J344,0)</f>
        <v>0</v>
      </c>
      <c r="BI344" s="124">
        <f>IF(N344="nulová",J344,0)</f>
        <v>0</v>
      </c>
      <c r="BJ344" s="15" t="s">
        <v>83</v>
      </c>
      <c r="BK344" s="124">
        <f>ROUND(I344*H344,2)</f>
        <v>0</v>
      </c>
      <c r="BL344" s="15" t="s">
        <v>289</v>
      </c>
      <c r="BM344" s="123" t="s">
        <v>667</v>
      </c>
    </row>
    <row r="345" spans="2:65" s="1" customFormat="1" ht="19.5">
      <c r="B345" s="30"/>
      <c r="D345" s="125" t="s">
        <v>291</v>
      </c>
      <c r="F345" s="126" t="s">
        <v>668</v>
      </c>
      <c r="I345" s="127"/>
      <c r="L345" s="30"/>
      <c r="M345" s="128"/>
      <c r="T345" s="51"/>
      <c r="AT345" s="15" t="s">
        <v>291</v>
      </c>
      <c r="AU345" s="15" t="s">
        <v>76</v>
      </c>
    </row>
    <row r="346" spans="2:65" s="9" customFormat="1" ht="11.25">
      <c r="B346" s="129"/>
      <c r="D346" s="125" t="s">
        <v>292</v>
      </c>
      <c r="E346" s="130" t="s">
        <v>35</v>
      </c>
      <c r="F346" s="131" t="s">
        <v>1128</v>
      </c>
      <c r="H346" s="132">
        <v>176.4</v>
      </c>
      <c r="I346" s="133"/>
      <c r="L346" s="129"/>
      <c r="M346" s="134"/>
      <c r="T346" s="135"/>
      <c r="AT346" s="130" t="s">
        <v>292</v>
      </c>
      <c r="AU346" s="130" t="s">
        <v>76</v>
      </c>
      <c r="AV346" s="9" t="s">
        <v>85</v>
      </c>
      <c r="AW346" s="9" t="s">
        <v>37</v>
      </c>
      <c r="AX346" s="9" t="s">
        <v>83</v>
      </c>
      <c r="AY346" s="130" t="s">
        <v>288</v>
      </c>
    </row>
    <row r="347" spans="2:65" s="1" customFormat="1" ht="16.5" customHeight="1">
      <c r="B347" s="30"/>
      <c r="C347" s="144" t="s">
        <v>1129</v>
      </c>
      <c r="D347" s="144" t="s">
        <v>349</v>
      </c>
      <c r="E347" s="145" t="s">
        <v>671</v>
      </c>
      <c r="F347" s="146" t="s">
        <v>672</v>
      </c>
      <c r="G347" s="147" t="s">
        <v>286</v>
      </c>
      <c r="H347" s="148">
        <v>0.3</v>
      </c>
      <c r="I347" s="149"/>
      <c r="J347" s="150">
        <f>ROUND(I347*H347,2)</f>
        <v>0</v>
      </c>
      <c r="K347" s="151"/>
      <c r="L347" s="30"/>
      <c r="M347" s="152" t="s">
        <v>35</v>
      </c>
      <c r="N347" s="153" t="s">
        <v>47</v>
      </c>
      <c r="P347" s="121">
        <f>O347*H347</f>
        <v>0</v>
      </c>
      <c r="Q347" s="121">
        <v>0</v>
      </c>
      <c r="R347" s="121">
        <f>Q347*H347</f>
        <v>0</v>
      </c>
      <c r="S347" s="121">
        <v>0</v>
      </c>
      <c r="T347" s="122">
        <f>S347*H347</f>
        <v>0</v>
      </c>
      <c r="AR347" s="123" t="s">
        <v>289</v>
      </c>
      <c r="AT347" s="123" t="s">
        <v>349</v>
      </c>
      <c r="AU347" s="123" t="s">
        <v>76</v>
      </c>
      <c r="AY347" s="15" t="s">
        <v>288</v>
      </c>
      <c r="BE347" s="124">
        <f>IF(N347="základní",J347,0)</f>
        <v>0</v>
      </c>
      <c r="BF347" s="124">
        <f>IF(N347="snížená",J347,0)</f>
        <v>0</v>
      </c>
      <c r="BG347" s="124">
        <f>IF(N347="zákl. přenesená",J347,0)</f>
        <v>0</v>
      </c>
      <c r="BH347" s="124">
        <f>IF(N347="sníž. přenesená",J347,0)</f>
        <v>0</v>
      </c>
      <c r="BI347" s="124">
        <f>IF(N347="nulová",J347,0)</f>
        <v>0</v>
      </c>
      <c r="BJ347" s="15" t="s">
        <v>83</v>
      </c>
      <c r="BK347" s="124">
        <f>ROUND(I347*H347,2)</f>
        <v>0</v>
      </c>
      <c r="BL347" s="15" t="s">
        <v>289</v>
      </c>
      <c r="BM347" s="123" t="s">
        <v>1130</v>
      </c>
    </row>
    <row r="348" spans="2:65" s="1" customFormat="1" ht="19.5">
      <c r="B348" s="30"/>
      <c r="D348" s="125" t="s">
        <v>291</v>
      </c>
      <c r="F348" s="126" t="s">
        <v>674</v>
      </c>
      <c r="I348" s="127"/>
      <c r="L348" s="30"/>
      <c r="M348" s="128"/>
      <c r="T348" s="51"/>
      <c r="AT348" s="15" t="s">
        <v>291</v>
      </c>
      <c r="AU348" s="15" t="s">
        <v>76</v>
      </c>
    </row>
    <row r="349" spans="2:65" s="9" customFormat="1" ht="11.25">
      <c r="B349" s="129"/>
      <c r="D349" s="125" t="s">
        <v>292</v>
      </c>
      <c r="E349" s="130" t="s">
        <v>35</v>
      </c>
      <c r="F349" s="131" t="s">
        <v>1131</v>
      </c>
      <c r="H349" s="132">
        <v>0.3</v>
      </c>
      <c r="I349" s="133"/>
      <c r="L349" s="129"/>
      <c r="M349" s="134"/>
      <c r="T349" s="135"/>
      <c r="AT349" s="130" t="s">
        <v>292</v>
      </c>
      <c r="AU349" s="130" t="s">
        <v>76</v>
      </c>
      <c r="AV349" s="9" t="s">
        <v>85</v>
      </c>
      <c r="AW349" s="9" t="s">
        <v>37</v>
      </c>
      <c r="AX349" s="9" t="s">
        <v>83</v>
      </c>
      <c r="AY349" s="130" t="s">
        <v>288</v>
      </c>
    </row>
    <row r="350" spans="2:65" s="1" customFormat="1" ht="16.5" customHeight="1">
      <c r="B350" s="30"/>
      <c r="C350" s="144" t="s">
        <v>1132</v>
      </c>
      <c r="D350" s="144" t="s">
        <v>349</v>
      </c>
      <c r="E350" s="145" t="s">
        <v>678</v>
      </c>
      <c r="F350" s="146" t="s">
        <v>679</v>
      </c>
      <c r="G350" s="147" t="s">
        <v>286</v>
      </c>
      <c r="H350" s="148">
        <v>2.585</v>
      </c>
      <c r="I350" s="149"/>
      <c r="J350" s="150">
        <f>ROUND(I350*H350,2)</f>
        <v>0</v>
      </c>
      <c r="K350" s="151"/>
      <c r="L350" s="30"/>
      <c r="M350" s="152" t="s">
        <v>35</v>
      </c>
      <c r="N350" s="153" t="s">
        <v>47</v>
      </c>
      <c r="P350" s="121">
        <f>O350*H350</f>
        <v>0</v>
      </c>
      <c r="Q350" s="121">
        <v>0</v>
      </c>
      <c r="R350" s="121">
        <f>Q350*H350</f>
        <v>0</v>
      </c>
      <c r="S350" s="121">
        <v>0</v>
      </c>
      <c r="T350" s="122">
        <f>S350*H350</f>
        <v>0</v>
      </c>
      <c r="AR350" s="123" t="s">
        <v>289</v>
      </c>
      <c r="AT350" s="123" t="s">
        <v>349</v>
      </c>
      <c r="AU350" s="123" t="s">
        <v>76</v>
      </c>
      <c r="AY350" s="15" t="s">
        <v>288</v>
      </c>
      <c r="BE350" s="124">
        <f>IF(N350="základní",J350,0)</f>
        <v>0</v>
      </c>
      <c r="BF350" s="124">
        <f>IF(N350="snížená",J350,0)</f>
        <v>0</v>
      </c>
      <c r="BG350" s="124">
        <f>IF(N350="zákl. přenesená",J350,0)</f>
        <v>0</v>
      </c>
      <c r="BH350" s="124">
        <f>IF(N350="sníž. přenesená",J350,0)</f>
        <v>0</v>
      </c>
      <c r="BI350" s="124">
        <f>IF(N350="nulová",J350,0)</f>
        <v>0</v>
      </c>
      <c r="BJ350" s="15" t="s">
        <v>83</v>
      </c>
      <c r="BK350" s="124">
        <f>ROUND(I350*H350,2)</f>
        <v>0</v>
      </c>
      <c r="BL350" s="15" t="s">
        <v>289</v>
      </c>
      <c r="BM350" s="123" t="s">
        <v>680</v>
      </c>
    </row>
    <row r="351" spans="2:65" s="1" customFormat="1" ht="29.25">
      <c r="B351" s="30"/>
      <c r="D351" s="125" t="s">
        <v>291</v>
      </c>
      <c r="F351" s="126" t="s">
        <v>758</v>
      </c>
      <c r="I351" s="127"/>
      <c r="L351" s="30"/>
      <c r="M351" s="128"/>
      <c r="T351" s="51"/>
      <c r="AT351" s="15" t="s">
        <v>291</v>
      </c>
      <c r="AU351" s="15" t="s">
        <v>76</v>
      </c>
    </row>
    <row r="352" spans="2:65" s="9" customFormat="1" ht="11.25">
      <c r="B352" s="129"/>
      <c r="D352" s="125" t="s">
        <v>292</v>
      </c>
      <c r="E352" s="130" t="s">
        <v>35</v>
      </c>
      <c r="F352" s="131" t="s">
        <v>1133</v>
      </c>
      <c r="H352" s="132">
        <v>2.585</v>
      </c>
      <c r="I352" s="133"/>
      <c r="L352" s="129"/>
      <c r="M352" s="154"/>
      <c r="N352" s="155"/>
      <c r="O352" s="155"/>
      <c r="P352" s="155"/>
      <c r="Q352" s="155"/>
      <c r="R352" s="155"/>
      <c r="S352" s="155"/>
      <c r="T352" s="156"/>
      <c r="AT352" s="130" t="s">
        <v>292</v>
      </c>
      <c r="AU352" s="130" t="s">
        <v>76</v>
      </c>
      <c r="AV352" s="9" t="s">
        <v>85</v>
      </c>
      <c r="AW352" s="9" t="s">
        <v>37</v>
      </c>
      <c r="AX352" s="9" t="s">
        <v>83</v>
      </c>
      <c r="AY352" s="130" t="s">
        <v>288</v>
      </c>
    </row>
    <row r="353" spans="2:12" s="1" customFormat="1" ht="6.95" customHeight="1">
      <c r="B353" s="39"/>
      <c r="C353" s="40"/>
      <c r="D353" s="40"/>
      <c r="E353" s="40"/>
      <c r="F353" s="40"/>
      <c r="G353" s="40"/>
      <c r="H353" s="40"/>
      <c r="I353" s="40"/>
      <c r="J353" s="40"/>
      <c r="K353" s="40"/>
      <c r="L353" s="30"/>
    </row>
  </sheetData>
  <sheetProtection algorithmName="SHA-512" hashValue="gHTUaXh/6+AjWIQxY8LcY0zjq0LqF5iqLd4jbGnIjH9pvJ6EygVt/53/YJhPx/uUJhMhG7ILJf1P1ocn0eocmw==" saltValue="2FKStheuglLvF3SWY2GyXtLNPbUBfRc5j5wrmIBRiQtJf9DkZvtvKxA3RJKx/eOuT/BlyRK8gGB0MG2kim11BA==" spinCount="100000" sheet="1" objects="1" scenarios="1" formatColumns="0" formatRows="0" autoFilter="0"/>
  <autoFilter ref="C84:K352" xr:uid="{00000000-0009-0000-0000-00000C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97"/>
  <sheetViews>
    <sheetView showGridLines="0" topLeftCell="A77" workbookViewId="0">
      <selection activeCell="I101" sqref="I10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133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995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1134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997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ROUND((SUM(BE85:BE96)),  2)</f>
        <v>0</v>
      </c>
      <c r="I35" s="91">
        <v>0.21</v>
      </c>
      <c r="J35" s="81">
        <f>ROUND(((SUM(BE85:BE96))*I35),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ROUND((SUM(BF85:BF96)),  2)</f>
        <v>0</v>
      </c>
      <c r="I36" s="91">
        <v>0.12</v>
      </c>
      <c r="J36" s="81">
        <f>ROUND(((SUM(BF85:BF96))*I36),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995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07-02 -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Velešín - Holkov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995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07-02 -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Velešín - Holkov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SUM(P86:P96)</f>
        <v>0</v>
      </c>
      <c r="Q85" s="48"/>
      <c r="R85" s="107">
        <f>SUM(R86:R96)</f>
        <v>2800.1363999999999</v>
      </c>
      <c r="S85" s="48"/>
      <c r="T85" s="108">
        <f>SUM(T86:T96)</f>
        <v>0</v>
      </c>
      <c r="AT85" s="15" t="s">
        <v>75</v>
      </c>
      <c r="AU85" s="15" t="s">
        <v>269</v>
      </c>
      <c r="BK85" s="109">
        <f>SUM(BK86:BK96)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7189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2350.8029999999999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58.5">
      <c r="B88" s="30"/>
      <c r="D88" s="125" t="s">
        <v>335</v>
      </c>
      <c r="F88" s="143" t="s">
        <v>765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1135</v>
      </c>
      <c r="H89" s="132">
        <v>7189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24.2" customHeight="1">
      <c r="B90" s="30"/>
      <c r="C90" s="110" t="s">
        <v>85</v>
      </c>
      <c r="D90" s="110" t="s">
        <v>283</v>
      </c>
      <c r="E90" s="111" t="s">
        <v>689</v>
      </c>
      <c r="F90" s="112" t="s">
        <v>685</v>
      </c>
      <c r="G90" s="113" t="s">
        <v>303</v>
      </c>
      <c r="H90" s="114">
        <v>51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0.32700000000000001</v>
      </c>
      <c r="R90" s="121">
        <f>Q90*H90</f>
        <v>16.677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690</v>
      </c>
    </row>
    <row r="91" spans="2:65" s="1" customFormat="1" ht="19.5">
      <c r="B91" s="30"/>
      <c r="D91" s="125" t="s">
        <v>291</v>
      </c>
      <c r="F91" s="126" t="s">
        <v>691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78">
      <c r="B92" s="30"/>
      <c r="D92" s="125" t="s">
        <v>335</v>
      </c>
      <c r="F92" s="143" t="s">
        <v>692</v>
      </c>
      <c r="I92" s="127"/>
      <c r="L92" s="30"/>
      <c r="M92" s="128"/>
      <c r="T92" s="51"/>
      <c r="AT92" s="15" t="s">
        <v>335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1136</v>
      </c>
      <c r="H93" s="132">
        <v>51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694</v>
      </c>
      <c r="F94" s="112" t="s">
        <v>695</v>
      </c>
      <c r="G94" s="113" t="s">
        <v>303</v>
      </c>
      <c r="H94" s="114">
        <v>73</v>
      </c>
      <c r="I94" s="115">
        <v>0</v>
      </c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5.9268000000000001</v>
      </c>
      <c r="R94" s="121">
        <f>Q94*H94</f>
        <v>432.65640000000002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696</v>
      </c>
    </row>
    <row r="95" spans="2:65" s="1" customFormat="1" ht="11.25">
      <c r="B95" s="30"/>
      <c r="D95" s="125" t="s">
        <v>291</v>
      </c>
      <c r="F95" s="126" t="s">
        <v>695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39">
      <c r="B96" s="30"/>
      <c r="D96" s="125" t="s">
        <v>335</v>
      </c>
      <c r="F96" s="143" t="s">
        <v>1137</v>
      </c>
      <c r="I96" s="127"/>
      <c r="L96" s="30"/>
      <c r="M96" s="157"/>
      <c r="N96" s="158"/>
      <c r="O96" s="158"/>
      <c r="P96" s="158"/>
      <c r="Q96" s="158"/>
      <c r="R96" s="158"/>
      <c r="S96" s="158"/>
      <c r="T96" s="159"/>
      <c r="AT96" s="15" t="s">
        <v>335</v>
      </c>
      <c r="AU96" s="15" t="s">
        <v>76</v>
      </c>
    </row>
    <row r="97" spans="2:12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30"/>
    </row>
  </sheetData>
  <sheetProtection algorithmName="SHA-512" hashValue="tEkSjleoBLhY/kLRErST6HJr+fl0e09t8/jIMS27+ayURazMhIHPAY0E8QTGiy/L/dCPFS90w0qgKEfVYfrrCQ==" saltValue="pH99nKARRRsisTjW2bz60wnCuGK9QLttS6cKIE5FqkpD/ruVb/ccdW5+waOUH1cbUsaofkFMDR4YSkKrDOOySQ==" spinCount="100000" sheet="1" objects="1" scenarios="1" formatColumns="0" formatRows="0" autoFilter="0"/>
  <autoFilter ref="C84:K96" xr:uid="{00000000-0009-0000-0000-00000D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4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138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1138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1139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ROUND((SUM(BE85:BE241)),  2)</f>
        <v>0</v>
      </c>
      <c r="I35" s="91">
        <v>0.21</v>
      </c>
      <c r="J35" s="81">
        <f>ROUND(((SUM(BE85:BE241))*I35),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ROUND((SUM(BF85:BF241)),  2)</f>
        <v>0</v>
      </c>
      <c r="I36" s="91">
        <v>0.12</v>
      </c>
      <c r="J36" s="81">
        <f>ROUND(((SUM(BF85:BF241))*I36),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ROUND((SUM(BG85:BG241)),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ROUND((SUM(BH85:BH241)),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ROUND((SUM(BI85:BI241)),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1138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08-01 -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1138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08-01 -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SUM(P86:P241)</f>
        <v>0</v>
      </c>
      <c r="Q85" s="48"/>
      <c r="R85" s="107">
        <f>SUM(R86:R241)</f>
        <v>149.989755</v>
      </c>
      <c r="S85" s="48"/>
      <c r="T85" s="108">
        <f>SUM(T86:T241)</f>
        <v>0</v>
      </c>
      <c r="AT85" s="15" t="s">
        <v>75</v>
      </c>
      <c r="AU85" s="15" t="s">
        <v>269</v>
      </c>
      <c r="BK85" s="109">
        <f>SUM(BK86:BK241)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81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81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1141</v>
      </c>
      <c r="H88" s="132">
        <v>81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670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0.12060000000000001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 ht="11.25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1143</v>
      </c>
      <c r="H91" s="132">
        <v>670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1340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1.4874000000000001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 ht="11.25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1145</v>
      </c>
      <c r="H94" s="132">
        <v>1340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1146</v>
      </c>
      <c r="F95" s="112" t="s">
        <v>1147</v>
      </c>
      <c r="G95" s="113" t="s">
        <v>296</v>
      </c>
      <c r="H95" s="114">
        <v>9.6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1.95</v>
      </c>
      <c r="R95" s="121">
        <f>Q95*H95</f>
        <v>18.72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1148</v>
      </c>
    </row>
    <row r="96" spans="2:65" s="1" customFormat="1" ht="11.25">
      <c r="B96" s="30"/>
      <c r="D96" s="125" t="s">
        <v>291</v>
      </c>
      <c r="F96" s="126" t="s">
        <v>1147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1" customFormat="1" ht="16.5" customHeight="1">
      <c r="B97" s="30"/>
      <c r="C97" s="110" t="s">
        <v>308</v>
      </c>
      <c r="D97" s="110" t="s">
        <v>283</v>
      </c>
      <c r="E97" s="111" t="s">
        <v>316</v>
      </c>
      <c r="F97" s="112" t="s">
        <v>317</v>
      </c>
      <c r="G97" s="113" t="s">
        <v>286</v>
      </c>
      <c r="H97" s="114">
        <v>5.94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318</v>
      </c>
    </row>
    <row r="98" spans="2:65" s="1" customFormat="1" ht="11.25">
      <c r="B98" s="30"/>
      <c r="D98" s="125" t="s">
        <v>291</v>
      </c>
      <c r="F98" s="126" t="s">
        <v>317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1149</v>
      </c>
      <c r="H99" s="132">
        <v>2.97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76</v>
      </c>
      <c r="AY99" s="130" t="s">
        <v>288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1150</v>
      </c>
      <c r="H100" s="132">
        <v>2.97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76</v>
      </c>
      <c r="AY100" s="130" t="s">
        <v>288</v>
      </c>
    </row>
    <row r="101" spans="2:65" s="10" customFormat="1" ht="11.25">
      <c r="B101" s="136"/>
      <c r="D101" s="125" t="s">
        <v>292</v>
      </c>
      <c r="E101" s="137" t="s">
        <v>35</v>
      </c>
      <c r="F101" s="138" t="s">
        <v>307</v>
      </c>
      <c r="H101" s="139">
        <v>5.94</v>
      </c>
      <c r="I101" s="140"/>
      <c r="L101" s="136"/>
      <c r="M101" s="141"/>
      <c r="T101" s="142"/>
      <c r="AT101" s="137" t="s">
        <v>292</v>
      </c>
      <c r="AU101" s="137" t="s">
        <v>76</v>
      </c>
      <c r="AV101" s="10" t="s">
        <v>289</v>
      </c>
      <c r="AW101" s="10" t="s">
        <v>37</v>
      </c>
      <c r="AX101" s="10" t="s">
        <v>83</v>
      </c>
      <c r="AY101" s="137" t="s">
        <v>288</v>
      </c>
    </row>
    <row r="102" spans="2:65" s="1" customFormat="1" ht="16.5" customHeight="1">
      <c r="B102" s="30"/>
      <c r="C102" s="110" t="s">
        <v>315</v>
      </c>
      <c r="D102" s="110" t="s">
        <v>283</v>
      </c>
      <c r="E102" s="111" t="s">
        <v>324</v>
      </c>
      <c r="F102" s="112" t="s">
        <v>325</v>
      </c>
      <c r="G102" s="113" t="s">
        <v>286</v>
      </c>
      <c r="H102" s="114">
        <v>7.1280000000000001</v>
      </c>
      <c r="I102" s="115"/>
      <c r="J102" s="116">
        <f>ROUND(I102*H102,2)</f>
        <v>0</v>
      </c>
      <c r="K102" s="117"/>
      <c r="L102" s="118"/>
      <c r="M102" s="119" t="s">
        <v>35</v>
      </c>
      <c r="N102" s="120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287</v>
      </c>
      <c r="AT102" s="123" t="s">
        <v>283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326</v>
      </c>
    </row>
    <row r="103" spans="2:65" s="1" customFormat="1" ht="11.25">
      <c r="B103" s="30"/>
      <c r="D103" s="125" t="s">
        <v>291</v>
      </c>
      <c r="F103" s="126" t="s">
        <v>325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 ht="11.25">
      <c r="B104" s="129"/>
      <c r="D104" s="125" t="s">
        <v>292</v>
      </c>
      <c r="E104" s="130" t="s">
        <v>35</v>
      </c>
      <c r="F104" s="131" t="s">
        <v>1151</v>
      </c>
      <c r="H104" s="132">
        <v>3.5640000000000001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1152</v>
      </c>
      <c r="H105" s="132">
        <v>3.5640000000000001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76</v>
      </c>
      <c r="AY105" s="130" t="s">
        <v>288</v>
      </c>
    </row>
    <row r="106" spans="2:65" s="10" customFormat="1" ht="11.25">
      <c r="B106" s="136"/>
      <c r="D106" s="125" t="s">
        <v>292</v>
      </c>
      <c r="E106" s="137" t="s">
        <v>35</v>
      </c>
      <c r="F106" s="138" t="s">
        <v>307</v>
      </c>
      <c r="H106" s="139">
        <v>7.1280000000000001</v>
      </c>
      <c r="I106" s="140"/>
      <c r="L106" s="136"/>
      <c r="M106" s="141"/>
      <c r="T106" s="142"/>
      <c r="AT106" s="137" t="s">
        <v>292</v>
      </c>
      <c r="AU106" s="137" t="s">
        <v>76</v>
      </c>
      <c r="AV106" s="10" t="s">
        <v>289</v>
      </c>
      <c r="AW106" s="10" t="s">
        <v>37</v>
      </c>
      <c r="AX106" s="10" t="s">
        <v>83</v>
      </c>
      <c r="AY106" s="137" t="s">
        <v>288</v>
      </c>
    </row>
    <row r="107" spans="2:65" s="1" customFormat="1" ht="16.5" customHeight="1">
      <c r="B107" s="30"/>
      <c r="C107" s="110" t="s">
        <v>323</v>
      </c>
      <c r="D107" s="110" t="s">
        <v>283</v>
      </c>
      <c r="E107" s="111" t="s">
        <v>331</v>
      </c>
      <c r="F107" s="112" t="s">
        <v>332</v>
      </c>
      <c r="G107" s="113" t="s">
        <v>333</v>
      </c>
      <c r="H107" s="114">
        <v>6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1022</v>
      </c>
    </row>
    <row r="108" spans="2:65" s="1" customFormat="1" ht="11.25">
      <c r="B108" s="30"/>
      <c r="D108" s="125" t="s">
        <v>291</v>
      </c>
      <c r="F108" s="126" t="s">
        <v>332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1153</v>
      </c>
      <c r="F109" s="112" t="s">
        <v>1154</v>
      </c>
      <c r="G109" s="113" t="s">
        <v>296</v>
      </c>
      <c r="H109" s="114">
        <v>9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0.375</v>
      </c>
      <c r="R109" s="121">
        <f>Q109*H109</f>
        <v>3.375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1155</v>
      </c>
    </row>
    <row r="110" spans="2:65" s="1" customFormat="1" ht="11.25">
      <c r="B110" s="30"/>
      <c r="D110" s="125" t="s">
        <v>291</v>
      </c>
      <c r="F110" s="126" t="s">
        <v>1154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1" customFormat="1" ht="39">
      <c r="B111" s="30"/>
      <c r="D111" s="125" t="s">
        <v>335</v>
      </c>
      <c r="F111" s="143" t="s">
        <v>1156</v>
      </c>
      <c r="I111" s="127"/>
      <c r="L111" s="30"/>
      <c r="M111" s="128"/>
      <c r="T111" s="51"/>
      <c r="AT111" s="15" t="s">
        <v>335</v>
      </c>
      <c r="AU111" s="15" t="s">
        <v>76</v>
      </c>
    </row>
    <row r="112" spans="2:65" s="1" customFormat="1" ht="16.5" customHeight="1">
      <c r="B112" s="30"/>
      <c r="C112" s="110" t="s">
        <v>337</v>
      </c>
      <c r="D112" s="110" t="s">
        <v>283</v>
      </c>
      <c r="E112" s="111" t="s">
        <v>309</v>
      </c>
      <c r="F112" s="112" t="s">
        <v>310</v>
      </c>
      <c r="G112" s="113" t="s">
        <v>311</v>
      </c>
      <c r="H112" s="114">
        <v>4.0949999999999998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2.4289999999999998</v>
      </c>
      <c r="R112" s="121">
        <f>Q112*H112</f>
        <v>9.9467549999999996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312</v>
      </c>
    </row>
    <row r="113" spans="2:65" s="1" customFormat="1" ht="11.25">
      <c r="B113" s="30"/>
      <c r="D113" s="125" t="s">
        <v>291</v>
      </c>
      <c r="F113" s="126" t="s">
        <v>310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1157</v>
      </c>
      <c r="H114" s="132">
        <v>3.12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1158</v>
      </c>
      <c r="H115" s="132">
        <v>0.97499999999999998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10" customFormat="1" ht="11.25">
      <c r="B116" s="136"/>
      <c r="D116" s="125" t="s">
        <v>292</v>
      </c>
      <c r="E116" s="137" t="s">
        <v>35</v>
      </c>
      <c r="F116" s="138" t="s">
        <v>307</v>
      </c>
      <c r="H116" s="139">
        <v>4.0949999999999998</v>
      </c>
      <c r="I116" s="140"/>
      <c r="L116" s="136"/>
      <c r="M116" s="141"/>
      <c r="T116" s="142"/>
      <c r="AT116" s="137" t="s">
        <v>292</v>
      </c>
      <c r="AU116" s="137" t="s">
        <v>76</v>
      </c>
      <c r="AV116" s="10" t="s">
        <v>289</v>
      </c>
      <c r="AW116" s="10" t="s">
        <v>37</v>
      </c>
      <c r="AX116" s="10" t="s">
        <v>83</v>
      </c>
      <c r="AY116" s="137" t="s">
        <v>288</v>
      </c>
    </row>
    <row r="117" spans="2:65" s="1" customFormat="1" ht="16.5" customHeight="1">
      <c r="B117" s="30"/>
      <c r="C117" s="144" t="s">
        <v>343</v>
      </c>
      <c r="D117" s="144" t="s">
        <v>349</v>
      </c>
      <c r="E117" s="145" t="s">
        <v>379</v>
      </c>
      <c r="F117" s="146" t="s">
        <v>380</v>
      </c>
      <c r="G117" s="147" t="s">
        <v>303</v>
      </c>
      <c r="H117" s="148">
        <v>30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381</v>
      </c>
    </row>
    <row r="118" spans="2:65" s="1" customFormat="1" ht="19.5">
      <c r="B118" s="30"/>
      <c r="D118" s="125" t="s">
        <v>291</v>
      </c>
      <c r="F118" s="126" t="s">
        <v>382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 ht="11.25">
      <c r="B119" s="129"/>
      <c r="D119" s="125" t="s">
        <v>292</v>
      </c>
      <c r="E119" s="130" t="s">
        <v>35</v>
      </c>
      <c r="F119" s="131" t="s">
        <v>459</v>
      </c>
      <c r="H119" s="132">
        <v>30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348</v>
      </c>
      <c r="D120" s="144" t="s">
        <v>349</v>
      </c>
      <c r="E120" s="145" t="s">
        <v>1159</v>
      </c>
      <c r="F120" s="146" t="s">
        <v>1160</v>
      </c>
      <c r="G120" s="147" t="s">
        <v>368</v>
      </c>
      <c r="H120" s="148">
        <v>0.01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1161</v>
      </c>
    </row>
    <row r="121" spans="2:65" s="1" customFormat="1" ht="29.25">
      <c r="B121" s="30"/>
      <c r="D121" s="125" t="s">
        <v>291</v>
      </c>
      <c r="F121" s="126" t="s">
        <v>1162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1" customFormat="1" ht="16.5" customHeight="1">
      <c r="B122" s="30"/>
      <c r="C122" s="144" t="s">
        <v>8</v>
      </c>
      <c r="D122" s="144" t="s">
        <v>349</v>
      </c>
      <c r="E122" s="145" t="s">
        <v>1163</v>
      </c>
      <c r="F122" s="146" t="s">
        <v>1164</v>
      </c>
      <c r="G122" s="147" t="s">
        <v>311</v>
      </c>
      <c r="H122" s="148">
        <v>18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1165</v>
      </c>
    </row>
    <row r="123" spans="2:65" s="1" customFormat="1" ht="29.25">
      <c r="B123" s="30"/>
      <c r="D123" s="125" t="s">
        <v>291</v>
      </c>
      <c r="F123" s="126" t="s">
        <v>1166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 ht="11.25">
      <c r="B124" s="129"/>
      <c r="D124" s="125" t="s">
        <v>292</v>
      </c>
      <c r="E124" s="130" t="s">
        <v>35</v>
      </c>
      <c r="F124" s="131" t="s">
        <v>390</v>
      </c>
      <c r="H124" s="132">
        <v>18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359</v>
      </c>
      <c r="D125" s="144" t="s">
        <v>349</v>
      </c>
      <c r="E125" s="145" t="s">
        <v>1167</v>
      </c>
      <c r="F125" s="146" t="s">
        <v>1168</v>
      </c>
      <c r="G125" s="147" t="s">
        <v>311</v>
      </c>
      <c r="H125" s="148">
        <v>18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1169</v>
      </c>
    </row>
    <row r="126" spans="2:65" s="1" customFormat="1" ht="29.25">
      <c r="B126" s="30"/>
      <c r="D126" s="125" t="s">
        <v>291</v>
      </c>
      <c r="F126" s="126" t="s">
        <v>1170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1171</v>
      </c>
      <c r="F127" s="146" t="s">
        <v>1172</v>
      </c>
      <c r="G127" s="147" t="s">
        <v>368</v>
      </c>
      <c r="H127" s="148">
        <v>0.01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1173</v>
      </c>
    </row>
    <row r="128" spans="2:65" s="1" customFormat="1" ht="29.25">
      <c r="B128" s="30"/>
      <c r="D128" s="125" t="s">
        <v>291</v>
      </c>
      <c r="F128" s="126" t="s">
        <v>1174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1" customFormat="1" ht="16.5" customHeight="1">
      <c r="B129" s="30"/>
      <c r="C129" s="144" t="s">
        <v>372</v>
      </c>
      <c r="D129" s="144" t="s">
        <v>349</v>
      </c>
      <c r="E129" s="145" t="s">
        <v>1175</v>
      </c>
      <c r="F129" s="146" t="s">
        <v>1176</v>
      </c>
      <c r="G129" s="147" t="s">
        <v>296</v>
      </c>
      <c r="H129" s="148">
        <v>460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1177</v>
      </c>
    </row>
    <row r="130" spans="2:65" s="1" customFormat="1" ht="39">
      <c r="B130" s="30"/>
      <c r="D130" s="125" t="s">
        <v>291</v>
      </c>
      <c r="F130" s="126" t="s">
        <v>1178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1179</v>
      </c>
      <c r="H131" s="132">
        <v>460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378</v>
      </c>
      <c r="D132" s="144" t="s">
        <v>349</v>
      </c>
      <c r="E132" s="145" t="s">
        <v>391</v>
      </c>
      <c r="F132" s="146" t="s">
        <v>392</v>
      </c>
      <c r="G132" s="147" t="s">
        <v>311</v>
      </c>
      <c r="H132" s="148">
        <v>54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393</v>
      </c>
    </row>
    <row r="133" spans="2:65" s="1" customFormat="1" ht="19.5">
      <c r="B133" s="30"/>
      <c r="D133" s="125" t="s">
        <v>291</v>
      </c>
      <c r="F133" s="126" t="s">
        <v>394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 ht="11.25">
      <c r="B134" s="129"/>
      <c r="D134" s="125" t="s">
        <v>292</v>
      </c>
      <c r="E134" s="130" t="s">
        <v>35</v>
      </c>
      <c r="F134" s="131" t="s">
        <v>1180</v>
      </c>
      <c r="H134" s="132">
        <v>54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384</v>
      </c>
      <c r="D135" s="144" t="s">
        <v>349</v>
      </c>
      <c r="E135" s="145" t="s">
        <v>403</v>
      </c>
      <c r="F135" s="146" t="s">
        <v>404</v>
      </c>
      <c r="G135" s="147" t="s">
        <v>368</v>
      </c>
      <c r="H135" s="148">
        <v>0.54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405</v>
      </c>
    </row>
    <row r="136" spans="2:65" s="1" customFormat="1" ht="58.5">
      <c r="B136" s="30"/>
      <c r="D136" s="125" t="s">
        <v>291</v>
      </c>
      <c r="F136" s="126" t="s">
        <v>406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1181</v>
      </c>
      <c r="H137" s="132">
        <v>0.54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390</v>
      </c>
      <c r="D138" s="144" t="s">
        <v>349</v>
      </c>
      <c r="E138" s="145" t="s">
        <v>408</v>
      </c>
      <c r="F138" s="146" t="s">
        <v>409</v>
      </c>
      <c r="G138" s="147" t="s">
        <v>296</v>
      </c>
      <c r="H138" s="148">
        <v>270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1182</v>
      </c>
    </row>
    <row r="139" spans="2:65" s="1" customFormat="1" ht="11.25">
      <c r="B139" s="30"/>
      <c r="D139" s="125" t="s">
        <v>291</v>
      </c>
      <c r="F139" s="126" t="s">
        <v>409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1" customFormat="1" ht="16.5" customHeight="1">
      <c r="B140" s="30"/>
      <c r="C140" s="144" t="s">
        <v>396</v>
      </c>
      <c r="D140" s="144" t="s">
        <v>349</v>
      </c>
      <c r="E140" s="145" t="s">
        <v>412</v>
      </c>
      <c r="F140" s="146" t="s">
        <v>413</v>
      </c>
      <c r="G140" s="147" t="s">
        <v>368</v>
      </c>
      <c r="H140" s="148">
        <v>0.27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414</v>
      </c>
    </row>
    <row r="141" spans="2:65" s="1" customFormat="1" ht="19.5">
      <c r="B141" s="30"/>
      <c r="D141" s="125" t="s">
        <v>291</v>
      </c>
      <c r="F141" s="126" t="s">
        <v>415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1183</v>
      </c>
      <c r="H142" s="132">
        <v>0.27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402</v>
      </c>
      <c r="D143" s="144" t="s">
        <v>349</v>
      </c>
      <c r="E143" s="145" t="s">
        <v>418</v>
      </c>
      <c r="F143" s="146" t="s">
        <v>419</v>
      </c>
      <c r="G143" s="147" t="s">
        <v>420</v>
      </c>
      <c r="H143" s="148">
        <v>4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421</v>
      </c>
    </row>
    <row r="144" spans="2:65" s="1" customFormat="1" ht="39">
      <c r="B144" s="30"/>
      <c r="D144" s="125" t="s">
        <v>291</v>
      </c>
      <c r="F144" s="126" t="s">
        <v>422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1184</v>
      </c>
      <c r="H145" s="132">
        <v>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7</v>
      </c>
      <c r="D146" s="144" t="s">
        <v>349</v>
      </c>
      <c r="E146" s="145" t="s">
        <v>730</v>
      </c>
      <c r="F146" s="146" t="s">
        <v>731</v>
      </c>
      <c r="G146" s="147" t="s">
        <v>420</v>
      </c>
      <c r="H146" s="148">
        <v>2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427</v>
      </c>
    </row>
    <row r="147" spans="2:65" s="1" customFormat="1" ht="39">
      <c r="B147" s="30"/>
      <c r="D147" s="125" t="s">
        <v>291</v>
      </c>
      <c r="F147" s="126" t="s">
        <v>732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1185</v>
      </c>
      <c r="H148" s="132">
        <v>2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411</v>
      </c>
      <c r="D149" s="144" t="s">
        <v>349</v>
      </c>
      <c r="E149" s="145" t="s">
        <v>431</v>
      </c>
      <c r="F149" s="146" t="s">
        <v>432</v>
      </c>
      <c r="G149" s="147" t="s">
        <v>420</v>
      </c>
      <c r="H149" s="148">
        <v>2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433</v>
      </c>
    </row>
    <row r="150" spans="2:65" s="1" customFormat="1" ht="29.25">
      <c r="B150" s="30"/>
      <c r="D150" s="125" t="s">
        <v>291</v>
      </c>
      <c r="F150" s="126" t="s">
        <v>434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85</v>
      </c>
      <c r="H151" s="132">
        <v>2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16.5" customHeight="1">
      <c r="B152" s="30"/>
      <c r="C152" s="144" t="s">
        <v>417</v>
      </c>
      <c r="D152" s="144" t="s">
        <v>349</v>
      </c>
      <c r="E152" s="145" t="s">
        <v>443</v>
      </c>
      <c r="F152" s="146" t="s">
        <v>444</v>
      </c>
      <c r="G152" s="147" t="s">
        <v>296</v>
      </c>
      <c r="H152" s="148">
        <v>580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445</v>
      </c>
    </row>
    <row r="153" spans="2:65" s="1" customFormat="1" ht="29.25">
      <c r="B153" s="30"/>
      <c r="D153" s="125" t="s">
        <v>291</v>
      </c>
      <c r="F153" s="126" t="s">
        <v>446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1186</v>
      </c>
      <c r="H154" s="132">
        <v>580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424</v>
      </c>
      <c r="D155" s="144" t="s">
        <v>349</v>
      </c>
      <c r="E155" s="145" t="s">
        <v>449</v>
      </c>
      <c r="F155" s="146" t="s">
        <v>450</v>
      </c>
      <c r="G155" s="147" t="s">
        <v>296</v>
      </c>
      <c r="H155" s="148">
        <v>580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451</v>
      </c>
    </row>
    <row r="156" spans="2:65" s="1" customFormat="1" ht="29.25">
      <c r="B156" s="30"/>
      <c r="D156" s="125" t="s">
        <v>291</v>
      </c>
      <c r="F156" s="126" t="s">
        <v>452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1186</v>
      </c>
      <c r="H157" s="132">
        <v>580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16.5" customHeight="1">
      <c r="B158" s="30"/>
      <c r="C158" s="144" t="s">
        <v>430</v>
      </c>
      <c r="D158" s="144" t="s">
        <v>349</v>
      </c>
      <c r="E158" s="145" t="s">
        <v>491</v>
      </c>
      <c r="F158" s="146" t="s">
        <v>492</v>
      </c>
      <c r="G158" s="147" t="s">
        <v>303</v>
      </c>
      <c r="H158" s="148">
        <v>11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493</v>
      </c>
    </row>
    <row r="159" spans="2:65" s="1" customFormat="1" ht="11.25">
      <c r="B159" s="30"/>
      <c r="D159" s="125" t="s">
        <v>291</v>
      </c>
      <c r="F159" s="126" t="s">
        <v>492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1187</v>
      </c>
      <c r="H160" s="132">
        <v>11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436</v>
      </c>
      <c r="D161" s="144" t="s">
        <v>349</v>
      </c>
      <c r="E161" s="145" t="s">
        <v>495</v>
      </c>
      <c r="F161" s="146" t="s">
        <v>496</v>
      </c>
      <c r="G161" s="147" t="s">
        <v>303</v>
      </c>
      <c r="H161" s="148">
        <v>11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497</v>
      </c>
    </row>
    <row r="162" spans="2:65" s="1" customFormat="1" ht="11.25">
      <c r="B162" s="30"/>
      <c r="D162" s="125" t="s">
        <v>291</v>
      </c>
      <c r="F162" s="126" t="s">
        <v>496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1187</v>
      </c>
      <c r="H163" s="132">
        <v>11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442</v>
      </c>
      <c r="D164" s="144" t="s">
        <v>349</v>
      </c>
      <c r="E164" s="145" t="s">
        <v>499</v>
      </c>
      <c r="F164" s="146" t="s">
        <v>500</v>
      </c>
      <c r="G164" s="147" t="s">
        <v>303</v>
      </c>
      <c r="H164" s="148">
        <v>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501</v>
      </c>
    </row>
    <row r="165" spans="2:65" s="1" customFormat="1" ht="11.25">
      <c r="B165" s="30"/>
      <c r="D165" s="125" t="s">
        <v>291</v>
      </c>
      <c r="F165" s="126" t="s">
        <v>500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1188</v>
      </c>
      <c r="H166" s="132">
        <v>2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448</v>
      </c>
      <c r="D167" s="144" t="s">
        <v>349</v>
      </c>
      <c r="E167" s="145" t="s">
        <v>504</v>
      </c>
      <c r="F167" s="146" t="s">
        <v>505</v>
      </c>
      <c r="G167" s="147" t="s">
        <v>303</v>
      </c>
      <c r="H167" s="148">
        <v>2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506</v>
      </c>
    </row>
    <row r="168" spans="2:65" s="1" customFormat="1" ht="11.25">
      <c r="B168" s="30"/>
      <c r="D168" s="125" t="s">
        <v>291</v>
      </c>
      <c r="F168" s="126" t="s">
        <v>507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1188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453</v>
      </c>
      <c r="D170" s="144" t="s">
        <v>349</v>
      </c>
      <c r="E170" s="145" t="s">
        <v>1189</v>
      </c>
      <c r="F170" s="146" t="s">
        <v>1190</v>
      </c>
      <c r="G170" s="147" t="s">
        <v>296</v>
      </c>
      <c r="H170" s="148">
        <v>9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1.9</v>
      </c>
      <c r="R170" s="121">
        <f>Q170*H170</f>
        <v>17.099999999999998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1064</v>
      </c>
    </row>
    <row r="171" spans="2:65" s="1" customFormat="1" ht="19.5">
      <c r="B171" s="30"/>
      <c r="D171" s="125" t="s">
        <v>291</v>
      </c>
      <c r="F171" s="126" t="s">
        <v>1191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1192</v>
      </c>
      <c r="H172" s="132">
        <v>9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459</v>
      </c>
      <c r="D173" s="144" t="s">
        <v>349</v>
      </c>
      <c r="E173" s="145" t="s">
        <v>956</v>
      </c>
      <c r="F173" s="146" t="s">
        <v>957</v>
      </c>
      <c r="G173" s="147" t="s">
        <v>303</v>
      </c>
      <c r="H173" s="148">
        <v>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1068</v>
      </c>
    </row>
    <row r="174" spans="2:65" s="1" customFormat="1" ht="19.5">
      <c r="B174" s="30"/>
      <c r="D174" s="125" t="s">
        <v>291</v>
      </c>
      <c r="F174" s="126" t="s">
        <v>959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1193</v>
      </c>
      <c r="H175" s="132">
        <v>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464</v>
      </c>
      <c r="D176" s="144" t="s">
        <v>349</v>
      </c>
      <c r="E176" s="145" t="s">
        <v>523</v>
      </c>
      <c r="F176" s="146" t="s">
        <v>524</v>
      </c>
      <c r="G176" s="147" t="s">
        <v>311</v>
      </c>
      <c r="H176" s="148">
        <v>6.78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1070</v>
      </c>
    </row>
    <row r="177" spans="2:65" s="1" customFormat="1" ht="19.5">
      <c r="B177" s="30"/>
      <c r="D177" s="125" t="s">
        <v>291</v>
      </c>
      <c r="F177" s="126" t="s">
        <v>526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1194</v>
      </c>
      <c r="H178" s="132">
        <v>3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1195</v>
      </c>
      <c r="H179" s="132">
        <v>3.78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10" customFormat="1" ht="11.25">
      <c r="B180" s="136"/>
      <c r="D180" s="125" t="s">
        <v>292</v>
      </c>
      <c r="E180" s="137" t="s">
        <v>35</v>
      </c>
      <c r="F180" s="138" t="s">
        <v>307</v>
      </c>
      <c r="H180" s="139">
        <v>6.78</v>
      </c>
      <c r="I180" s="140"/>
      <c r="L180" s="136"/>
      <c r="M180" s="141"/>
      <c r="T180" s="142"/>
      <c r="AT180" s="137" t="s">
        <v>292</v>
      </c>
      <c r="AU180" s="137" t="s">
        <v>76</v>
      </c>
      <c r="AV180" s="10" t="s">
        <v>289</v>
      </c>
      <c r="AW180" s="10" t="s">
        <v>37</v>
      </c>
      <c r="AX180" s="10" t="s">
        <v>83</v>
      </c>
      <c r="AY180" s="137" t="s">
        <v>288</v>
      </c>
    </row>
    <row r="181" spans="2:65" s="1" customFormat="1" ht="16.5" customHeight="1">
      <c r="B181" s="30"/>
      <c r="C181" s="144" t="s">
        <v>470</v>
      </c>
      <c r="D181" s="144" t="s">
        <v>349</v>
      </c>
      <c r="E181" s="145" t="s">
        <v>1196</v>
      </c>
      <c r="F181" s="146" t="s">
        <v>1197</v>
      </c>
      <c r="G181" s="147" t="s">
        <v>296</v>
      </c>
      <c r="H181" s="148">
        <v>9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1198</v>
      </c>
    </row>
    <row r="182" spans="2:65" s="1" customFormat="1" ht="29.25">
      <c r="B182" s="30"/>
      <c r="D182" s="125" t="s">
        <v>291</v>
      </c>
      <c r="F182" s="126" t="s">
        <v>1199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337</v>
      </c>
      <c r="H183" s="132">
        <v>9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477</v>
      </c>
      <c r="D184" s="144" t="s">
        <v>349</v>
      </c>
      <c r="E184" s="145" t="s">
        <v>1200</v>
      </c>
      <c r="F184" s="146" t="s">
        <v>1201</v>
      </c>
      <c r="G184" s="147" t="s">
        <v>296</v>
      </c>
      <c r="H184" s="148">
        <v>9.6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1.9</v>
      </c>
      <c r="R184" s="121">
        <f>Q184*H184</f>
        <v>18.239999999999998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1075</v>
      </c>
    </row>
    <row r="185" spans="2:65" s="1" customFormat="1" ht="19.5">
      <c r="B185" s="30"/>
      <c r="D185" s="125" t="s">
        <v>291</v>
      </c>
      <c r="F185" s="126" t="s">
        <v>1202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1203</v>
      </c>
      <c r="H186" s="132">
        <v>9.6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483</v>
      </c>
      <c r="D187" s="144" t="s">
        <v>349</v>
      </c>
      <c r="E187" s="145" t="s">
        <v>965</v>
      </c>
      <c r="F187" s="146" t="s">
        <v>966</v>
      </c>
      <c r="G187" s="147" t="s">
        <v>303</v>
      </c>
      <c r="H187" s="148">
        <v>2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1076</v>
      </c>
    </row>
    <row r="188" spans="2:65" s="1" customFormat="1" ht="19.5">
      <c r="B188" s="30"/>
      <c r="D188" s="125" t="s">
        <v>291</v>
      </c>
      <c r="F188" s="126" t="s">
        <v>968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1193</v>
      </c>
      <c r="H189" s="132">
        <v>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490</v>
      </c>
      <c r="D190" s="144" t="s">
        <v>349</v>
      </c>
      <c r="E190" s="145" t="s">
        <v>545</v>
      </c>
      <c r="F190" s="146" t="s">
        <v>546</v>
      </c>
      <c r="G190" s="147" t="s">
        <v>296</v>
      </c>
      <c r="H190" s="148">
        <v>18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547</v>
      </c>
    </row>
    <row r="191" spans="2:65" s="1" customFormat="1" ht="11.25">
      <c r="B191" s="30"/>
      <c r="D191" s="125" t="s">
        <v>291</v>
      </c>
      <c r="F191" s="126" t="s">
        <v>548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 ht="11.25">
      <c r="B192" s="129"/>
      <c r="D192" s="125" t="s">
        <v>292</v>
      </c>
      <c r="E192" s="130" t="s">
        <v>35</v>
      </c>
      <c r="F192" s="131" t="s">
        <v>1204</v>
      </c>
      <c r="H192" s="132">
        <v>18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435</v>
      </c>
      <c r="D193" s="144" t="s">
        <v>349</v>
      </c>
      <c r="E193" s="145" t="s">
        <v>552</v>
      </c>
      <c r="F193" s="146" t="s">
        <v>553</v>
      </c>
      <c r="G193" s="147" t="s">
        <v>486</v>
      </c>
      <c r="H193" s="148">
        <v>33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554</v>
      </c>
    </row>
    <row r="194" spans="2:65" s="1" customFormat="1" ht="19.5">
      <c r="B194" s="30"/>
      <c r="D194" s="125" t="s">
        <v>291</v>
      </c>
      <c r="F194" s="126" t="s">
        <v>555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 ht="11.25">
      <c r="B195" s="129"/>
      <c r="D195" s="125" t="s">
        <v>292</v>
      </c>
      <c r="E195" s="130" t="s">
        <v>35</v>
      </c>
      <c r="F195" s="131" t="s">
        <v>1205</v>
      </c>
      <c r="H195" s="132">
        <v>33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24.2" customHeight="1">
      <c r="B196" s="30"/>
      <c r="C196" s="144" t="s">
        <v>498</v>
      </c>
      <c r="D196" s="144" t="s">
        <v>349</v>
      </c>
      <c r="E196" s="145" t="s">
        <v>559</v>
      </c>
      <c r="F196" s="146" t="s">
        <v>560</v>
      </c>
      <c r="G196" s="147" t="s">
        <v>486</v>
      </c>
      <c r="H196" s="148">
        <v>54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561</v>
      </c>
    </row>
    <row r="197" spans="2:65" s="1" customFormat="1" ht="29.25">
      <c r="B197" s="30"/>
      <c r="D197" s="125" t="s">
        <v>291</v>
      </c>
      <c r="F197" s="126" t="s">
        <v>562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 ht="11.25">
      <c r="B198" s="129"/>
      <c r="D198" s="125" t="s">
        <v>292</v>
      </c>
      <c r="E198" s="130" t="s">
        <v>35</v>
      </c>
      <c r="F198" s="131" t="s">
        <v>615</v>
      </c>
      <c r="H198" s="132">
        <v>54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24.2" customHeight="1">
      <c r="B199" s="30"/>
      <c r="C199" s="144" t="s">
        <v>503</v>
      </c>
      <c r="D199" s="144" t="s">
        <v>349</v>
      </c>
      <c r="E199" s="145" t="s">
        <v>604</v>
      </c>
      <c r="F199" s="146" t="s">
        <v>605</v>
      </c>
      <c r="G199" s="147" t="s">
        <v>286</v>
      </c>
      <c r="H199" s="148">
        <v>97.242000000000004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606</v>
      </c>
    </row>
    <row r="200" spans="2:65" s="1" customFormat="1" ht="19.5">
      <c r="B200" s="30"/>
      <c r="D200" s="125" t="s">
        <v>291</v>
      </c>
      <c r="F200" s="126" t="s">
        <v>607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 ht="11.25">
      <c r="B201" s="129"/>
      <c r="D201" s="125" t="s">
        <v>292</v>
      </c>
      <c r="E201" s="130" t="s">
        <v>35</v>
      </c>
      <c r="F201" s="131" t="s">
        <v>1206</v>
      </c>
      <c r="H201" s="132">
        <v>18.72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1207</v>
      </c>
      <c r="H202" s="132">
        <v>3.4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 ht="11.25">
      <c r="B203" s="129"/>
      <c r="D203" s="125" t="s">
        <v>292</v>
      </c>
      <c r="E203" s="130" t="s">
        <v>35</v>
      </c>
      <c r="F203" s="131" t="s">
        <v>1208</v>
      </c>
      <c r="H203" s="132">
        <v>23.707000000000001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9" customFormat="1" ht="11.25">
      <c r="B204" s="129"/>
      <c r="D204" s="125" t="s">
        <v>292</v>
      </c>
      <c r="E204" s="130" t="s">
        <v>35</v>
      </c>
      <c r="F204" s="131" t="s">
        <v>1209</v>
      </c>
      <c r="H204" s="132">
        <v>5.5590000000000002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 ht="11.25">
      <c r="B205" s="129"/>
      <c r="D205" s="125" t="s">
        <v>292</v>
      </c>
      <c r="E205" s="130" t="s">
        <v>35</v>
      </c>
      <c r="F205" s="131" t="s">
        <v>1210</v>
      </c>
      <c r="H205" s="132">
        <v>28.756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 ht="11.25">
      <c r="B206" s="129"/>
      <c r="D206" s="125" t="s">
        <v>292</v>
      </c>
      <c r="E206" s="130" t="s">
        <v>35</v>
      </c>
      <c r="F206" s="131" t="s">
        <v>1211</v>
      </c>
      <c r="H206" s="132">
        <v>17.100000000000001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10" customFormat="1" ht="11.25">
      <c r="B207" s="136"/>
      <c r="D207" s="125" t="s">
        <v>292</v>
      </c>
      <c r="E207" s="137" t="s">
        <v>35</v>
      </c>
      <c r="F207" s="138" t="s">
        <v>307</v>
      </c>
      <c r="H207" s="139">
        <v>97.242000000000004</v>
      </c>
      <c r="I207" s="140"/>
      <c r="L207" s="136"/>
      <c r="M207" s="141"/>
      <c r="T207" s="142"/>
      <c r="AT207" s="137" t="s">
        <v>292</v>
      </c>
      <c r="AU207" s="137" t="s">
        <v>76</v>
      </c>
      <c r="AV207" s="10" t="s">
        <v>289</v>
      </c>
      <c r="AW207" s="10" t="s">
        <v>37</v>
      </c>
      <c r="AX207" s="10" t="s">
        <v>83</v>
      </c>
      <c r="AY207" s="137" t="s">
        <v>288</v>
      </c>
    </row>
    <row r="208" spans="2:65" s="1" customFormat="1" ht="33" customHeight="1">
      <c r="B208" s="30"/>
      <c r="C208" s="144" t="s">
        <v>508</v>
      </c>
      <c r="D208" s="144" t="s">
        <v>349</v>
      </c>
      <c r="E208" s="145" t="s">
        <v>616</v>
      </c>
      <c r="F208" s="146" t="s">
        <v>617</v>
      </c>
      <c r="G208" s="147" t="s">
        <v>286</v>
      </c>
      <c r="H208" s="148">
        <v>734.69100000000003</v>
      </c>
      <c r="I208" s="149"/>
      <c r="J208" s="150">
        <f>ROUND(I208*H208,2)</f>
        <v>0</v>
      </c>
      <c r="K208" s="151"/>
      <c r="L208" s="30"/>
      <c r="M208" s="152" t="s">
        <v>35</v>
      </c>
      <c r="N208" s="153" t="s">
        <v>47</v>
      </c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AR208" s="123" t="s">
        <v>289</v>
      </c>
      <c r="AT208" s="123" t="s">
        <v>349</v>
      </c>
      <c r="AU208" s="123" t="s">
        <v>76</v>
      </c>
      <c r="AY208" s="15" t="s">
        <v>288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5" t="s">
        <v>83</v>
      </c>
      <c r="BK208" s="124">
        <f>ROUND(I208*H208,2)</f>
        <v>0</v>
      </c>
      <c r="BL208" s="15" t="s">
        <v>289</v>
      </c>
      <c r="BM208" s="123" t="s">
        <v>618</v>
      </c>
    </row>
    <row r="209" spans="2:65" s="1" customFormat="1" ht="19.5">
      <c r="B209" s="30"/>
      <c r="D209" s="125" t="s">
        <v>291</v>
      </c>
      <c r="F209" s="126" t="s">
        <v>619</v>
      </c>
      <c r="I209" s="127"/>
      <c r="L209" s="30"/>
      <c r="M209" s="128"/>
      <c r="T209" s="51"/>
      <c r="AT209" s="15" t="s">
        <v>291</v>
      </c>
      <c r="AU209" s="15" t="s">
        <v>76</v>
      </c>
    </row>
    <row r="210" spans="2:65" s="9" customFormat="1" ht="11.25">
      <c r="B210" s="129"/>
      <c r="D210" s="125" t="s">
        <v>292</v>
      </c>
      <c r="E210" s="130" t="s">
        <v>35</v>
      </c>
      <c r="F210" s="131" t="s">
        <v>1212</v>
      </c>
      <c r="H210" s="132">
        <v>542.88</v>
      </c>
      <c r="I210" s="133"/>
      <c r="L210" s="129"/>
      <c r="M210" s="134"/>
      <c r="T210" s="135"/>
      <c r="AT210" s="130" t="s">
        <v>292</v>
      </c>
      <c r="AU210" s="130" t="s">
        <v>76</v>
      </c>
      <c r="AV210" s="9" t="s">
        <v>85</v>
      </c>
      <c r="AW210" s="9" t="s">
        <v>37</v>
      </c>
      <c r="AX210" s="9" t="s">
        <v>76</v>
      </c>
      <c r="AY210" s="130" t="s">
        <v>288</v>
      </c>
    </row>
    <row r="211" spans="2:65" s="9" customFormat="1" ht="11.25">
      <c r="B211" s="129"/>
      <c r="D211" s="125" t="s">
        <v>292</v>
      </c>
      <c r="E211" s="130" t="s">
        <v>35</v>
      </c>
      <c r="F211" s="131" t="s">
        <v>1213</v>
      </c>
      <c r="H211" s="132">
        <v>161.21100000000001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 ht="11.25">
      <c r="B212" s="129"/>
      <c r="D212" s="125" t="s">
        <v>292</v>
      </c>
      <c r="E212" s="130" t="s">
        <v>35</v>
      </c>
      <c r="F212" s="131" t="s">
        <v>1214</v>
      </c>
      <c r="H212" s="132">
        <v>30.6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 ht="11.25">
      <c r="B213" s="136"/>
      <c r="D213" s="125" t="s">
        <v>292</v>
      </c>
      <c r="E213" s="137" t="s">
        <v>35</v>
      </c>
      <c r="F213" s="138" t="s">
        <v>307</v>
      </c>
      <c r="H213" s="139">
        <v>734.69100000000003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24.2" customHeight="1">
      <c r="B214" s="30"/>
      <c r="C214" s="144" t="s">
        <v>515</v>
      </c>
      <c r="D214" s="144" t="s">
        <v>349</v>
      </c>
      <c r="E214" s="145" t="s">
        <v>635</v>
      </c>
      <c r="F214" s="146" t="s">
        <v>636</v>
      </c>
      <c r="G214" s="147" t="s">
        <v>286</v>
      </c>
      <c r="H214" s="148">
        <v>152.398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637</v>
      </c>
    </row>
    <row r="215" spans="2:65" s="1" customFormat="1" ht="29.25">
      <c r="B215" s="30"/>
      <c r="D215" s="125" t="s">
        <v>291</v>
      </c>
      <c r="F215" s="126" t="s">
        <v>748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1215</v>
      </c>
      <c r="H216" s="132">
        <v>98.162999999999997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1216</v>
      </c>
      <c r="H217" s="132">
        <v>1.4870000000000001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 ht="11.25">
      <c r="B218" s="129"/>
      <c r="D218" s="125" t="s">
        <v>292</v>
      </c>
      <c r="E218" s="130" t="s">
        <v>35</v>
      </c>
      <c r="F218" s="131" t="s">
        <v>1217</v>
      </c>
      <c r="H218" s="132">
        <v>12.24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 ht="11.25">
      <c r="B219" s="129"/>
      <c r="D219" s="125" t="s">
        <v>292</v>
      </c>
      <c r="E219" s="130" t="s">
        <v>35</v>
      </c>
      <c r="F219" s="131" t="s">
        <v>1218</v>
      </c>
      <c r="H219" s="132">
        <v>32.4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 ht="11.25">
      <c r="B220" s="129"/>
      <c r="D220" s="125" t="s">
        <v>292</v>
      </c>
      <c r="E220" s="130" t="s">
        <v>35</v>
      </c>
      <c r="F220" s="131" t="s">
        <v>1219</v>
      </c>
      <c r="H220" s="132">
        <v>7.9859999999999998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9" customFormat="1" ht="11.25">
      <c r="B221" s="129"/>
      <c r="D221" s="125" t="s">
        <v>292</v>
      </c>
      <c r="E221" s="130" t="s">
        <v>35</v>
      </c>
      <c r="F221" s="131" t="s">
        <v>1220</v>
      </c>
      <c r="H221" s="132">
        <v>0.122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10" customFormat="1" ht="11.25">
      <c r="B222" s="136"/>
      <c r="D222" s="125" t="s">
        <v>292</v>
      </c>
      <c r="E222" s="137" t="s">
        <v>35</v>
      </c>
      <c r="F222" s="138" t="s">
        <v>307</v>
      </c>
      <c r="H222" s="139">
        <v>152.398</v>
      </c>
      <c r="I222" s="140"/>
      <c r="L222" s="136"/>
      <c r="M222" s="141"/>
      <c r="T222" s="142"/>
      <c r="AT222" s="137" t="s">
        <v>292</v>
      </c>
      <c r="AU222" s="137" t="s">
        <v>76</v>
      </c>
      <c r="AV222" s="10" t="s">
        <v>289</v>
      </c>
      <c r="AW222" s="10" t="s">
        <v>37</v>
      </c>
      <c r="AX222" s="10" t="s">
        <v>83</v>
      </c>
      <c r="AY222" s="137" t="s">
        <v>288</v>
      </c>
    </row>
    <row r="223" spans="2:65" s="1" customFormat="1" ht="24.2" customHeight="1">
      <c r="B223" s="30"/>
      <c r="C223" s="144" t="s">
        <v>522</v>
      </c>
      <c r="D223" s="144" t="s">
        <v>349</v>
      </c>
      <c r="E223" s="145" t="s">
        <v>644</v>
      </c>
      <c r="F223" s="146" t="s">
        <v>645</v>
      </c>
      <c r="G223" s="147" t="s">
        <v>286</v>
      </c>
      <c r="H223" s="148">
        <v>111.54600000000001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646</v>
      </c>
    </row>
    <row r="224" spans="2:65" s="1" customFormat="1" ht="39">
      <c r="B224" s="30"/>
      <c r="D224" s="125" t="s">
        <v>291</v>
      </c>
      <c r="F224" s="126" t="s">
        <v>750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1221</v>
      </c>
      <c r="H225" s="132">
        <v>98.162999999999997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 ht="11.25">
      <c r="B226" s="129"/>
      <c r="D226" s="125" t="s">
        <v>292</v>
      </c>
      <c r="E226" s="130" t="s">
        <v>35</v>
      </c>
      <c r="F226" s="131" t="s">
        <v>1222</v>
      </c>
      <c r="H226" s="132">
        <v>13.382999999999999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 ht="11.25">
      <c r="B227" s="136"/>
      <c r="D227" s="125" t="s">
        <v>292</v>
      </c>
      <c r="E227" s="137" t="s">
        <v>35</v>
      </c>
      <c r="F227" s="138" t="s">
        <v>307</v>
      </c>
      <c r="H227" s="139">
        <v>111.54600000000001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16.5" customHeight="1">
      <c r="B228" s="30"/>
      <c r="C228" s="144" t="s">
        <v>530</v>
      </c>
      <c r="D228" s="144" t="s">
        <v>349</v>
      </c>
      <c r="E228" s="145" t="s">
        <v>671</v>
      </c>
      <c r="F228" s="146" t="s">
        <v>672</v>
      </c>
      <c r="G228" s="147" t="s">
        <v>286</v>
      </c>
      <c r="H228" s="148">
        <v>17.100000000000001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1223</v>
      </c>
    </row>
    <row r="229" spans="2:65" s="1" customFormat="1" ht="29.25">
      <c r="B229" s="30"/>
      <c r="D229" s="125" t="s">
        <v>291</v>
      </c>
      <c r="F229" s="126" t="s">
        <v>1224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1225</v>
      </c>
      <c r="H230" s="132">
        <v>17.100000000000001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16.5" customHeight="1">
      <c r="B231" s="30"/>
      <c r="C231" s="144" t="s">
        <v>537</v>
      </c>
      <c r="D231" s="144" t="s">
        <v>349</v>
      </c>
      <c r="E231" s="145" t="s">
        <v>655</v>
      </c>
      <c r="F231" s="146" t="s">
        <v>656</v>
      </c>
      <c r="G231" s="147" t="s">
        <v>286</v>
      </c>
      <c r="H231" s="148">
        <v>20.225999999999999</v>
      </c>
      <c r="I231" s="149"/>
      <c r="J231" s="150">
        <f>ROUND(I231*H231,2)</f>
        <v>0</v>
      </c>
      <c r="K231" s="151"/>
      <c r="L231" s="30"/>
      <c r="M231" s="152" t="s">
        <v>35</v>
      </c>
      <c r="N231" s="153" t="s">
        <v>47</v>
      </c>
      <c r="P231" s="121">
        <f>O231*H231</f>
        <v>0</v>
      </c>
      <c r="Q231" s="121">
        <v>0</v>
      </c>
      <c r="R231" s="121">
        <f>Q231*H231</f>
        <v>0</v>
      </c>
      <c r="S231" s="121">
        <v>0</v>
      </c>
      <c r="T231" s="122">
        <f>S231*H231</f>
        <v>0</v>
      </c>
      <c r="AR231" s="123" t="s">
        <v>289</v>
      </c>
      <c r="AT231" s="123" t="s">
        <v>349</v>
      </c>
      <c r="AU231" s="123" t="s">
        <v>76</v>
      </c>
      <c r="AY231" s="15" t="s">
        <v>288</v>
      </c>
      <c r="BE231" s="124">
        <f>IF(N231="základní",J231,0)</f>
        <v>0</v>
      </c>
      <c r="BF231" s="124">
        <f>IF(N231="snížená",J231,0)</f>
        <v>0</v>
      </c>
      <c r="BG231" s="124">
        <f>IF(N231="zákl. přenesená",J231,0)</f>
        <v>0</v>
      </c>
      <c r="BH231" s="124">
        <f>IF(N231="sníž. přenesená",J231,0)</f>
        <v>0</v>
      </c>
      <c r="BI231" s="124">
        <f>IF(N231="nulová",J231,0)</f>
        <v>0</v>
      </c>
      <c r="BJ231" s="15" t="s">
        <v>83</v>
      </c>
      <c r="BK231" s="124">
        <f>ROUND(I231*H231,2)</f>
        <v>0</v>
      </c>
      <c r="BL231" s="15" t="s">
        <v>289</v>
      </c>
      <c r="BM231" s="123" t="s">
        <v>657</v>
      </c>
    </row>
    <row r="232" spans="2:65" s="1" customFormat="1" ht="19.5">
      <c r="B232" s="30"/>
      <c r="D232" s="125" t="s">
        <v>291</v>
      </c>
      <c r="F232" s="126" t="s">
        <v>658</v>
      </c>
      <c r="I232" s="127"/>
      <c r="L232" s="30"/>
      <c r="M232" s="128"/>
      <c r="T232" s="51"/>
      <c r="AT232" s="15" t="s">
        <v>291</v>
      </c>
      <c r="AU232" s="15" t="s">
        <v>76</v>
      </c>
    </row>
    <row r="233" spans="2:65" s="9" customFormat="1" ht="11.25">
      <c r="B233" s="129"/>
      <c r="D233" s="125" t="s">
        <v>292</v>
      </c>
      <c r="E233" s="130" t="s">
        <v>35</v>
      </c>
      <c r="F233" s="131" t="s">
        <v>1226</v>
      </c>
      <c r="H233" s="132">
        <v>12.24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76</v>
      </c>
      <c r="AY233" s="130" t="s">
        <v>288</v>
      </c>
    </row>
    <row r="234" spans="2:65" s="9" customFormat="1" ht="11.25">
      <c r="B234" s="129"/>
      <c r="D234" s="125" t="s">
        <v>292</v>
      </c>
      <c r="E234" s="130" t="s">
        <v>35</v>
      </c>
      <c r="F234" s="131" t="s">
        <v>1227</v>
      </c>
      <c r="H234" s="132">
        <v>7.9859999999999998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76</v>
      </c>
      <c r="AY234" s="130" t="s">
        <v>288</v>
      </c>
    </row>
    <row r="235" spans="2:65" s="10" customFormat="1" ht="11.25">
      <c r="B235" s="136"/>
      <c r="D235" s="125" t="s">
        <v>292</v>
      </c>
      <c r="E235" s="137" t="s">
        <v>35</v>
      </c>
      <c r="F235" s="138" t="s">
        <v>307</v>
      </c>
      <c r="H235" s="139">
        <v>20.225999999999999</v>
      </c>
      <c r="I235" s="140"/>
      <c r="L235" s="136"/>
      <c r="M235" s="141"/>
      <c r="T235" s="142"/>
      <c r="AT235" s="137" t="s">
        <v>292</v>
      </c>
      <c r="AU235" s="137" t="s">
        <v>76</v>
      </c>
      <c r="AV235" s="10" t="s">
        <v>289</v>
      </c>
      <c r="AW235" s="10" t="s">
        <v>37</v>
      </c>
      <c r="AX235" s="10" t="s">
        <v>83</v>
      </c>
      <c r="AY235" s="137" t="s">
        <v>288</v>
      </c>
    </row>
    <row r="236" spans="2:65" s="1" customFormat="1" ht="16.5" customHeight="1">
      <c r="B236" s="30"/>
      <c r="C236" s="144" t="s">
        <v>544</v>
      </c>
      <c r="D236" s="144" t="s">
        <v>349</v>
      </c>
      <c r="E236" s="145" t="s">
        <v>665</v>
      </c>
      <c r="F236" s="146" t="s">
        <v>666</v>
      </c>
      <c r="G236" s="147" t="s">
        <v>286</v>
      </c>
      <c r="H236" s="148">
        <v>32.4</v>
      </c>
      <c r="I236" s="149"/>
      <c r="J236" s="150">
        <f>ROUND(I236*H236,2)</f>
        <v>0</v>
      </c>
      <c r="K236" s="151"/>
      <c r="L236" s="30"/>
      <c r="M236" s="152" t="s">
        <v>35</v>
      </c>
      <c r="N236" s="153" t="s">
        <v>47</v>
      </c>
      <c r="P236" s="121">
        <f>O236*H236</f>
        <v>0</v>
      </c>
      <c r="Q236" s="121">
        <v>0</v>
      </c>
      <c r="R236" s="121">
        <f>Q236*H236</f>
        <v>0</v>
      </c>
      <c r="S236" s="121">
        <v>0</v>
      </c>
      <c r="T236" s="122">
        <f>S236*H236</f>
        <v>0</v>
      </c>
      <c r="AR236" s="123" t="s">
        <v>289</v>
      </c>
      <c r="AT236" s="123" t="s">
        <v>349</v>
      </c>
      <c r="AU236" s="123" t="s">
        <v>76</v>
      </c>
      <c r="AY236" s="15" t="s">
        <v>288</v>
      </c>
      <c r="BE236" s="124">
        <f>IF(N236="základní",J236,0)</f>
        <v>0</v>
      </c>
      <c r="BF236" s="124">
        <f>IF(N236="snížená",J236,0)</f>
        <v>0</v>
      </c>
      <c r="BG236" s="124">
        <f>IF(N236="zákl. přenesená",J236,0)</f>
        <v>0</v>
      </c>
      <c r="BH236" s="124">
        <f>IF(N236="sníž. přenesená",J236,0)</f>
        <v>0</v>
      </c>
      <c r="BI236" s="124">
        <f>IF(N236="nulová",J236,0)</f>
        <v>0</v>
      </c>
      <c r="BJ236" s="15" t="s">
        <v>83</v>
      </c>
      <c r="BK236" s="124">
        <f>ROUND(I236*H236,2)</f>
        <v>0</v>
      </c>
      <c r="BL236" s="15" t="s">
        <v>289</v>
      </c>
      <c r="BM236" s="123" t="s">
        <v>667</v>
      </c>
    </row>
    <row r="237" spans="2:65" s="1" customFormat="1" ht="19.5">
      <c r="B237" s="30"/>
      <c r="D237" s="125" t="s">
        <v>291</v>
      </c>
      <c r="F237" s="126" t="s">
        <v>668</v>
      </c>
      <c r="I237" s="127"/>
      <c r="L237" s="30"/>
      <c r="M237" s="128"/>
      <c r="T237" s="51"/>
      <c r="AT237" s="15" t="s">
        <v>291</v>
      </c>
      <c r="AU237" s="15" t="s">
        <v>76</v>
      </c>
    </row>
    <row r="238" spans="2:65" s="9" customFormat="1" ht="11.25">
      <c r="B238" s="129"/>
      <c r="D238" s="125" t="s">
        <v>292</v>
      </c>
      <c r="E238" s="130" t="s">
        <v>35</v>
      </c>
      <c r="F238" s="131" t="s">
        <v>1228</v>
      </c>
      <c r="H238" s="132">
        <v>32.4</v>
      </c>
      <c r="I238" s="133"/>
      <c r="L238" s="129"/>
      <c r="M238" s="134"/>
      <c r="T238" s="135"/>
      <c r="AT238" s="130" t="s">
        <v>292</v>
      </c>
      <c r="AU238" s="130" t="s">
        <v>76</v>
      </c>
      <c r="AV238" s="9" t="s">
        <v>85</v>
      </c>
      <c r="AW238" s="9" t="s">
        <v>37</v>
      </c>
      <c r="AX238" s="9" t="s">
        <v>83</v>
      </c>
      <c r="AY238" s="130" t="s">
        <v>288</v>
      </c>
    </row>
    <row r="239" spans="2:65" s="1" customFormat="1" ht="16.5" customHeight="1">
      <c r="B239" s="30"/>
      <c r="C239" s="144" t="s">
        <v>551</v>
      </c>
      <c r="D239" s="144" t="s">
        <v>349</v>
      </c>
      <c r="E239" s="145" t="s">
        <v>678</v>
      </c>
      <c r="F239" s="146" t="s">
        <v>679</v>
      </c>
      <c r="G239" s="147" t="s">
        <v>286</v>
      </c>
      <c r="H239" s="148">
        <v>0.122</v>
      </c>
      <c r="I239" s="149"/>
      <c r="J239" s="150">
        <f>ROUND(I239*H239,2)</f>
        <v>0</v>
      </c>
      <c r="K239" s="151"/>
      <c r="L239" s="30"/>
      <c r="M239" s="152" t="s">
        <v>35</v>
      </c>
      <c r="N239" s="153" t="s">
        <v>47</v>
      </c>
      <c r="P239" s="121">
        <f>O239*H239</f>
        <v>0</v>
      </c>
      <c r="Q239" s="121">
        <v>0</v>
      </c>
      <c r="R239" s="121">
        <f>Q239*H239</f>
        <v>0</v>
      </c>
      <c r="S239" s="121">
        <v>0</v>
      </c>
      <c r="T239" s="122">
        <f>S239*H239</f>
        <v>0</v>
      </c>
      <c r="AR239" s="123" t="s">
        <v>289</v>
      </c>
      <c r="AT239" s="123" t="s">
        <v>349</v>
      </c>
      <c r="AU239" s="123" t="s">
        <v>76</v>
      </c>
      <c r="AY239" s="15" t="s">
        <v>288</v>
      </c>
      <c r="BE239" s="124">
        <f>IF(N239="základní",J239,0)</f>
        <v>0</v>
      </c>
      <c r="BF239" s="124">
        <f>IF(N239="snížená",J239,0)</f>
        <v>0</v>
      </c>
      <c r="BG239" s="124">
        <f>IF(N239="zákl. přenesená",J239,0)</f>
        <v>0</v>
      </c>
      <c r="BH239" s="124">
        <f>IF(N239="sníž. přenesená",J239,0)</f>
        <v>0</v>
      </c>
      <c r="BI239" s="124">
        <f>IF(N239="nulová",J239,0)</f>
        <v>0</v>
      </c>
      <c r="BJ239" s="15" t="s">
        <v>83</v>
      </c>
      <c r="BK239" s="124">
        <f>ROUND(I239*H239,2)</f>
        <v>0</v>
      </c>
      <c r="BL239" s="15" t="s">
        <v>289</v>
      </c>
      <c r="BM239" s="123" t="s">
        <v>680</v>
      </c>
    </row>
    <row r="240" spans="2:65" s="1" customFormat="1" ht="29.25">
      <c r="B240" s="30"/>
      <c r="D240" s="125" t="s">
        <v>291</v>
      </c>
      <c r="F240" s="126" t="s">
        <v>758</v>
      </c>
      <c r="I240" s="127"/>
      <c r="L240" s="30"/>
      <c r="M240" s="128"/>
      <c r="T240" s="51"/>
      <c r="AT240" s="15" t="s">
        <v>291</v>
      </c>
      <c r="AU240" s="15" t="s">
        <v>76</v>
      </c>
    </row>
    <row r="241" spans="2:51" s="9" customFormat="1" ht="11.25">
      <c r="B241" s="129"/>
      <c r="D241" s="125" t="s">
        <v>292</v>
      </c>
      <c r="E241" s="130" t="s">
        <v>35</v>
      </c>
      <c r="F241" s="131" t="s">
        <v>1229</v>
      </c>
      <c r="H241" s="132">
        <v>0.122</v>
      </c>
      <c r="I241" s="133"/>
      <c r="L241" s="129"/>
      <c r="M241" s="154"/>
      <c r="N241" s="155"/>
      <c r="O241" s="155"/>
      <c r="P241" s="155"/>
      <c r="Q241" s="155"/>
      <c r="R241" s="155"/>
      <c r="S241" s="155"/>
      <c r="T241" s="156"/>
      <c r="AT241" s="130" t="s">
        <v>292</v>
      </c>
      <c r="AU241" s="130" t="s">
        <v>76</v>
      </c>
      <c r="AV241" s="9" t="s">
        <v>85</v>
      </c>
      <c r="AW241" s="9" t="s">
        <v>37</v>
      </c>
      <c r="AX241" s="9" t="s">
        <v>83</v>
      </c>
      <c r="AY241" s="130" t="s">
        <v>288</v>
      </c>
    </row>
    <row r="242" spans="2:51" s="1" customFormat="1" ht="6.95" customHeight="1">
      <c r="B242" s="39"/>
      <c r="C242" s="40"/>
      <c r="D242" s="40"/>
      <c r="E242" s="40"/>
      <c r="F242" s="40"/>
      <c r="G242" s="40"/>
      <c r="H242" s="40"/>
      <c r="I242" s="40"/>
      <c r="J242" s="40"/>
      <c r="K242" s="40"/>
      <c r="L242" s="30"/>
    </row>
  </sheetData>
  <sheetProtection algorithmName="SHA-512" hashValue="/ro867GKF6z3Y8H0wEclDEk75rMyqwnoty4RdP14/qsp0sWeo2XGsDvW3uW3hJLRHT6y4qMBmH1lVQkPeesyzQ==" saltValue="QbUznklwL0qst6FPpIne2TcxOSPXyOLuOvpcRVZMxRKUKeq0eixOXmDkww/uQfWBFENUB9++8BlevfYeUbWeZw==" spinCount="100000" sheet="1" objects="1" scenarios="1" formatColumns="0" formatRows="0" autoFilter="0"/>
  <autoFilter ref="C84:K241" xr:uid="{00000000-0009-0000-0000-00000E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93"/>
  <sheetViews>
    <sheetView showGridLines="0" topLeftCell="A75" workbookViewId="0">
      <selection activeCell="I92" sqref="I92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140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1138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1230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1138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08-02 -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1138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08-02 -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29.266200000000001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689</v>
      </c>
      <c r="F86" s="112" t="s">
        <v>685</v>
      </c>
      <c r="G86" s="113" t="s">
        <v>303</v>
      </c>
      <c r="H86" s="114">
        <v>17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5.5590000000000002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690</v>
      </c>
    </row>
    <row r="87" spans="2:65" s="1" customFormat="1" ht="19.5">
      <c r="B87" s="30"/>
      <c r="D87" s="125" t="s">
        <v>291</v>
      </c>
      <c r="F87" s="126" t="s">
        <v>691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87.75">
      <c r="B88" s="30"/>
      <c r="D88" s="125" t="s">
        <v>335</v>
      </c>
      <c r="F88" s="143" t="s">
        <v>1231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1232</v>
      </c>
      <c r="H89" s="132">
        <v>17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4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23.7072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 ht="11.25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1233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7ZocgxAhJAgEvr3st69uidtjOOlqCGF5Dv+Dezgm1Of7O6zQnTZjRpqCVC27Xtqze9EXhEWpFbbbljD/Dhrvuw==" saltValue="YDGj+rDP0WAzKaCHSwxMcrpmnmw6g9sq7+0WxwWiyFmnpveSN8/IFjaHjN4o/hUYVSXMbgOQx6AVLBn2W9d2pQ==" spinCount="100000" sheet="1" objects="1" scenarios="1" formatColumns="0" formatRows="0" autoFilter="0"/>
  <autoFilter ref="C84:K92" xr:uid="{00000000-0009-0000-0000-00000F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61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145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1234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1235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1236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ROUND((SUM(BE85:BE160)),  2)</f>
        <v>0</v>
      </c>
      <c r="I35" s="91">
        <v>0.21</v>
      </c>
      <c r="J35" s="81">
        <f>ROUND(((SUM(BE85:BE160))*I35),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ROUND((SUM(BF85:BF160)),  2)</f>
        <v>0</v>
      </c>
      <c r="I36" s="91">
        <v>0.12</v>
      </c>
      <c r="J36" s="81">
        <f>ROUND(((SUM(BF85:BF160))*I36),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ROUND((SUM(BG85:BG160)),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ROUND((SUM(BH85:BH160)),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ROUND((SUM(BI85:BI160)),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1234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09-01 -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Rybník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1234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09-01 -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Rybník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SUM(P86:P160)</f>
        <v>0</v>
      </c>
      <c r="Q85" s="48"/>
      <c r="R85" s="107">
        <f>SUM(R86:R160)</f>
        <v>71.882800000000003</v>
      </c>
      <c r="S85" s="48"/>
      <c r="T85" s="108">
        <f>SUM(T86:T160)</f>
        <v>0</v>
      </c>
      <c r="AT85" s="15" t="s">
        <v>75</v>
      </c>
      <c r="AU85" s="15" t="s">
        <v>269</v>
      </c>
      <c r="BK85" s="109">
        <f>SUM(BK86:BK160)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1237</v>
      </c>
      <c r="H88" s="132">
        <v>54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1448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0.26064000000000004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 ht="11.25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1238</v>
      </c>
      <c r="H91" s="132">
        <v>1448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2896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3.2145600000000001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 ht="11.25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1239</v>
      </c>
      <c r="H94" s="132">
        <v>2896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1448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10.744160000000001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 ht="11.25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1238</v>
      </c>
      <c r="H97" s="132">
        <v>1448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5792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3.0118399999999999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 ht="11.25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1242</v>
      </c>
      <c r="H100" s="132">
        <v>5792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5792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0.52128000000000008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 ht="11.25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1242</v>
      </c>
      <c r="H103" s="132">
        <v>5792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1448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0.13032000000000002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 ht="11.25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1238</v>
      </c>
      <c r="H106" s="132">
        <v>1448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379</v>
      </c>
      <c r="F107" s="146" t="s">
        <v>380</v>
      </c>
      <c r="G107" s="147" t="s">
        <v>303</v>
      </c>
      <c r="H107" s="148">
        <v>2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381</v>
      </c>
    </row>
    <row r="108" spans="2:65" s="1" customFormat="1" ht="19.5">
      <c r="B108" s="30"/>
      <c r="D108" s="125" t="s">
        <v>291</v>
      </c>
      <c r="F108" s="126" t="s">
        <v>382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85</v>
      </c>
      <c r="H109" s="132">
        <v>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875</v>
      </c>
      <c r="F110" s="146" t="s">
        <v>876</v>
      </c>
      <c r="G110" s="147" t="s">
        <v>303</v>
      </c>
      <c r="H110" s="148">
        <v>1448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1245</v>
      </c>
    </row>
    <row r="111" spans="2:65" s="1" customFormat="1" ht="29.25">
      <c r="B111" s="30"/>
      <c r="D111" s="125" t="s">
        <v>291</v>
      </c>
      <c r="F111" s="126" t="s">
        <v>1246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1247</v>
      </c>
      <c r="H112" s="132">
        <v>1448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391</v>
      </c>
      <c r="F113" s="146" t="s">
        <v>392</v>
      </c>
      <c r="G113" s="147" t="s">
        <v>311</v>
      </c>
      <c r="H113" s="148">
        <v>36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393</v>
      </c>
    </row>
    <row r="114" spans="2:65" s="1" customFormat="1" ht="19.5">
      <c r="B114" s="30"/>
      <c r="D114" s="125" t="s">
        <v>291</v>
      </c>
      <c r="F114" s="126" t="s">
        <v>923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1248</v>
      </c>
      <c r="H115" s="132">
        <v>36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0.6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58.5">
      <c r="B117" s="30"/>
      <c r="D117" s="125" t="s">
        <v>291</v>
      </c>
      <c r="F117" s="126" t="s">
        <v>406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1249</v>
      </c>
      <c r="H118" s="132">
        <v>0.6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723</v>
      </c>
      <c r="F119" s="146" t="s">
        <v>724</v>
      </c>
      <c r="G119" s="147" t="s">
        <v>368</v>
      </c>
      <c r="H119" s="148">
        <v>0.6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1250</v>
      </c>
    </row>
    <row r="120" spans="2:65" s="1" customFormat="1" ht="19.5">
      <c r="B120" s="30"/>
      <c r="D120" s="125" t="s">
        <v>291</v>
      </c>
      <c r="F120" s="126" t="s">
        <v>726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1251</v>
      </c>
      <c r="H121" s="132">
        <v>0.6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408</v>
      </c>
      <c r="F122" s="146" t="s">
        <v>409</v>
      </c>
      <c r="G122" s="147" t="s">
        <v>296</v>
      </c>
      <c r="H122" s="148">
        <v>600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1252</v>
      </c>
    </row>
    <row r="123" spans="2:65" s="1" customFormat="1" ht="11.25">
      <c r="B123" s="30"/>
      <c r="D123" s="125" t="s">
        <v>291</v>
      </c>
      <c r="F123" s="126" t="s">
        <v>409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412</v>
      </c>
      <c r="F124" s="146" t="s">
        <v>413</v>
      </c>
      <c r="G124" s="147" t="s">
        <v>368</v>
      </c>
      <c r="H124" s="148">
        <v>0.6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414</v>
      </c>
    </row>
    <row r="125" spans="2:65" s="1" customFormat="1" ht="19.5">
      <c r="B125" s="30"/>
      <c r="D125" s="125" t="s">
        <v>291</v>
      </c>
      <c r="F125" s="126" t="s">
        <v>415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1251</v>
      </c>
      <c r="H126" s="132">
        <v>0.6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730</v>
      </c>
      <c r="F127" s="146" t="s">
        <v>731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427</v>
      </c>
    </row>
    <row r="128" spans="2:65" s="1" customFormat="1" ht="19.5">
      <c r="B128" s="30"/>
      <c r="D128" s="125" t="s">
        <v>291</v>
      </c>
      <c r="F128" s="126" t="s">
        <v>883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1185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431</v>
      </c>
      <c r="F130" s="146" t="s">
        <v>432</v>
      </c>
      <c r="G130" s="147" t="s">
        <v>420</v>
      </c>
      <c r="H130" s="148">
        <v>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433</v>
      </c>
    </row>
    <row r="131" spans="2:65" s="1" customFormat="1" ht="19.5">
      <c r="B131" s="30"/>
      <c r="D131" s="125" t="s">
        <v>291</v>
      </c>
      <c r="F131" s="126" t="s">
        <v>886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85</v>
      </c>
      <c r="H132" s="132">
        <v>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443</v>
      </c>
      <c r="F133" s="146" t="s">
        <v>444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445</v>
      </c>
    </row>
    <row r="134" spans="2:65" s="1" customFormat="1" ht="19.5">
      <c r="B134" s="30"/>
      <c r="D134" s="125" t="s">
        <v>291</v>
      </c>
      <c r="F134" s="126" t="s">
        <v>887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449</v>
      </c>
      <c r="F136" s="146" t="s">
        <v>450</v>
      </c>
      <c r="G136" s="147" t="s">
        <v>296</v>
      </c>
      <c r="H136" s="148">
        <v>200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451</v>
      </c>
    </row>
    <row r="137" spans="2:65" s="1" customFormat="1" ht="29.25">
      <c r="B137" s="30"/>
      <c r="D137" s="125" t="s">
        <v>291</v>
      </c>
      <c r="F137" s="126" t="s">
        <v>889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888</v>
      </c>
      <c r="H138" s="132">
        <v>200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895</v>
      </c>
      <c r="F139" s="146" t="s">
        <v>896</v>
      </c>
      <c r="G139" s="147" t="s">
        <v>286</v>
      </c>
      <c r="H139" s="148">
        <v>18.3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1253</v>
      </c>
    </row>
    <row r="140" spans="2:65" s="1" customFormat="1" ht="19.5">
      <c r="B140" s="30"/>
      <c r="D140" s="125" t="s">
        <v>291</v>
      </c>
      <c r="F140" s="126" t="s">
        <v>898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1254</v>
      </c>
      <c r="H141" s="132">
        <v>18.3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627</v>
      </c>
      <c r="F142" s="146" t="s">
        <v>628</v>
      </c>
      <c r="G142" s="147" t="s">
        <v>286</v>
      </c>
      <c r="H142" s="148">
        <v>3.29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1255</v>
      </c>
    </row>
    <row r="143" spans="2:65" s="1" customFormat="1" ht="19.5">
      <c r="B143" s="30"/>
      <c r="D143" s="125" t="s">
        <v>291</v>
      </c>
      <c r="F143" s="126" t="s">
        <v>630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1256</v>
      </c>
      <c r="H144" s="132">
        <v>3.29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24.2" customHeight="1">
      <c r="B145" s="30"/>
      <c r="C145" s="144" t="s">
        <v>7</v>
      </c>
      <c r="D145" s="144" t="s">
        <v>349</v>
      </c>
      <c r="E145" s="145" t="s">
        <v>635</v>
      </c>
      <c r="F145" s="146" t="s">
        <v>636</v>
      </c>
      <c r="G145" s="147" t="s">
        <v>286</v>
      </c>
      <c r="H145" s="148">
        <v>94.47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637</v>
      </c>
    </row>
    <row r="146" spans="2:65" s="1" customFormat="1" ht="19.5">
      <c r="B146" s="30"/>
      <c r="D146" s="125" t="s">
        <v>291</v>
      </c>
      <c r="F146" s="126" t="s">
        <v>638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1257</v>
      </c>
      <c r="H147" s="132">
        <v>17.882999999999999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1258</v>
      </c>
      <c r="H148" s="132">
        <v>54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1259</v>
      </c>
      <c r="H149" s="132">
        <v>0.84299999999999997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76</v>
      </c>
      <c r="AY149" s="130" t="s">
        <v>288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1260</v>
      </c>
      <c r="H150" s="132">
        <v>3.29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1261</v>
      </c>
      <c r="H151" s="132">
        <v>18.454000000000001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10" customFormat="1" ht="11.25">
      <c r="B152" s="136"/>
      <c r="D152" s="125" t="s">
        <v>292</v>
      </c>
      <c r="E152" s="137" t="s">
        <v>35</v>
      </c>
      <c r="F152" s="138" t="s">
        <v>307</v>
      </c>
      <c r="H152" s="139">
        <v>94.47</v>
      </c>
      <c r="I152" s="140"/>
      <c r="L152" s="136"/>
      <c r="M152" s="141"/>
      <c r="T152" s="142"/>
      <c r="AT152" s="137" t="s">
        <v>292</v>
      </c>
      <c r="AU152" s="137" t="s">
        <v>76</v>
      </c>
      <c r="AV152" s="10" t="s">
        <v>289</v>
      </c>
      <c r="AW152" s="10" t="s">
        <v>37</v>
      </c>
      <c r="AX152" s="10" t="s">
        <v>83</v>
      </c>
      <c r="AY152" s="137" t="s">
        <v>288</v>
      </c>
    </row>
    <row r="153" spans="2:65" s="1" customFormat="1" ht="24.2" customHeight="1">
      <c r="B153" s="30"/>
      <c r="C153" s="144" t="s">
        <v>411</v>
      </c>
      <c r="D153" s="144" t="s">
        <v>349</v>
      </c>
      <c r="E153" s="145" t="s">
        <v>644</v>
      </c>
      <c r="F153" s="146" t="s">
        <v>645</v>
      </c>
      <c r="G153" s="147" t="s">
        <v>286</v>
      </c>
      <c r="H153" s="148">
        <v>164.23699999999999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646</v>
      </c>
    </row>
    <row r="154" spans="2:65" s="1" customFormat="1" ht="19.5">
      <c r="B154" s="30"/>
      <c r="D154" s="125" t="s">
        <v>291</v>
      </c>
      <c r="F154" s="126" t="s">
        <v>647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1262</v>
      </c>
      <c r="H155" s="132">
        <v>160.947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1263</v>
      </c>
      <c r="H156" s="132">
        <v>3.29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 ht="11.25">
      <c r="B157" s="136"/>
      <c r="D157" s="125" t="s">
        <v>292</v>
      </c>
      <c r="E157" s="137" t="s">
        <v>35</v>
      </c>
      <c r="F157" s="138" t="s">
        <v>307</v>
      </c>
      <c r="H157" s="139">
        <v>164.23699999999999</v>
      </c>
      <c r="I157" s="140"/>
      <c r="L157" s="136"/>
      <c r="M157" s="141"/>
      <c r="T157" s="142"/>
      <c r="AT157" s="137" t="s">
        <v>292</v>
      </c>
      <c r="AU157" s="137" t="s">
        <v>76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417</v>
      </c>
      <c r="D158" s="144" t="s">
        <v>349</v>
      </c>
      <c r="E158" s="145" t="s">
        <v>678</v>
      </c>
      <c r="F158" s="146" t="s">
        <v>679</v>
      </c>
      <c r="G158" s="147" t="s">
        <v>286</v>
      </c>
      <c r="H158" s="148">
        <v>0.84299999999999997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680</v>
      </c>
    </row>
    <row r="159" spans="2:65" s="1" customFormat="1" ht="19.5">
      <c r="B159" s="30"/>
      <c r="D159" s="125" t="s">
        <v>291</v>
      </c>
      <c r="F159" s="126" t="s">
        <v>681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1264</v>
      </c>
      <c r="H160" s="132">
        <v>0.84299999999999997</v>
      </c>
      <c r="I160" s="133"/>
      <c r="L160" s="129"/>
      <c r="M160" s="154"/>
      <c r="N160" s="155"/>
      <c r="O160" s="155"/>
      <c r="P160" s="155"/>
      <c r="Q160" s="155"/>
      <c r="R160" s="155"/>
      <c r="S160" s="155"/>
      <c r="T160" s="156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12" s="1" customFormat="1" ht="6.95" customHeight="1">
      <c r="B161" s="39"/>
      <c r="C161" s="40"/>
      <c r="D161" s="40"/>
      <c r="E161" s="40"/>
      <c r="F161" s="40"/>
      <c r="G161" s="40"/>
      <c r="H161" s="40"/>
      <c r="I161" s="40"/>
      <c r="J161" s="40"/>
      <c r="K161" s="40"/>
      <c r="L161" s="30"/>
    </row>
  </sheetData>
  <sheetProtection algorithmName="SHA-512" hashValue="hDLtbmkmJ0iqeU5g5t9xfVuiWI5c2Dm0R+P1RmiUgjQrLXREBo8xPGuEK1jJfTRLhMG8yw5THcfOgKlKrg90SQ==" saltValue="vuxumr4P8BqX1lC7H/Kc4P2UWdJCJdDmtRB4J3S/zzQ8RBHFFYO9PS5OtivUN8+8VQFrp7LvZfEyykgNzIka9A==" spinCount="100000" sheet="1" objects="1" scenarios="1" formatColumns="0" formatRows="0" autoFilter="0"/>
  <autoFilter ref="C84:K160" xr:uid="{00000000-0009-0000-0000-000010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58"/>
  <sheetViews>
    <sheetView showGridLines="0" topLeftCell="A16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150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1265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1266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1236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ROUND((SUM(BE85:BE157)),  2)</f>
        <v>0</v>
      </c>
      <c r="I35" s="91">
        <v>0.21</v>
      </c>
      <c r="J35" s="81">
        <f>ROUND(((SUM(BE85:BE157))*I35),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ROUND((SUM(BF85:BF157)),  2)</f>
        <v>0</v>
      </c>
      <c r="I36" s="91">
        <v>0.12</v>
      </c>
      <c r="J36" s="81">
        <f>ROUND(((SUM(BF85:BF157))*I36),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ROUND((SUM(BG85:BG157)),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ROUND((SUM(BH85:BH157)),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ROUND((SUM(BI85:BI157)),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1265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10-01 -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Rybník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1265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10-01 -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Rybník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SUM(P86:P157)</f>
        <v>0</v>
      </c>
      <c r="Q85" s="48"/>
      <c r="R85" s="107">
        <f>SUM(R86:R157)</f>
        <v>71.141799999999989</v>
      </c>
      <c r="S85" s="48"/>
      <c r="T85" s="108">
        <f>SUM(T86:T157)</f>
        <v>0</v>
      </c>
      <c r="AT85" s="15" t="s">
        <v>75</v>
      </c>
      <c r="AU85" s="15" t="s">
        <v>269</v>
      </c>
      <c r="BK85" s="109">
        <f>SUM(BK86:BK157)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1237</v>
      </c>
      <c r="H88" s="132">
        <v>54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1388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0.24984000000000001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 ht="11.25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1267</v>
      </c>
      <c r="H91" s="132">
        <v>1388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2776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3.0813600000000001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 ht="11.25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1268</v>
      </c>
      <c r="H94" s="132">
        <v>2776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1388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10.298960000000001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 ht="11.25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1267</v>
      </c>
      <c r="H97" s="132">
        <v>1388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5552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2.8870399999999998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 ht="11.25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1269</v>
      </c>
      <c r="H100" s="132">
        <v>5552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5552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0.49968000000000001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 ht="11.25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1269</v>
      </c>
      <c r="H103" s="132">
        <v>5552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1388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0.12492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 ht="11.25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1267</v>
      </c>
      <c r="H106" s="132">
        <v>1388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379</v>
      </c>
      <c r="F107" s="146" t="s">
        <v>380</v>
      </c>
      <c r="G107" s="147" t="s">
        <v>303</v>
      </c>
      <c r="H107" s="148">
        <v>2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381</v>
      </c>
    </row>
    <row r="108" spans="2:65" s="1" customFormat="1" ht="19.5">
      <c r="B108" s="30"/>
      <c r="D108" s="125" t="s">
        <v>291</v>
      </c>
      <c r="F108" s="126" t="s">
        <v>382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85</v>
      </c>
      <c r="H109" s="132">
        <v>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875</v>
      </c>
      <c r="F110" s="146" t="s">
        <v>876</v>
      </c>
      <c r="G110" s="147" t="s">
        <v>303</v>
      </c>
      <c r="H110" s="148">
        <v>1388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1245</v>
      </c>
    </row>
    <row r="111" spans="2:65" s="1" customFormat="1" ht="29.25">
      <c r="B111" s="30"/>
      <c r="D111" s="125" t="s">
        <v>291</v>
      </c>
      <c r="F111" s="126" t="s">
        <v>1246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1270</v>
      </c>
      <c r="H112" s="132">
        <v>1388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391</v>
      </c>
      <c r="F113" s="146" t="s">
        <v>392</v>
      </c>
      <c r="G113" s="147" t="s">
        <v>311</v>
      </c>
      <c r="H113" s="148">
        <v>36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393</v>
      </c>
    </row>
    <row r="114" spans="2:65" s="1" customFormat="1" ht="19.5">
      <c r="B114" s="30"/>
      <c r="D114" s="125" t="s">
        <v>291</v>
      </c>
      <c r="F114" s="126" t="s">
        <v>923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1248</v>
      </c>
      <c r="H115" s="132">
        <v>36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403</v>
      </c>
      <c r="F116" s="146" t="s">
        <v>404</v>
      </c>
      <c r="G116" s="147" t="s">
        <v>368</v>
      </c>
      <c r="H116" s="148">
        <v>0.55000000000000004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405</v>
      </c>
    </row>
    <row r="117" spans="2:65" s="1" customFormat="1" ht="58.5">
      <c r="B117" s="30"/>
      <c r="D117" s="125" t="s">
        <v>291</v>
      </c>
      <c r="F117" s="126" t="s">
        <v>406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1271</v>
      </c>
      <c r="H118" s="132">
        <v>0.55000000000000004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550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1272</v>
      </c>
    </row>
    <row r="120" spans="2:65" s="1" customFormat="1" ht="11.25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0.55000000000000004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1273</v>
      </c>
      <c r="H123" s="132">
        <v>0.55000000000000004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730</v>
      </c>
      <c r="F124" s="146" t="s">
        <v>731</v>
      </c>
      <c r="G124" s="147" t="s">
        <v>420</v>
      </c>
      <c r="H124" s="148">
        <v>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427</v>
      </c>
    </row>
    <row r="125" spans="2:65" s="1" customFormat="1" ht="19.5">
      <c r="B125" s="30"/>
      <c r="D125" s="125" t="s">
        <v>291</v>
      </c>
      <c r="F125" s="126" t="s">
        <v>883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1185</v>
      </c>
      <c r="H126" s="132">
        <v>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431</v>
      </c>
      <c r="F127" s="146" t="s">
        <v>432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433</v>
      </c>
    </row>
    <row r="128" spans="2:65" s="1" customFormat="1" ht="19.5">
      <c r="B128" s="30"/>
      <c r="D128" s="125" t="s">
        <v>291</v>
      </c>
      <c r="F128" s="126" t="s">
        <v>886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443</v>
      </c>
      <c r="F130" s="146" t="s">
        <v>444</v>
      </c>
      <c r="G130" s="147" t="s">
        <v>296</v>
      </c>
      <c r="H130" s="148">
        <v>200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445</v>
      </c>
    </row>
    <row r="131" spans="2:65" s="1" customFormat="1" ht="19.5">
      <c r="B131" s="30"/>
      <c r="D131" s="125" t="s">
        <v>291</v>
      </c>
      <c r="F131" s="126" t="s">
        <v>887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888</v>
      </c>
      <c r="H132" s="132">
        <v>200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449</v>
      </c>
      <c r="F133" s="146" t="s">
        <v>450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451</v>
      </c>
    </row>
    <row r="134" spans="2:65" s="1" customFormat="1" ht="29.25">
      <c r="B134" s="30"/>
      <c r="D134" s="125" t="s">
        <v>291</v>
      </c>
      <c r="F134" s="126" t="s">
        <v>889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895</v>
      </c>
      <c r="F136" s="146" t="s">
        <v>896</v>
      </c>
      <c r="G136" s="147" t="s">
        <v>286</v>
      </c>
      <c r="H136" s="148">
        <v>17.8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1253</v>
      </c>
    </row>
    <row r="137" spans="2:65" s="1" customFormat="1" ht="19.5">
      <c r="B137" s="30"/>
      <c r="D137" s="125" t="s">
        <v>291</v>
      </c>
      <c r="F137" s="126" t="s">
        <v>898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1274</v>
      </c>
      <c r="H138" s="132">
        <v>17.8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627</v>
      </c>
      <c r="F139" s="146" t="s">
        <v>628</v>
      </c>
      <c r="G139" s="147" t="s">
        <v>286</v>
      </c>
      <c r="H139" s="148">
        <v>3.1539999999999999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1255</v>
      </c>
    </row>
    <row r="140" spans="2:65" s="1" customFormat="1" ht="19.5">
      <c r="B140" s="30"/>
      <c r="D140" s="125" t="s">
        <v>291</v>
      </c>
      <c r="F140" s="126" t="s">
        <v>630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1275</v>
      </c>
      <c r="H141" s="132">
        <v>3.1539999999999999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24.2" customHeight="1">
      <c r="B142" s="30"/>
      <c r="C142" s="144" t="s">
        <v>402</v>
      </c>
      <c r="D142" s="144" t="s">
        <v>349</v>
      </c>
      <c r="E142" s="145" t="s">
        <v>635</v>
      </c>
      <c r="F142" s="146" t="s">
        <v>636</v>
      </c>
      <c r="G142" s="147" t="s">
        <v>286</v>
      </c>
      <c r="H142" s="148">
        <v>92.945999999999998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637</v>
      </c>
    </row>
    <row r="143" spans="2:65" s="1" customFormat="1" ht="19.5">
      <c r="B143" s="30"/>
      <c r="D143" s="125" t="s">
        <v>291</v>
      </c>
      <c r="F143" s="126" t="s">
        <v>638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1276</v>
      </c>
      <c r="H144" s="132">
        <v>17.141999999999999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76</v>
      </c>
      <c r="AY144" s="130" t="s">
        <v>288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1258</v>
      </c>
      <c r="H145" s="132">
        <v>54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1277</v>
      </c>
      <c r="H146" s="132">
        <v>0.80800000000000005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1278</v>
      </c>
      <c r="H147" s="132">
        <v>3.1539999999999999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1279</v>
      </c>
      <c r="H148" s="132">
        <v>17.841999999999999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 ht="11.25">
      <c r="B149" s="136"/>
      <c r="D149" s="125" t="s">
        <v>292</v>
      </c>
      <c r="E149" s="137" t="s">
        <v>35</v>
      </c>
      <c r="F149" s="138" t="s">
        <v>307</v>
      </c>
      <c r="H149" s="139">
        <v>92.945999999999998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24.2" customHeight="1">
      <c r="B150" s="30"/>
      <c r="C150" s="144" t="s">
        <v>7</v>
      </c>
      <c r="D150" s="144" t="s">
        <v>349</v>
      </c>
      <c r="E150" s="145" t="s">
        <v>644</v>
      </c>
      <c r="F150" s="146" t="s">
        <v>645</v>
      </c>
      <c r="G150" s="147" t="s">
        <v>286</v>
      </c>
      <c r="H150" s="148">
        <v>157.43199999999999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646</v>
      </c>
    </row>
    <row r="151" spans="2:65" s="1" customFormat="1" ht="19.5">
      <c r="B151" s="30"/>
      <c r="D151" s="125" t="s">
        <v>291</v>
      </c>
      <c r="F151" s="126" t="s">
        <v>647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1280</v>
      </c>
      <c r="H152" s="132">
        <v>154.27799999999999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1281</v>
      </c>
      <c r="H153" s="132">
        <v>3.1539999999999999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 ht="11.25">
      <c r="B154" s="136"/>
      <c r="D154" s="125" t="s">
        <v>292</v>
      </c>
      <c r="E154" s="137" t="s">
        <v>35</v>
      </c>
      <c r="F154" s="138" t="s">
        <v>307</v>
      </c>
      <c r="H154" s="139">
        <v>157.43199999999999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411</v>
      </c>
      <c r="D155" s="144" t="s">
        <v>349</v>
      </c>
      <c r="E155" s="145" t="s">
        <v>678</v>
      </c>
      <c r="F155" s="146" t="s">
        <v>679</v>
      </c>
      <c r="G155" s="147" t="s">
        <v>286</v>
      </c>
      <c r="H155" s="148">
        <v>0.80800000000000005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680</v>
      </c>
    </row>
    <row r="156" spans="2:65" s="1" customFormat="1" ht="19.5">
      <c r="B156" s="30"/>
      <c r="D156" s="125" t="s">
        <v>291</v>
      </c>
      <c r="F156" s="126" t="s">
        <v>681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1282</v>
      </c>
      <c r="H157" s="132">
        <v>0.80800000000000005</v>
      </c>
      <c r="I157" s="133"/>
      <c r="L157" s="129"/>
      <c r="M157" s="154"/>
      <c r="N157" s="155"/>
      <c r="O157" s="155"/>
      <c r="P157" s="155"/>
      <c r="Q157" s="155"/>
      <c r="R157" s="155"/>
      <c r="S157" s="155"/>
      <c r="T157" s="156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6.95" customHeight="1"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30"/>
    </row>
  </sheetData>
  <sheetProtection algorithmName="SHA-512" hashValue="1cbqiFtyRJUvhXtEgMrnshgRvbUCLtBCUMVb6lON64J/MICDse1PpRin0EydiPrh+0MeFYuNhxDjoja4gFJqnA==" saltValue="sGz3kZ6N5y0MFeAoehXYiJMoGNQKhZCarLVXX0MjeQQGJlaxvPhUqXZ4zxZHsWpFIFddgSCLjb8c1UeZ6SJ+TA==" spinCount="100000" sheet="1" objects="1" scenarios="1" formatColumns="0" formatRows="0" autoFilter="0"/>
  <autoFilter ref="C84:K157" xr:uid="{00000000-0009-0000-0000-00001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9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155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1283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1284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1285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ROUND((SUM(BE85:BE196)),  2)</f>
        <v>0</v>
      </c>
      <c r="I35" s="91">
        <v>0.21</v>
      </c>
      <c r="J35" s="81">
        <f>ROUND(((SUM(BE85:BE196))*I35),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ROUND((SUM(BF85:BF196)),  2)</f>
        <v>0</v>
      </c>
      <c r="I36" s="91">
        <v>0.12</v>
      </c>
      <c r="J36" s="81">
        <f>ROUND(((SUM(BF85:BF196))*I36),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1283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11-01 -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 státní hranice - H. Dvořiště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1283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11-01 -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 státní hranice - H. Dvořiště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SUM(P86:P196)</f>
        <v>0</v>
      </c>
      <c r="Q85" s="48"/>
      <c r="R85" s="107">
        <f>SUM(R86:R196)</f>
        <v>1810.9356000000002</v>
      </c>
      <c r="S85" s="48"/>
      <c r="T85" s="108">
        <f>SUM(T86:T196)</f>
        <v>0</v>
      </c>
      <c r="AT85" s="15" t="s">
        <v>75</v>
      </c>
      <c r="AU85" s="15" t="s">
        <v>269</v>
      </c>
      <c r="BK85" s="109">
        <f>SUM(BK86:BK196)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1782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1782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1286</v>
      </c>
      <c r="H88" s="132">
        <v>216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1287</v>
      </c>
      <c r="H89" s="132">
        <v>1566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 ht="11.25">
      <c r="B90" s="136"/>
      <c r="D90" s="125" t="s">
        <v>292</v>
      </c>
      <c r="E90" s="137" t="s">
        <v>35</v>
      </c>
      <c r="F90" s="138" t="s">
        <v>307</v>
      </c>
      <c r="H90" s="139">
        <v>1782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2604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0.46872000000000003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 ht="11.25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1288</v>
      </c>
      <c r="H93" s="132">
        <v>2604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5208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5.7808800000000007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 ht="11.25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1289</v>
      </c>
      <c r="H96" s="132">
        <v>5208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2280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16.9176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 ht="11.25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1290</v>
      </c>
      <c r="H99" s="132">
        <v>2280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9120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4.7423999999999999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 ht="11.25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1291</v>
      </c>
      <c r="H102" s="132">
        <v>9120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9120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0.82080000000000009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 ht="11.25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1291</v>
      </c>
      <c r="H105" s="132">
        <v>9120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2280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0.20520000000000002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 ht="11.25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1290</v>
      </c>
      <c r="H108" s="132">
        <v>2280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379</v>
      </c>
      <c r="F109" s="146" t="s">
        <v>380</v>
      </c>
      <c r="G109" s="147" t="s">
        <v>303</v>
      </c>
      <c r="H109" s="148">
        <v>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381</v>
      </c>
    </row>
    <row r="110" spans="2:65" s="1" customFormat="1" ht="19.5">
      <c r="B110" s="30"/>
      <c r="D110" s="125" t="s">
        <v>291</v>
      </c>
      <c r="F110" s="126" t="s">
        <v>382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289</v>
      </c>
      <c r="H111" s="132">
        <v>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875</v>
      </c>
      <c r="F112" s="146" t="s">
        <v>876</v>
      </c>
      <c r="G112" s="147" t="s">
        <v>303</v>
      </c>
      <c r="H112" s="148">
        <v>2280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1245</v>
      </c>
    </row>
    <row r="113" spans="2:65" s="1" customFormat="1" ht="29.25">
      <c r="B113" s="30"/>
      <c r="D113" s="125" t="s">
        <v>291</v>
      </c>
      <c r="F113" s="126" t="s">
        <v>1246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1292</v>
      </c>
      <c r="H114" s="132">
        <v>2280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1293</v>
      </c>
      <c r="F115" s="146" t="s">
        <v>1294</v>
      </c>
      <c r="G115" s="147" t="s">
        <v>1295</v>
      </c>
      <c r="H115" s="148">
        <v>324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1296</v>
      </c>
    </row>
    <row r="116" spans="2:65" s="1" customFormat="1" ht="29.25">
      <c r="B116" s="30"/>
      <c r="D116" s="125" t="s">
        <v>291</v>
      </c>
      <c r="F116" s="126" t="s">
        <v>1297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1298</v>
      </c>
      <c r="H117" s="132">
        <v>324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391</v>
      </c>
      <c r="F118" s="146" t="s">
        <v>392</v>
      </c>
      <c r="G118" s="147" t="s">
        <v>311</v>
      </c>
      <c r="H118" s="148">
        <v>1188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393</v>
      </c>
    </row>
    <row r="119" spans="2:65" s="1" customFormat="1" ht="19.5">
      <c r="B119" s="30"/>
      <c r="D119" s="125" t="s">
        <v>291</v>
      </c>
      <c r="F119" s="126" t="s">
        <v>923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1299</v>
      </c>
      <c r="H120" s="132">
        <v>144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1300</v>
      </c>
      <c r="H121" s="132">
        <v>1044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 ht="11.25">
      <c r="B122" s="136"/>
      <c r="D122" s="125" t="s">
        <v>292</v>
      </c>
      <c r="E122" s="137" t="s">
        <v>35</v>
      </c>
      <c r="F122" s="138" t="s">
        <v>307</v>
      </c>
      <c r="H122" s="139">
        <v>1188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44" t="s">
        <v>8</v>
      </c>
      <c r="D123" s="144" t="s">
        <v>349</v>
      </c>
      <c r="E123" s="145" t="s">
        <v>403</v>
      </c>
      <c r="F123" s="146" t="s">
        <v>404</v>
      </c>
      <c r="G123" s="147" t="s">
        <v>368</v>
      </c>
      <c r="H123" s="148">
        <v>6.5389999999999997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405</v>
      </c>
    </row>
    <row r="124" spans="2:65" s="1" customFormat="1" ht="29.25">
      <c r="B124" s="30"/>
      <c r="D124" s="125" t="s">
        <v>291</v>
      </c>
      <c r="F124" s="126" t="s">
        <v>928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9" customFormat="1" ht="11.25">
      <c r="B125" s="129"/>
      <c r="D125" s="125" t="s">
        <v>292</v>
      </c>
      <c r="E125" s="130" t="s">
        <v>35</v>
      </c>
      <c r="F125" s="131" t="s">
        <v>1301</v>
      </c>
      <c r="H125" s="132">
        <v>0.8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76</v>
      </c>
      <c r="AY125" s="130" t="s">
        <v>288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1302</v>
      </c>
      <c r="H126" s="132">
        <v>5.7389999999999999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 ht="11.25">
      <c r="B127" s="136"/>
      <c r="D127" s="125" t="s">
        <v>292</v>
      </c>
      <c r="E127" s="137" t="s">
        <v>35</v>
      </c>
      <c r="F127" s="138" t="s">
        <v>307</v>
      </c>
      <c r="H127" s="139">
        <v>6.5389999999999997</v>
      </c>
      <c r="I127" s="140"/>
      <c r="L127" s="136"/>
      <c r="M127" s="141"/>
      <c r="T127" s="142"/>
      <c r="AT127" s="137" t="s">
        <v>292</v>
      </c>
      <c r="AU127" s="137" t="s">
        <v>76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" customFormat="1" ht="16.5" customHeight="1">
      <c r="B128" s="30"/>
      <c r="C128" s="144" t="s">
        <v>359</v>
      </c>
      <c r="D128" s="144" t="s">
        <v>349</v>
      </c>
      <c r="E128" s="145" t="s">
        <v>408</v>
      </c>
      <c r="F128" s="146" t="s">
        <v>409</v>
      </c>
      <c r="G128" s="147" t="s">
        <v>296</v>
      </c>
      <c r="H128" s="148">
        <v>6539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1303</v>
      </c>
    </row>
    <row r="129" spans="2:65" s="1" customFormat="1" ht="11.25">
      <c r="B129" s="30"/>
      <c r="D129" s="125" t="s">
        <v>291</v>
      </c>
      <c r="F129" s="126" t="s">
        <v>409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1304</v>
      </c>
      <c r="H130" s="132">
        <v>800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1305</v>
      </c>
      <c r="H131" s="132">
        <v>5739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10" customFormat="1" ht="11.25">
      <c r="B132" s="136"/>
      <c r="D132" s="125" t="s">
        <v>292</v>
      </c>
      <c r="E132" s="137" t="s">
        <v>35</v>
      </c>
      <c r="F132" s="138" t="s">
        <v>307</v>
      </c>
      <c r="H132" s="139">
        <v>6539</v>
      </c>
      <c r="I132" s="140"/>
      <c r="L132" s="136"/>
      <c r="M132" s="141"/>
      <c r="T132" s="142"/>
      <c r="AT132" s="137" t="s">
        <v>292</v>
      </c>
      <c r="AU132" s="137" t="s">
        <v>76</v>
      </c>
      <c r="AV132" s="10" t="s">
        <v>289</v>
      </c>
      <c r="AW132" s="10" t="s">
        <v>37</v>
      </c>
      <c r="AX132" s="10" t="s">
        <v>83</v>
      </c>
      <c r="AY132" s="137" t="s">
        <v>288</v>
      </c>
    </row>
    <row r="133" spans="2:65" s="1" customFormat="1" ht="16.5" customHeight="1">
      <c r="B133" s="30"/>
      <c r="C133" s="144" t="s">
        <v>365</v>
      </c>
      <c r="D133" s="144" t="s">
        <v>349</v>
      </c>
      <c r="E133" s="145" t="s">
        <v>412</v>
      </c>
      <c r="F133" s="146" t="s">
        <v>413</v>
      </c>
      <c r="G133" s="147" t="s">
        <v>368</v>
      </c>
      <c r="H133" s="148">
        <v>6.5389999999999997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414</v>
      </c>
    </row>
    <row r="134" spans="2:65" s="1" customFormat="1" ht="19.5">
      <c r="B134" s="30"/>
      <c r="D134" s="125" t="s">
        <v>291</v>
      </c>
      <c r="F134" s="126" t="s">
        <v>415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1306</v>
      </c>
      <c r="H135" s="132">
        <v>0.8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1302</v>
      </c>
      <c r="H136" s="132">
        <v>5.7389999999999999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 ht="11.25">
      <c r="B137" s="136"/>
      <c r="D137" s="125" t="s">
        <v>292</v>
      </c>
      <c r="E137" s="137" t="s">
        <v>35</v>
      </c>
      <c r="F137" s="138" t="s">
        <v>307</v>
      </c>
      <c r="H137" s="139">
        <v>6.5389999999999997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730</v>
      </c>
      <c r="F138" s="146" t="s">
        <v>731</v>
      </c>
      <c r="G138" s="147" t="s">
        <v>420</v>
      </c>
      <c r="H138" s="148">
        <v>4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427</v>
      </c>
    </row>
    <row r="139" spans="2:65" s="1" customFormat="1" ht="39">
      <c r="B139" s="30"/>
      <c r="D139" s="125" t="s">
        <v>291</v>
      </c>
      <c r="F139" s="126" t="s">
        <v>732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733</v>
      </c>
      <c r="H140" s="132">
        <v>4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378</v>
      </c>
      <c r="D141" s="144" t="s">
        <v>349</v>
      </c>
      <c r="E141" s="145" t="s">
        <v>431</v>
      </c>
      <c r="F141" s="146" t="s">
        <v>432</v>
      </c>
      <c r="G141" s="147" t="s">
        <v>420</v>
      </c>
      <c r="H141" s="148">
        <v>4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433</v>
      </c>
    </row>
    <row r="142" spans="2:65" s="1" customFormat="1" ht="19.5">
      <c r="B142" s="30"/>
      <c r="D142" s="125" t="s">
        <v>291</v>
      </c>
      <c r="F142" s="126" t="s">
        <v>886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 ht="11.25">
      <c r="B143" s="129"/>
      <c r="D143" s="125" t="s">
        <v>292</v>
      </c>
      <c r="E143" s="130" t="s">
        <v>35</v>
      </c>
      <c r="F143" s="131" t="s">
        <v>289</v>
      </c>
      <c r="H143" s="132">
        <v>4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384</v>
      </c>
      <c r="D144" s="144" t="s">
        <v>349</v>
      </c>
      <c r="E144" s="145" t="s">
        <v>443</v>
      </c>
      <c r="F144" s="146" t="s">
        <v>444</v>
      </c>
      <c r="G144" s="147" t="s">
        <v>296</v>
      </c>
      <c r="H144" s="148">
        <v>1630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445</v>
      </c>
    </row>
    <row r="145" spans="2:65" s="1" customFormat="1" ht="19.5">
      <c r="B145" s="30"/>
      <c r="D145" s="125" t="s">
        <v>291</v>
      </c>
      <c r="F145" s="126" t="s">
        <v>887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1307</v>
      </c>
      <c r="H146" s="132">
        <v>1630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390</v>
      </c>
      <c r="D147" s="144" t="s">
        <v>349</v>
      </c>
      <c r="E147" s="145" t="s">
        <v>449</v>
      </c>
      <c r="F147" s="146" t="s">
        <v>450</v>
      </c>
      <c r="G147" s="147" t="s">
        <v>296</v>
      </c>
      <c r="H147" s="148">
        <v>1630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451</v>
      </c>
    </row>
    <row r="148" spans="2:65" s="1" customFormat="1" ht="29.25">
      <c r="B148" s="30"/>
      <c r="D148" s="125" t="s">
        <v>291</v>
      </c>
      <c r="F148" s="126" t="s">
        <v>889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1307</v>
      </c>
      <c r="H149" s="132">
        <v>1630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1308</v>
      </c>
      <c r="F150" s="146" t="s">
        <v>1309</v>
      </c>
      <c r="G150" s="147" t="s">
        <v>1310</v>
      </c>
      <c r="H150" s="148">
        <v>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1311</v>
      </c>
    </row>
    <row r="151" spans="2:65" s="1" customFormat="1" ht="29.25">
      <c r="B151" s="30"/>
      <c r="D151" s="125" t="s">
        <v>291</v>
      </c>
      <c r="F151" s="126" t="s">
        <v>1312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1097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491</v>
      </c>
      <c r="F153" s="146" t="s">
        <v>492</v>
      </c>
      <c r="G153" s="147" t="s">
        <v>303</v>
      </c>
      <c r="H153" s="148">
        <v>136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493</v>
      </c>
    </row>
    <row r="154" spans="2:65" s="1" customFormat="1" ht="11.25">
      <c r="B154" s="30"/>
      <c r="D154" s="125" t="s">
        <v>291</v>
      </c>
      <c r="F154" s="126" t="s">
        <v>492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1313</v>
      </c>
      <c r="H155" s="132">
        <v>21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1314</v>
      </c>
      <c r="H156" s="132">
        <v>115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 ht="11.25">
      <c r="B157" s="136"/>
      <c r="D157" s="125" t="s">
        <v>292</v>
      </c>
      <c r="E157" s="137" t="s">
        <v>35</v>
      </c>
      <c r="F157" s="138" t="s">
        <v>307</v>
      </c>
      <c r="H157" s="139">
        <v>136</v>
      </c>
      <c r="I157" s="140"/>
      <c r="L157" s="136"/>
      <c r="M157" s="141"/>
      <c r="T157" s="142"/>
      <c r="AT157" s="137" t="s">
        <v>292</v>
      </c>
      <c r="AU157" s="137" t="s">
        <v>76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7</v>
      </c>
      <c r="D158" s="144" t="s">
        <v>349</v>
      </c>
      <c r="E158" s="145" t="s">
        <v>495</v>
      </c>
      <c r="F158" s="146" t="s">
        <v>496</v>
      </c>
      <c r="G158" s="147" t="s">
        <v>303</v>
      </c>
      <c r="H158" s="148">
        <v>136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497</v>
      </c>
    </row>
    <row r="159" spans="2:65" s="1" customFormat="1" ht="11.25">
      <c r="B159" s="30"/>
      <c r="D159" s="125" t="s">
        <v>291</v>
      </c>
      <c r="F159" s="126" t="s">
        <v>496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1313</v>
      </c>
      <c r="H160" s="132">
        <v>21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1314</v>
      </c>
      <c r="H161" s="132">
        <v>115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10" customFormat="1" ht="11.25">
      <c r="B162" s="136"/>
      <c r="D162" s="125" t="s">
        <v>292</v>
      </c>
      <c r="E162" s="137" t="s">
        <v>35</v>
      </c>
      <c r="F162" s="138" t="s">
        <v>307</v>
      </c>
      <c r="H162" s="139">
        <v>136</v>
      </c>
      <c r="I162" s="140"/>
      <c r="L162" s="136"/>
      <c r="M162" s="141"/>
      <c r="T162" s="142"/>
      <c r="AT162" s="137" t="s">
        <v>292</v>
      </c>
      <c r="AU162" s="137" t="s">
        <v>76</v>
      </c>
      <c r="AV162" s="10" t="s">
        <v>289</v>
      </c>
      <c r="AW162" s="10" t="s">
        <v>37</v>
      </c>
      <c r="AX162" s="10" t="s">
        <v>83</v>
      </c>
      <c r="AY162" s="137" t="s">
        <v>288</v>
      </c>
    </row>
    <row r="163" spans="2:65" s="1" customFormat="1" ht="16.5" customHeight="1">
      <c r="B163" s="30"/>
      <c r="C163" s="144" t="s">
        <v>411</v>
      </c>
      <c r="D163" s="144" t="s">
        <v>349</v>
      </c>
      <c r="E163" s="145" t="s">
        <v>499</v>
      </c>
      <c r="F163" s="146" t="s">
        <v>500</v>
      </c>
      <c r="G163" s="147" t="s">
        <v>303</v>
      </c>
      <c r="H163" s="148">
        <v>2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501</v>
      </c>
    </row>
    <row r="164" spans="2:65" s="1" customFormat="1" ht="11.25">
      <c r="B164" s="30"/>
      <c r="D164" s="125" t="s">
        <v>291</v>
      </c>
      <c r="F164" s="126" t="s">
        <v>500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1315</v>
      </c>
      <c r="H165" s="132">
        <v>2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417</v>
      </c>
      <c r="D166" s="144" t="s">
        <v>349</v>
      </c>
      <c r="E166" s="145" t="s">
        <v>504</v>
      </c>
      <c r="F166" s="146" t="s">
        <v>505</v>
      </c>
      <c r="G166" s="147" t="s">
        <v>303</v>
      </c>
      <c r="H166" s="148">
        <v>2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506</v>
      </c>
    </row>
    <row r="167" spans="2:65" s="1" customFormat="1" ht="11.25">
      <c r="B167" s="30"/>
      <c r="D167" s="125" t="s">
        <v>291</v>
      </c>
      <c r="F167" s="126" t="s">
        <v>507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1315</v>
      </c>
      <c r="H168" s="132">
        <v>2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424</v>
      </c>
      <c r="D169" s="144" t="s">
        <v>349</v>
      </c>
      <c r="E169" s="145" t="s">
        <v>1316</v>
      </c>
      <c r="F169" s="146" t="s">
        <v>1317</v>
      </c>
      <c r="G169" s="147" t="s">
        <v>303</v>
      </c>
      <c r="H169" s="148">
        <v>1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1318</v>
      </c>
    </row>
    <row r="170" spans="2:65" s="1" customFormat="1" ht="19.5">
      <c r="B170" s="30"/>
      <c r="D170" s="125" t="s">
        <v>291</v>
      </c>
      <c r="F170" s="126" t="s">
        <v>1319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83</v>
      </c>
      <c r="H171" s="132">
        <v>1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1320</v>
      </c>
      <c r="F172" s="146" t="s">
        <v>1321</v>
      </c>
      <c r="G172" s="147" t="s">
        <v>303</v>
      </c>
      <c r="H172" s="148">
        <v>1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1322</v>
      </c>
    </row>
    <row r="173" spans="2:65" s="1" customFormat="1" ht="19.5">
      <c r="B173" s="30"/>
      <c r="D173" s="125" t="s">
        <v>291</v>
      </c>
      <c r="F173" s="126" t="s">
        <v>1323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83</v>
      </c>
      <c r="H174" s="132">
        <v>1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895</v>
      </c>
      <c r="F175" s="146" t="s">
        <v>896</v>
      </c>
      <c r="G175" s="147" t="s">
        <v>286</v>
      </c>
      <c r="H175" s="148">
        <v>29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1253</v>
      </c>
    </row>
    <row r="176" spans="2:65" s="1" customFormat="1" ht="19.5">
      <c r="B176" s="30"/>
      <c r="D176" s="125" t="s">
        <v>291</v>
      </c>
      <c r="F176" s="126" t="s">
        <v>898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453</v>
      </c>
      <c r="H177" s="132">
        <v>29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627</v>
      </c>
      <c r="F178" s="146" t="s">
        <v>628</v>
      </c>
      <c r="G178" s="147" t="s">
        <v>286</v>
      </c>
      <c r="H178" s="148">
        <v>5.18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1255</v>
      </c>
    </row>
    <row r="179" spans="2:65" s="1" customFormat="1" ht="19.5">
      <c r="B179" s="30"/>
      <c r="D179" s="125" t="s">
        <v>291</v>
      </c>
      <c r="F179" s="126" t="s">
        <v>630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1324</v>
      </c>
      <c r="H180" s="132">
        <v>5.18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24.2" customHeight="1">
      <c r="B181" s="30"/>
      <c r="C181" s="144" t="s">
        <v>448</v>
      </c>
      <c r="D181" s="144" t="s">
        <v>349</v>
      </c>
      <c r="E181" s="145" t="s">
        <v>635</v>
      </c>
      <c r="F181" s="146" t="s">
        <v>636</v>
      </c>
      <c r="G181" s="147" t="s">
        <v>286</v>
      </c>
      <c r="H181" s="148">
        <v>1847.289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637</v>
      </c>
    </row>
    <row r="182" spans="2:65" s="1" customFormat="1" ht="19.5">
      <c r="B182" s="30"/>
      <c r="D182" s="125" t="s">
        <v>291</v>
      </c>
      <c r="F182" s="126" t="s">
        <v>638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1325</v>
      </c>
      <c r="H183" s="132">
        <v>28.936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1326</v>
      </c>
      <c r="H184" s="132">
        <v>1782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1327</v>
      </c>
      <c r="H185" s="132">
        <v>1.3859999999999999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1328</v>
      </c>
      <c r="H186" s="132">
        <v>5.18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9" customFormat="1" ht="11.25">
      <c r="B187" s="129"/>
      <c r="D187" s="125" t="s">
        <v>292</v>
      </c>
      <c r="E187" s="130" t="s">
        <v>35</v>
      </c>
      <c r="F187" s="131" t="s">
        <v>1329</v>
      </c>
      <c r="H187" s="132">
        <v>29.786999999999999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76</v>
      </c>
      <c r="AY187" s="130" t="s">
        <v>288</v>
      </c>
    </row>
    <row r="188" spans="2:65" s="10" customFormat="1" ht="11.25">
      <c r="B188" s="136"/>
      <c r="D188" s="125" t="s">
        <v>292</v>
      </c>
      <c r="E188" s="137" t="s">
        <v>35</v>
      </c>
      <c r="F188" s="138" t="s">
        <v>307</v>
      </c>
      <c r="H188" s="139">
        <v>1847.289</v>
      </c>
      <c r="I188" s="140"/>
      <c r="L188" s="136"/>
      <c r="M188" s="141"/>
      <c r="T188" s="142"/>
      <c r="AT188" s="137" t="s">
        <v>292</v>
      </c>
      <c r="AU188" s="137" t="s">
        <v>76</v>
      </c>
      <c r="AV188" s="10" t="s">
        <v>289</v>
      </c>
      <c r="AW188" s="10" t="s">
        <v>37</v>
      </c>
      <c r="AX188" s="10" t="s">
        <v>83</v>
      </c>
      <c r="AY188" s="137" t="s">
        <v>288</v>
      </c>
    </row>
    <row r="189" spans="2:65" s="1" customFormat="1" ht="24.2" customHeight="1">
      <c r="B189" s="30"/>
      <c r="C189" s="144" t="s">
        <v>453</v>
      </c>
      <c r="D189" s="144" t="s">
        <v>349</v>
      </c>
      <c r="E189" s="145" t="s">
        <v>644</v>
      </c>
      <c r="F189" s="146" t="s">
        <v>645</v>
      </c>
      <c r="G189" s="147" t="s">
        <v>286</v>
      </c>
      <c r="H189" s="148">
        <v>265.60399999999998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646</v>
      </c>
    </row>
    <row r="190" spans="2:65" s="1" customFormat="1" ht="19.5">
      <c r="B190" s="30"/>
      <c r="D190" s="125" t="s">
        <v>291</v>
      </c>
      <c r="F190" s="126" t="s">
        <v>647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 ht="11.25">
      <c r="B191" s="129"/>
      <c r="D191" s="125" t="s">
        <v>292</v>
      </c>
      <c r="E191" s="130" t="s">
        <v>35</v>
      </c>
      <c r="F191" s="131" t="s">
        <v>1330</v>
      </c>
      <c r="H191" s="132">
        <v>260.42399999999998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76</v>
      </c>
      <c r="AY191" s="130" t="s">
        <v>288</v>
      </c>
    </row>
    <row r="192" spans="2:65" s="9" customFormat="1" ht="11.25">
      <c r="B192" s="129"/>
      <c r="D192" s="125" t="s">
        <v>292</v>
      </c>
      <c r="E192" s="130" t="s">
        <v>35</v>
      </c>
      <c r="F192" s="131" t="s">
        <v>1331</v>
      </c>
      <c r="H192" s="132">
        <v>5.18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76</v>
      </c>
      <c r="AY192" s="130" t="s">
        <v>288</v>
      </c>
    </row>
    <row r="193" spans="2:65" s="10" customFormat="1" ht="11.25">
      <c r="B193" s="136"/>
      <c r="D193" s="125" t="s">
        <v>292</v>
      </c>
      <c r="E193" s="137" t="s">
        <v>35</v>
      </c>
      <c r="F193" s="138" t="s">
        <v>307</v>
      </c>
      <c r="H193" s="139">
        <v>265.60399999999998</v>
      </c>
      <c r="I193" s="140"/>
      <c r="L193" s="136"/>
      <c r="M193" s="141"/>
      <c r="T193" s="142"/>
      <c r="AT193" s="137" t="s">
        <v>292</v>
      </c>
      <c r="AU193" s="137" t="s">
        <v>76</v>
      </c>
      <c r="AV193" s="10" t="s">
        <v>289</v>
      </c>
      <c r="AW193" s="10" t="s">
        <v>37</v>
      </c>
      <c r="AX193" s="10" t="s">
        <v>83</v>
      </c>
      <c r="AY193" s="137" t="s">
        <v>288</v>
      </c>
    </row>
    <row r="194" spans="2:65" s="1" customFormat="1" ht="16.5" customHeight="1">
      <c r="B194" s="30"/>
      <c r="C194" s="144" t="s">
        <v>459</v>
      </c>
      <c r="D194" s="144" t="s">
        <v>349</v>
      </c>
      <c r="E194" s="145" t="s">
        <v>678</v>
      </c>
      <c r="F194" s="146" t="s">
        <v>679</v>
      </c>
      <c r="G194" s="147" t="s">
        <v>286</v>
      </c>
      <c r="H194" s="148">
        <v>1.3859999999999999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680</v>
      </c>
    </row>
    <row r="195" spans="2:65" s="1" customFormat="1" ht="19.5">
      <c r="B195" s="30"/>
      <c r="D195" s="125" t="s">
        <v>291</v>
      </c>
      <c r="F195" s="126" t="s">
        <v>681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 ht="11.25">
      <c r="B196" s="129"/>
      <c r="D196" s="125" t="s">
        <v>292</v>
      </c>
      <c r="E196" s="130" t="s">
        <v>35</v>
      </c>
      <c r="F196" s="131" t="s">
        <v>1332</v>
      </c>
      <c r="H196" s="132">
        <v>1.3859999999999999</v>
      </c>
      <c r="I196" s="133"/>
      <c r="L196" s="129"/>
      <c r="M196" s="154"/>
      <c r="N196" s="155"/>
      <c r="O196" s="155"/>
      <c r="P196" s="155"/>
      <c r="Q196" s="155"/>
      <c r="R196" s="155"/>
      <c r="S196" s="155"/>
      <c r="T196" s="156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6.95" customHeight="1">
      <c r="B197" s="39"/>
      <c r="C197" s="40"/>
      <c r="D197" s="40"/>
      <c r="E197" s="40"/>
      <c r="F197" s="40"/>
      <c r="G197" s="40"/>
      <c r="H197" s="40"/>
      <c r="I197" s="40"/>
      <c r="J197" s="40"/>
      <c r="K197" s="40"/>
      <c r="L197" s="30"/>
    </row>
  </sheetData>
  <sheetProtection algorithmName="SHA-512" hashValue="oe9pBUtxCGeA8jahFGKE781qLT9wJnp46ENXda9R7OS4M6xY068mIObGjOvpFEfc+I5DCPmk5+RyfGaeDJtd0Q==" saltValue="2ubFSe7izWQdDbIWCB7p/R/U+wexM6zjo6EYbsuq6wguLD38GxM7YOnrWGzH6xzvL9Z/ejZcsW/cJaUIe09jjA==" spinCount="100000" sheet="1" objects="1" scenarios="1" formatColumns="0" formatRows="0" autoFilter="0"/>
  <autoFilter ref="C84:K196" xr:uid="{00000000-0009-0000-0000-00001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0"/>
  <sheetViews>
    <sheetView showGridLines="0" topLeftCell="A72" workbookViewId="0">
      <selection activeCell="X90" sqref="X90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90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261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263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264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ROUND((SUM(BE85:BE339)),  2)</f>
        <v>0</v>
      </c>
      <c r="I35" s="91">
        <v>0.21</v>
      </c>
      <c r="J35" s="81">
        <f>ROUND(((SUM(BE85:BE339))*I35),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ROUND((SUM(BF85:BF339)),  2)</f>
        <v>0</v>
      </c>
      <c r="I36" s="91">
        <v>0.12</v>
      </c>
      <c r="J36" s="81">
        <f>ROUND(((SUM(BF85:BF339))*I36),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ROUND((SUM(BG85:BG339)),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ROUND((SUM(BH85:BH339)),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ROUND((SUM(BI85:BI339)),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261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01-01 -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Kaplice -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261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01-01 -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Kaplice - Velešín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SUM(P86:P339)</f>
        <v>0</v>
      </c>
      <c r="Q85" s="48"/>
      <c r="R85" s="107">
        <f>SUM(R86:R339)</f>
        <v>8545.8365000000013</v>
      </c>
      <c r="S85" s="48"/>
      <c r="T85" s="108">
        <f>SUM(T86:T339)</f>
        <v>0</v>
      </c>
      <c r="AT85" s="15" t="s">
        <v>75</v>
      </c>
      <c r="AU85" s="15" t="s">
        <v>269</v>
      </c>
      <c r="BK85" s="109">
        <f>SUM(BK86:BK339)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8478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8478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293</v>
      </c>
      <c r="H88" s="132">
        <v>8478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294</v>
      </c>
      <c r="F89" s="112" t="s">
        <v>295</v>
      </c>
      <c r="G89" s="113" t="s">
        <v>296</v>
      </c>
      <c r="H89" s="114">
        <v>7.2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1.3</v>
      </c>
      <c r="R89" s="121">
        <f>Q89*H89</f>
        <v>9.3600000000000012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297</v>
      </c>
    </row>
    <row r="90" spans="2:65" s="1" customFormat="1" ht="19.5">
      <c r="B90" s="30"/>
      <c r="D90" s="125" t="s">
        <v>291</v>
      </c>
      <c r="F90" s="126" t="s">
        <v>295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298</v>
      </c>
      <c r="H91" s="132">
        <v>7.2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294</v>
      </c>
      <c r="F92" s="112" t="s">
        <v>295</v>
      </c>
      <c r="G92" s="113" t="s">
        <v>296</v>
      </c>
      <c r="H92" s="114">
        <v>9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1.3</v>
      </c>
      <c r="R92" s="121">
        <f>Q92*H92</f>
        <v>11.700000000000001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299</v>
      </c>
    </row>
    <row r="93" spans="2:65" s="1" customFormat="1" ht="19.5">
      <c r="B93" s="30"/>
      <c r="D93" s="125" t="s">
        <v>291</v>
      </c>
      <c r="F93" s="126" t="s">
        <v>295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300</v>
      </c>
      <c r="H94" s="132">
        <v>9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21.75" customHeight="1">
      <c r="B95" s="30"/>
      <c r="C95" s="110" t="s">
        <v>289</v>
      </c>
      <c r="D95" s="110" t="s">
        <v>283</v>
      </c>
      <c r="E95" s="111" t="s">
        <v>301</v>
      </c>
      <c r="F95" s="112" t="s">
        <v>302</v>
      </c>
      <c r="G95" s="113" t="s">
        <v>303</v>
      </c>
      <c r="H95" s="114">
        <v>4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5.0000000000000001E-3</v>
      </c>
      <c r="R95" s="121">
        <f>Q95*H95</f>
        <v>0.02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304</v>
      </c>
    </row>
    <row r="96" spans="2:65" s="1" customFormat="1" ht="11.25">
      <c r="B96" s="30"/>
      <c r="D96" s="125" t="s">
        <v>291</v>
      </c>
      <c r="F96" s="126" t="s">
        <v>302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305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76</v>
      </c>
      <c r="AY97" s="130" t="s">
        <v>288</v>
      </c>
    </row>
    <row r="98" spans="2:65" s="9" customFormat="1" ht="11.25">
      <c r="B98" s="129"/>
      <c r="D98" s="125" t="s">
        <v>292</v>
      </c>
      <c r="E98" s="130" t="s">
        <v>35</v>
      </c>
      <c r="F98" s="131" t="s">
        <v>306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76</v>
      </c>
      <c r="AY98" s="130" t="s">
        <v>288</v>
      </c>
    </row>
    <row r="99" spans="2:65" s="10" customFormat="1" ht="11.25">
      <c r="B99" s="136"/>
      <c r="D99" s="125" t="s">
        <v>292</v>
      </c>
      <c r="E99" s="137" t="s">
        <v>35</v>
      </c>
      <c r="F99" s="138" t="s">
        <v>307</v>
      </c>
      <c r="H99" s="139">
        <v>4</v>
      </c>
      <c r="I99" s="140"/>
      <c r="L99" s="136"/>
      <c r="M99" s="141"/>
      <c r="T99" s="142"/>
      <c r="AT99" s="137" t="s">
        <v>292</v>
      </c>
      <c r="AU99" s="137" t="s">
        <v>76</v>
      </c>
      <c r="AV99" s="10" t="s">
        <v>289</v>
      </c>
      <c r="AW99" s="10" t="s">
        <v>37</v>
      </c>
      <c r="AX99" s="10" t="s">
        <v>83</v>
      </c>
      <c r="AY99" s="137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309</v>
      </c>
      <c r="F100" s="112" t="s">
        <v>310</v>
      </c>
      <c r="G100" s="113" t="s">
        <v>311</v>
      </c>
      <c r="H100" s="114">
        <v>9.5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2.4289999999999998</v>
      </c>
      <c r="R100" s="121">
        <f>Q100*H100</f>
        <v>23.075499999999998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312</v>
      </c>
    </row>
    <row r="101" spans="2:65" s="1" customFormat="1" ht="11.25">
      <c r="B101" s="30"/>
      <c r="D101" s="125" t="s">
        <v>291</v>
      </c>
      <c r="F101" s="126" t="s">
        <v>310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313</v>
      </c>
      <c r="H102" s="132">
        <v>6.98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76</v>
      </c>
      <c r="AY102" s="130" t="s">
        <v>288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314</v>
      </c>
      <c r="H103" s="132">
        <v>2.52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10" customFormat="1" ht="11.25">
      <c r="B104" s="136"/>
      <c r="D104" s="125" t="s">
        <v>292</v>
      </c>
      <c r="E104" s="137" t="s">
        <v>35</v>
      </c>
      <c r="F104" s="138" t="s">
        <v>307</v>
      </c>
      <c r="H104" s="139">
        <v>9.5</v>
      </c>
      <c r="I104" s="140"/>
      <c r="L104" s="136"/>
      <c r="M104" s="141"/>
      <c r="T104" s="142"/>
      <c r="AT104" s="137" t="s">
        <v>292</v>
      </c>
      <c r="AU104" s="137" t="s">
        <v>76</v>
      </c>
      <c r="AV104" s="10" t="s">
        <v>289</v>
      </c>
      <c r="AW104" s="10" t="s">
        <v>37</v>
      </c>
      <c r="AX104" s="10" t="s">
        <v>83</v>
      </c>
      <c r="AY104" s="137" t="s">
        <v>288</v>
      </c>
    </row>
    <row r="105" spans="2:65" s="1" customFormat="1" ht="16.5" customHeight="1">
      <c r="B105" s="30"/>
      <c r="C105" s="110" t="s">
        <v>315</v>
      </c>
      <c r="D105" s="110" t="s">
        <v>283</v>
      </c>
      <c r="E105" s="111" t="s">
        <v>316</v>
      </c>
      <c r="F105" s="112" t="s">
        <v>317</v>
      </c>
      <c r="G105" s="113" t="s">
        <v>286</v>
      </c>
      <c r="H105" s="114">
        <v>8.9649999999999999</v>
      </c>
      <c r="I105" s="115"/>
      <c r="J105" s="116">
        <f>ROUND(I105*H105,2)</f>
        <v>0</v>
      </c>
      <c r="K105" s="117"/>
      <c r="L105" s="118"/>
      <c r="M105" s="119" t="s">
        <v>35</v>
      </c>
      <c r="N105" s="120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287</v>
      </c>
      <c r="AT105" s="123" t="s">
        <v>283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318</v>
      </c>
    </row>
    <row r="106" spans="2:65" s="1" customFormat="1" ht="11.25">
      <c r="B106" s="30"/>
      <c r="D106" s="125" t="s">
        <v>291</v>
      </c>
      <c r="F106" s="126" t="s">
        <v>317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 ht="11.25">
      <c r="B107" s="129"/>
      <c r="D107" s="125" t="s">
        <v>292</v>
      </c>
      <c r="E107" s="130" t="s">
        <v>35</v>
      </c>
      <c r="F107" s="131" t="s">
        <v>319</v>
      </c>
      <c r="H107" s="132">
        <v>2.42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76</v>
      </c>
      <c r="AY107" s="130" t="s">
        <v>288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320</v>
      </c>
      <c r="H108" s="132">
        <v>3.0249999999999999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76</v>
      </c>
      <c r="AY108" s="130" t="s">
        <v>288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321</v>
      </c>
      <c r="H109" s="132">
        <v>1.32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76</v>
      </c>
      <c r="AY109" s="130" t="s">
        <v>288</v>
      </c>
    </row>
    <row r="110" spans="2:65" s="9" customFormat="1" ht="11.25">
      <c r="B110" s="129"/>
      <c r="D110" s="125" t="s">
        <v>292</v>
      </c>
      <c r="E110" s="130" t="s">
        <v>35</v>
      </c>
      <c r="F110" s="131" t="s">
        <v>322</v>
      </c>
      <c r="H110" s="132">
        <v>2.2000000000000002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76</v>
      </c>
      <c r="AY110" s="130" t="s">
        <v>288</v>
      </c>
    </row>
    <row r="111" spans="2:65" s="10" customFormat="1" ht="11.25">
      <c r="B111" s="136"/>
      <c r="D111" s="125" t="s">
        <v>292</v>
      </c>
      <c r="E111" s="137" t="s">
        <v>35</v>
      </c>
      <c r="F111" s="138" t="s">
        <v>307</v>
      </c>
      <c r="H111" s="139">
        <v>8.9649999999999999</v>
      </c>
      <c r="I111" s="140"/>
      <c r="L111" s="136"/>
      <c r="M111" s="141"/>
      <c r="T111" s="142"/>
      <c r="AT111" s="137" t="s">
        <v>292</v>
      </c>
      <c r="AU111" s="137" t="s">
        <v>76</v>
      </c>
      <c r="AV111" s="10" t="s">
        <v>289</v>
      </c>
      <c r="AW111" s="10" t="s">
        <v>37</v>
      </c>
      <c r="AX111" s="10" t="s">
        <v>83</v>
      </c>
      <c r="AY111" s="137" t="s">
        <v>288</v>
      </c>
    </row>
    <row r="112" spans="2:65" s="1" customFormat="1" ht="16.5" customHeight="1">
      <c r="B112" s="30"/>
      <c r="C112" s="110" t="s">
        <v>323</v>
      </c>
      <c r="D112" s="110" t="s">
        <v>283</v>
      </c>
      <c r="E112" s="111" t="s">
        <v>324</v>
      </c>
      <c r="F112" s="112" t="s">
        <v>325</v>
      </c>
      <c r="G112" s="113" t="s">
        <v>286</v>
      </c>
      <c r="H112" s="114">
        <v>10.757999999999999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326</v>
      </c>
    </row>
    <row r="113" spans="2:65" s="1" customFormat="1" ht="11.25">
      <c r="B113" s="30"/>
      <c r="D113" s="125" t="s">
        <v>291</v>
      </c>
      <c r="F113" s="126" t="s">
        <v>325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327</v>
      </c>
      <c r="H114" s="132">
        <v>2.9039999999999999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76</v>
      </c>
      <c r="AY114" s="130" t="s">
        <v>288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328</v>
      </c>
      <c r="H115" s="132">
        <v>3.63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9" customFormat="1" ht="11.25">
      <c r="B116" s="129"/>
      <c r="D116" s="125" t="s">
        <v>292</v>
      </c>
      <c r="E116" s="130" t="s">
        <v>35</v>
      </c>
      <c r="F116" s="131" t="s">
        <v>329</v>
      </c>
      <c r="H116" s="132">
        <v>1.5840000000000001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76</v>
      </c>
      <c r="AY116" s="130" t="s">
        <v>288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330</v>
      </c>
      <c r="H117" s="132">
        <v>2.64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10" customFormat="1" ht="11.25">
      <c r="B118" s="136"/>
      <c r="D118" s="125" t="s">
        <v>292</v>
      </c>
      <c r="E118" s="137" t="s">
        <v>35</v>
      </c>
      <c r="F118" s="138" t="s">
        <v>307</v>
      </c>
      <c r="H118" s="139">
        <v>10.757999999999999</v>
      </c>
      <c r="I118" s="140"/>
      <c r="L118" s="136"/>
      <c r="M118" s="141"/>
      <c r="T118" s="142"/>
      <c r="AT118" s="137" t="s">
        <v>292</v>
      </c>
      <c r="AU118" s="137" t="s">
        <v>76</v>
      </c>
      <c r="AV118" s="10" t="s">
        <v>289</v>
      </c>
      <c r="AW118" s="10" t="s">
        <v>37</v>
      </c>
      <c r="AX118" s="10" t="s">
        <v>83</v>
      </c>
      <c r="AY118" s="137" t="s">
        <v>288</v>
      </c>
    </row>
    <row r="119" spans="2:65" s="1" customFormat="1" ht="16.5" customHeight="1">
      <c r="B119" s="30"/>
      <c r="C119" s="110" t="s">
        <v>287</v>
      </c>
      <c r="D119" s="110" t="s">
        <v>283</v>
      </c>
      <c r="E119" s="111" t="s">
        <v>331</v>
      </c>
      <c r="F119" s="112" t="s">
        <v>332</v>
      </c>
      <c r="G119" s="113" t="s">
        <v>333</v>
      </c>
      <c r="H119" s="114">
        <v>9</v>
      </c>
      <c r="I119" s="115"/>
      <c r="J119" s="116">
        <f>ROUND(I119*H119,2)</f>
        <v>0</v>
      </c>
      <c r="K119" s="117"/>
      <c r="L119" s="118"/>
      <c r="M119" s="119" t="s">
        <v>35</v>
      </c>
      <c r="N119" s="120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287</v>
      </c>
      <c r="AT119" s="123" t="s">
        <v>283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334</v>
      </c>
    </row>
    <row r="120" spans="2:65" s="1" customFormat="1" ht="11.25">
      <c r="B120" s="30"/>
      <c r="D120" s="125" t="s">
        <v>291</v>
      </c>
      <c r="F120" s="126" t="s">
        <v>332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9.5">
      <c r="B121" s="30"/>
      <c r="D121" s="125" t="s">
        <v>335</v>
      </c>
      <c r="F121" s="143" t="s">
        <v>336</v>
      </c>
      <c r="I121" s="127"/>
      <c r="L121" s="30"/>
      <c r="M121" s="128"/>
      <c r="T121" s="51"/>
      <c r="AT121" s="15" t="s">
        <v>335</v>
      </c>
      <c r="AU121" s="15" t="s">
        <v>76</v>
      </c>
    </row>
    <row r="122" spans="2:65" s="1" customFormat="1" ht="16.5" customHeight="1">
      <c r="B122" s="30"/>
      <c r="C122" s="110" t="s">
        <v>337</v>
      </c>
      <c r="D122" s="110" t="s">
        <v>283</v>
      </c>
      <c r="E122" s="111" t="s">
        <v>338</v>
      </c>
      <c r="F122" s="112" t="s">
        <v>339</v>
      </c>
      <c r="G122" s="113" t="s">
        <v>303</v>
      </c>
      <c r="H122" s="114">
        <v>5</v>
      </c>
      <c r="I122" s="115"/>
      <c r="J122" s="116">
        <f>ROUND(I122*H122,2)</f>
        <v>0</v>
      </c>
      <c r="K122" s="117"/>
      <c r="L122" s="118"/>
      <c r="M122" s="119" t="s">
        <v>35</v>
      </c>
      <c r="N122" s="120" t="s">
        <v>47</v>
      </c>
      <c r="P122" s="121">
        <f>O122*H122</f>
        <v>0</v>
      </c>
      <c r="Q122" s="121">
        <v>0.51300000000000001</v>
      </c>
      <c r="R122" s="121">
        <f>Q122*H122</f>
        <v>2.5649999999999999</v>
      </c>
      <c r="S122" s="121">
        <v>0</v>
      </c>
      <c r="T122" s="122">
        <f>S122*H122</f>
        <v>0</v>
      </c>
      <c r="AR122" s="123" t="s">
        <v>287</v>
      </c>
      <c r="AT122" s="123" t="s">
        <v>283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340</v>
      </c>
    </row>
    <row r="123" spans="2:65" s="1" customFormat="1" ht="11.25">
      <c r="B123" s="30"/>
      <c r="D123" s="125" t="s">
        <v>291</v>
      </c>
      <c r="F123" s="126" t="s">
        <v>339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1" customFormat="1" ht="19.5">
      <c r="B124" s="30"/>
      <c r="D124" s="125" t="s">
        <v>335</v>
      </c>
      <c r="F124" s="143" t="s">
        <v>341</v>
      </c>
      <c r="I124" s="127"/>
      <c r="L124" s="30"/>
      <c r="M124" s="128"/>
      <c r="T124" s="51"/>
      <c r="AT124" s="15" t="s">
        <v>335</v>
      </c>
      <c r="AU124" s="15" t="s">
        <v>76</v>
      </c>
    </row>
    <row r="125" spans="2:65" s="9" customFormat="1" ht="11.25">
      <c r="B125" s="129"/>
      <c r="D125" s="125" t="s">
        <v>292</v>
      </c>
      <c r="E125" s="130" t="s">
        <v>35</v>
      </c>
      <c r="F125" s="131" t="s">
        <v>342</v>
      </c>
      <c r="H125" s="132">
        <v>5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83</v>
      </c>
      <c r="AY125" s="130" t="s">
        <v>288</v>
      </c>
    </row>
    <row r="126" spans="2:65" s="1" customFormat="1" ht="16.5" customHeight="1">
      <c r="B126" s="30"/>
      <c r="C126" s="110" t="s">
        <v>343</v>
      </c>
      <c r="D126" s="110" t="s">
        <v>283</v>
      </c>
      <c r="E126" s="111" t="s">
        <v>344</v>
      </c>
      <c r="F126" s="112" t="s">
        <v>345</v>
      </c>
      <c r="G126" s="113" t="s">
        <v>311</v>
      </c>
      <c r="H126" s="114">
        <v>1.8</v>
      </c>
      <c r="I126" s="115"/>
      <c r="J126" s="116">
        <f>ROUND(I126*H126,2)</f>
        <v>0</v>
      </c>
      <c r="K126" s="117"/>
      <c r="L126" s="118"/>
      <c r="M126" s="119" t="s">
        <v>35</v>
      </c>
      <c r="N126" s="120" t="s">
        <v>47</v>
      </c>
      <c r="P126" s="121">
        <f>O126*H126</f>
        <v>0</v>
      </c>
      <c r="Q126" s="121">
        <v>2.234</v>
      </c>
      <c r="R126" s="121">
        <f>Q126*H126</f>
        <v>4.0212000000000003</v>
      </c>
      <c r="S126" s="121">
        <v>0</v>
      </c>
      <c r="T126" s="122">
        <f>S126*H126</f>
        <v>0</v>
      </c>
      <c r="AR126" s="123" t="s">
        <v>287</v>
      </c>
      <c r="AT126" s="123" t="s">
        <v>283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346</v>
      </c>
    </row>
    <row r="127" spans="2:65" s="1" customFormat="1" ht="11.25">
      <c r="B127" s="30"/>
      <c r="D127" s="125" t="s">
        <v>291</v>
      </c>
      <c r="F127" s="126" t="s">
        <v>345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 ht="11.25">
      <c r="B128" s="129"/>
      <c r="D128" s="125" t="s">
        <v>292</v>
      </c>
      <c r="E128" s="130" t="s">
        <v>35</v>
      </c>
      <c r="F128" s="131" t="s">
        <v>347</v>
      </c>
      <c r="H128" s="132">
        <v>1.8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83</v>
      </c>
      <c r="AY128" s="130" t="s">
        <v>288</v>
      </c>
    </row>
    <row r="129" spans="2:65" s="1" customFormat="1" ht="16.5" customHeight="1">
      <c r="B129" s="30"/>
      <c r="C129" s="144" t="s">
        <v>348</v>
      </c>
      <c r="D129" s="144" t="s">
        <v>349</v>
      </c>
      <c r="E129" s="145" t="s">
        <v>350</v>
      </c>
      <c r="F129" s="146" t="s">
        <v>351</v>
      </c>
      <c r="G129" s="147" t="s">
        <v>303</v>
      </c>
      <c r="H129" s="148">
        <v>120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352</v>
      </c>
    </row>
    <row r="130" spans="2:65" s="1" customFormat="1" ht="19.5">
      <c r="B130" s="30"/>
      <c r="D130" s="125" t="s">
        <v>291</v>
      </c>
      <c r="F130" s="126" t="s">
        <v>353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354</v>
      </c>
      <c r="H131" s="132">
        <v>120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8</v>
      </c>
      <c r="D132" s="144" t="s">
        <v>349</v>
      </c>
      <c r="E132" s="145" t="s">
        <v>355</v>
      </c>
      <c r="F132" s="146" t="s">
        <v>356</v>
      </c>
      <c r="G132" s="147" t="s">
        <v>296</v>
      </c>
      <c r="H132" s="148">
        <v>120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357</v>
      </c>
    </row>
    <row r="133" spans="2:65" s="1" customFormat="1" ht="19.5">
      <c r="B133" s="30"/>
      <c r="D133" s="125" t="s">
        <v>291</v>
      </c>
      <c r="F133" s="126" t="s">
        <v>358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 ht="11.25">
      <c r="B134" s="129"/>
      <c r="D134" s="125" t="s">
        <v>292</v>
      </c>
      <c r="E134" s="130" t="s">
        <v>35</v>
      </c>
      <c r="F134" s="131" t="s">
        <v>354</v>
      </c>
      <c r="H134" s="132">
        <v>120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359</v>
      </c>
      <c r="D135" s="144" t="s">
        <v>349</v>
      </c>
      <c r="E135" s="145" t="s">
        <v>360</v>
      </c>
      <c r="F135" s="146" t="s">
        <v>361</v>
      </c>
      <c r="G135" s="147" t="s">
        <v>303</v>
      </c>
      <c r="H135" s="148">
        <v>1307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0.01</v>
      </c>
      <c r="R135" s="121">
        <f>Q135*H135</f>
        <v>13.07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362</v>
      </c>
    </row>
    <row r="136" spans="2:65" s="1" customFormat="1" ht="19.5">
      <c r="B136" s="30"/>
      <c r="D136" s="125" t="s">
        <v>291</v>
      </c>
      <c r="F136" s="126" t="s">
        <v>363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364</v>
      </c>
      <c r="H137" s="132">
        <v>1307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365</v>
      </c>
      <c r="D138" s="144" t="s">
        <v>349</v>
      </c>
      <c r="E138" s="145" t="s">
        <v>366</v>
      </c>
      <c r="F138" s="146" t="s">
        <v>367</v>
      </c>
      <c r="G138" s="147" t="s">
        <v>368</v>
      </c>
      <c r="H138" s="148">
        <v>6.282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369</v>
      </c>
    </row>
    <row r="139" spans="2:65" s="1" customFormat="1" ht="19.5">
      <c r="B139" s="30"/>
      <c r="D139" s="125" t="s">
        <v>291</v>
      </c>
      <c r="F139" s="126" t="s">
        <v>370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371</v>
      </c>
      <c r="H140" s="132">
        <v>6.282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372</v>
      </c>
      <c r="D141" s="144" t="s">
        <v>349</v>
      </c>
      <c r="E141" s="145" t="s">
        <v>373</v>
      </c>
      <c r="F141" s="146" t="s">
        <v>374</v>
      </c>
      <c r="G141" s="147" t="s">
        <v>303</v>
      </c>
      <c r="H141" s="148">
        <v>10480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375</v>
      </c>
    </row>
    <row r="142" spans="2:65" s="1" customFormat="1" ht="48.75">
      <c r="B142" s="30"/>
      <c r="D142" s="125" t="s">
        <v>291</v>
      </c>
      <c r="F142" s="126" t="s">
        <v>376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 ht="11.25">
      <c r="B143" s="129"/>
      <c r="D143" s="125" t="s">
        <v>292</v>
      </c>
      <c r="E143" s="130" t="s">
        <v>35</v>
      </c>
      <c r="F143" s="131" t="s">
        <v>377</v>
      </c>
      <c r="H143" s="132">
        <v>10480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378</v>
      </c>
      <c r="D144" s="144" t="s">
        <v>349</v>
      </c>
      <c r="E144" s="145" t="s">
        <v>379</v>
      </c>
      <c r="F144" s="146" t="s">
        <v>380</v>
      </c>
      <c r="G144" s="147" t="s">
        <v>303</v>
      </c>
      <c r="H144" s="148">
        <v>502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381</v>
      </c>
    </row>
    <row r="145" spans="2:65" s="1" customFormat="1" ht="19.5">
      <c r="B145" s="30"/>
      <c r="D145" s="125" t="s">
        <v>291</v>
      </c>
      <c r="F145" s="126" t="s">
        <v>382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383</v>
      </c>
      <c r="H146" s="132">
        <v>502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384</v>
      </c>
      <c r="D147" s="144" t="s">
        <v>349</v>
      </c>
      <c r="E147" s="145" t="s">
        <v>385</v>
      </c>
      <c r="F147" s="146" t="s">
        <v>386</v>
      </c>
      <c r="G147" s="147" t="s">
        <v>296</v>
      </c>
      <c r="H147" s="148">
        <v>12564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387</v>
      </c>
    </row>
    <row r="148" spans="2:65" s="1" customFormat="1" ht="39">
      <c r="B148" s="30"/>
      <c r="D148" s="125" t="s">
        <v>291</v>
      </c>
      <c r="F148" s="126" t="s">
        <v>388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389</v>
      </c>
      <c r="H149" s="132">
        <v>12564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390</v>
      </c>
      <c r="D150" s="144" t="s">
        <v>349</v>
      </c>
      <c r="E150" s="145" t="s">
        <v>391</v>
      </c>
      <c r="F150" s="146" t="s">
        <v>392</v>
      </c>
      <c r="G150" s="147" t="s">
        <v>311</v>
      </c>
      <c r="H150" s="148">
        <v>5652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393</v>
      </c>
    </row>
    <row r="151" spans="2:65" s="1" customFormat="1" ht="19.5">
      <c r="B151" s="30"/>
      <c r="D151" s="125" t="s">
        <v>291</v>
      </c>
      <c r="F151" s="126" t="s">
        <v>394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395</v>
      </c>
      <c r="H152" s="132">
        <v>5652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396</v>
      </c>
      <c r="D153" s="144" t="s">
        <v>349</v>
      </c>
      <c r="E153" s="145" t="s">
        <v>397</v>
      </c>
      <c r="F153" s="146" t="s">
        <v>398</v>
      </c>
      <c r="G153" s="147" t="s">
        <v>296</v>
      </c>
      <c r="H153" s="148">
        <v>2196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399</v>
      </c>
    </row>
    <row r="154" spans="2:65" s="1" customFormat="1" ht="19.5">
      <c r="B154" s="30"/>
      <c r="D154" s="125" t="s">
        <v>291</v>
      </c>
      <c r="F154" s="126" t="s">
        <v>400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401</v>
      </c>
      <c r="H155" s="132">
        <v>2196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402</v>
      </c>
      <c r="D156" s="144" t="s">
        <v>349</v>
      </c>
      <c r="E156" s="145" t="s">
        <v>403</v>
      </c>
      <c r="F156" s="146" t="s">
        <v>404</v>
      </c>
      <c r="G156" s="147" t="s">
        <v>368</v>
      </c>
      <c r="H156" s="148">
        <v>6.282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405</v>
      </c>
    </row>
    <row r="157" spans="2:65" s="1" customFormat="1" ht="58.5">
      <c r="B157" s="30"/>
      <c r="D157" s="125" t="s">
        <v>291</v>
      </c>
      <c r="F157" s="126" t="s">
        <v>406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407</v>
      </c>
      <c r="H158" s="132">
        <v>6.282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7</v>
      </c>
      <c r="D159" s="144" t="s">
        <v>349</v>
      </c>
      <c r="E159" s="145" t="s">
        <v>408</v>
      </c>
      <c r="F159" s="146" t="s">
        <v>409</v>
      </c>
      <c r="G159" s="147" t="s">
        <v>296</v>
      </c>
      <c r="H159" s="148">
        <v>6282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410</v>
      </c>
    </row>
    <row r="160" spans="2:65" s="1" customFormat="1" ht="11.25">
      <c r="B160" s="30"/>
      <c r="D160" s="125" t="s">
        <v>291</v>
      </c>
      <c r="F160" s="126" t="s">
        <v>409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1" customFormat="1" ht="16.5" customHeight="1">
      <c r="B161" s="30"/>
      <c r="C161" s="144" t="s">
        <v>411</v>
      </c>
      <c r="D161" s="144" t="s">
        <v>349</v>
      </c>
      <c r="E161" s="145" t="s">
        <v>412</v>
      </c>
      <c r="F161" s="146" t="s">
        <v>413</v>
      </c>
      <c r="G161" s="147" t="s">
        <v>368</v>
      </c>
      <c r="H161" s="148">
        <v>6.282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414</v>
      </c>
    </row>
    <row r="162" spans="2:65" s="1" customFormat="1" ht="19.5">
      <c r="B162" s="30"/>
      <c r="D162" s="125" t="s">
        <v>291</v>
      </c>
      <c r="F162" s="126" t="s">
        <v>415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416</v>
      </c>
      <c r="H163" s="132">
        <v>6.282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417</v>
      </c>
      <c r="D164" s="144" t="s">
        <v>349</v>
      </c>
      <c r="E164" s="145" t="s">
        <v>418</v>
      </c>
      <c r="F164" s="146" t="s">
        <v>419</v>
      </c>
      <c r="G164" s="147" t="s">
        <v>420</v>
      </c>
      <c r="H164" s="148">
        <v>72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421</v>
      </c>
    </row>
    <row r="165" spans="2:65" s="1" customFormat="1" ht="39">
      <c r="B165" s="30"/>
      <c r="D165" s="125" t="s">
        <v>291</v>
      </c>
      <c r="F165" s="126" t="s">
        <v>422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423</v>
      </c>
      <c r="H166" s="132">
        <v>72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424</v>
      </c>
      <c r="D167" s="144" t="s">
        <v>349</v>
      </c>
      <c r="E167" s="145" t="s">
        <v>425</v>
      </c>
      <c r="F167" s="146" t="s">
        <v>426</v>
      </c>
      <c r="G167" s="147" t="s">
        <v>420</v>
      </c>
      <c r="H167" s="148">
        <v>36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427</v>
      </c>
    </row>
    <row r="168" spans="2:65" s="1" customFormat="1" ht="39">
      <c r="B168" s="30"/>
      <c r="D168" s="125" t="s">
        <v>291</v>
      </c>
      <c r="F168" s="126" t="s">
        <v>428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429</v>
      </c>
      <c r="H169" s="132">
        <v>36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430</v>
      </c>
      <c r="D170" s="144" t="s">
        <v>349</v>
      </c>
      <c r="E170" s="145" t="s">
        <v>431</v>
      </c>
      <c r="F170" s="146" t="s">
        <v>432</v>
      </c>
      <c r="G170" s="147" t="s">
        <v>420</v>
      </c>
      <c r="H170" s="148">
        <v>36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433</v>
      </c>
    </row>
    <row r="171" spans="2:65" s="1" customFormat="1" ht="29.25">
      <c r="B171" s="30"/>
      <c r="D171" s="125" t="s">
        <v>291</v>
      </c>
      <c r="F171" s="126" t="s">
        <v>434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435</v>
      </c>
      <c r="H172" s="132">
        <v>36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436</v>
      </c>
      <c r="D173" s="144" t="s">
        <v>349</v>
      </c>
      <c r="E173" s="145" t="s">
        <v>437</v>
      </c>
      <c r="F173" s="146" t="s">
        <v>438</v>
      </c>
      <c r="G173" s="147" t="s">
        <v>420</v>
      </c>
      <c r="H173" s="148">
        <v>32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439</v>
      </c>
    </row>
    <row r="174" spans="2:65" s="1" customFormat="1" ht="19.5">
      <c r="B174" s="30"/>
      <c r="D174" s="125" t="s">
        <v>291</v>
      </c>
      <c r="F174" s="126" t="s">
        <v>440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441</v>
      </c>
      <c r="H175" s="132">
        <v>32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442</v>
      </c>
      <c r="D176" s="144" t="s">
        <v>349</v>
      </c>
      <c r="E176" s="145" t="s">
        <v>443</v>
      </c>
      <c r="F176" s="146" t="s">
        <v>444</v>
      </c>
      <c r="G176" s="147" t="s">
        <v>296</v>
      </c>
      <c r="H176" s="148">
        <v>12564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445</v>
      </c>
    </row>
    <row r="177" spans="2:65" s="1" customFormat="1" ht="29.25">
      <c r="B177" s="30"/>
      <c r="D177" s="125" t="s">
        <v>291</v>
      </c>
      <c r="F177" s="126" t="s">
        <v>446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447</v>
      </c>
      <c r="H178" s="132">
        <v>12564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448</v>
      </c>
      <c r="D179" s="144" t="s">
        <v>349</v>
      </c>
      <c r="E179" s="145" t="s">
        <v>449</v>
      </c>
      <c r="F179" s="146" t="s">
        <v>450</v>
      </c>
      <c r="G179" s="147" t="s">
        <v>296</v>
      </c>
      <c r="H179" s="148">
        <v>12564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451</v>
      </c>
    </row>
    <row r="180" spans="2:65" s="1" customFormat="1" ht="29.25">
      <c r="B180" s="30"/>
      <c r="D180" s="125" t="s">
        <v>291</v>
      </c>
      <c r="F180" s="126" t="s">
        <v>452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447</v>
      </c>
      <c r="H181" s="132">
        <v>12564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453</v>
      </c>
      <c r="D182" s="144" t="s">
        <v>349</v>
      </c>
      <c r="E182" s="145" t="s">
        <v>454</v>
      </c>
      <c r="F182" s="146" t="s">
        <v>455</v>
      </c>
      <c r="G182" s="147" t="s">
        <v>296</v>
      </c>
      <c r="H182" s="148">
        <v>4392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456</v>
      </c>
    </row>
    <row r="183" spans="2:65" s="1" customFormat="1" ht="19.5">
      <c r="B183" s="30"/>
      <c r="D183" s="125" t="s">
        <v>291</v>
      </c>
      <c r="F183" s="126" t="s">
        <v>457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458</v>
      </c>
      <c r="H184" s="132">
        <v>4392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459</v>
      </c>
      <c r="D185" s="144" t="s">
        <v>349</v>
      </c>
      <c r="E185" s="145" t="s">
        <v>460</v>
      </c>
      <c r="F185" s="146" t="s">
        <v>461</v>
      </c>
      <c r="G185" s="147" t="s">
        <v>368</v>
      </c>
      <c r="H185" s="148">
        <v>6.282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462</v>
      </c>
    </row>
    <row r="186" spans="2:65" s="1" customFormat="1" ht="19.5">
      <c r="B186" s="30"/>
      <c r="D186" s="125" t="s">
        <v>291</v>
      </c>
      <c r="F186" s="126" t="s">
        <v>463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 ht="11.25">
      <c r="B187" s="129"/>
      <c r="D187" s="125" t="s">
        <v>292</v>
      </c>
      <c r="E187" s="130" t="s">
        <v>35</v>
      </c>
      <c r="F187" s="131" t="s">
        <v>416</v>
      </c>
      <c r="H187" s="132">
        <v>6.282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464</v>
      </c>
      <c r="D188" s="144" t="s">
        <v>349</v>
      </c>
      <c r="E188" s="145" t="s">
        <v>465</v>
      </c>
      <c r="F188" s="146" t="s">
        <v>466</v>
      </c>
      <c r="G188" s="147" t="s">
        <v>303</v>
      </c>
      <c r="H188" s="148">
        <v>8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467</v>
      </c>
    </row>
    <row r="189" spans="2:65" s="1" customFormat="1" ht="19.5">
      <c r="B189" s="30"/>
      <c r="D189" s="125" t="s">
        <v>291</v>
      </c>
      <c r="F189" s="126" t="s">
        <v>468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 ht="11.25">
      <c r="B190" s="129"/>
      <c r="D190" s="125" t="s">
        <v>292</v>
      </c>
      <c r="E190" s="130" t="s">
        <v>35</v>
      </c>
      <c r="F190" s="131" t="s">
        <v>469</v>
      </c>
      <c r="H190" s="132">
        <v>8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470</v>
      </c>
      <c r="D191" s="144" t="s">
        <v>349</v>
      </c>
      <c r="E191" s="145" t="s">
        <v>471</v>
      </c>
      <c r="F191" s="146" t="s">
        <v>472</v>
      </c>
      <c r="G191" s="147" t="s">
        <v>473</v>
      </c>
      <c r="H191" s="148">
        <v>0.35799999999999998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474</v>
      </c>
    </row>
    <row r="192" spans="2:65" s="1" customFormat="1" ht="19.5">
      <c r="B192" s="30"/>
      <c r="D192" s="125" t="s">
        <v>291</v>
      </c>
      <c r="F192" s="126" t="s">
        <v>475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 ht="11.25">
      <c r="B193" s="129"/>
      <c r="D193" s="125" t="s">
        <v>292</v>
      </c>
      <c r="E193" s="130" t="s">
        <v>35</v>
      </c>
      <c r="F193" s="131" t="s">
        <v>476</v>
      </c>
      <c r="H193" s="132">
        <v>0.35799999999999998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83</v>
      </c>
      <c r="AY193" s="130" t="s">
        <v>288</v>
      </c>
    </row>
    <row r="194" spans="2:65" s="1" customFormat="1" ht="16.5" customHeight="1">
      <c r="B194" s="30"/>
      <c r="C194" s="144" t="s">
        <v>477</v>
      </c>
      <c r="D194" s="144" t="s">
        <v>349</v>
      </c>
      <c r="E194" s="145" t="s">
        <v>478</v>
      </c>
      <c r="F194" s="146" t="s">
        <v>479</v>
      </c>
      <c r="G194" s="147" t="s">
        <v>311</v>
      </c>
      <c r="H194" s="148">
        <v>119.4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0</v>
      </c>
      <c r="R194" s="121">
        <f>Q194*H194</f>
        <v>0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76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480</v>
      </c>
    </row>
    <row r="195" spans="2:65" s="1" customFormat="1" ht="19.5">
      <c r="B195" s="30"/>
      <c r="D195" s="125" t="s">
        <v>291</v>
      </c>
      <c r="F195" s="126" t="s">
        <v>481</v>
      </c>
      <c r="I195" s="127"/>
      <c r="L195" s="30"/>
      <c r="M195" s="128"/>
      <c r="T195" s="51"/>
      <c r="AT195" s="15" t="s">
        <v>291</v>
      </c>
      <c r="AU195" s="15" t="s">
        <v>76</v>
      </c>
    </row>
    <row r="196" spans="2:65" s="9" customFormat="1" ht="11.25">
      <c r="B196" s="129"/>
      <c r="D196" s="125" t="s">
        <v>292</v>
      </c>
      <c r="E196" s="130" t="s">
        <v>35</v>
      </c>
      <c r="F196" s="131" t="s">
        <v>482</v>
      </c>
      <c r="H196" s="132">
        <v>119.4</v>
      </c>
      <c r="I196" s="133"/>
      <c r="L196" s="129"/>
      <c r="M196" s="134"/>
      <c r="T196" s="135"/>
      <c r="AT196" s="130" t="s">
        <v>292</v>
      </c>
      <c r="AU196" s="130" t="s">
        <v>76</v>
      </c>
      <c r="AV196" s="9" t="s">
        <v>85</v>
      </c>
      <c r="AW196" s="9" t="s">
        <v>37</v>
      </c>
      <c r="AX196" s="9" t="s">
        <v>83</v>
      </c>
      <c r="AY196" s="130" t="s">
        <v>288</v>
      </c>
    </row>
    <row r="197" spans="2:65" s="1" customFormat="1" ht="16.5" customHeight="1">
      <c r="B197" s="30"/>
      <c r="C197" s="144" t="s">
        <v>483</v>
      </c>
      <c r="D197" s="144" t="s">
        <v>349</v>
      </c>
      <c r="E197" s="145" t="s">
        <v>484</v>
      </c>
      <c r="F197" s="146" t="s">
        <v>485</v>
      </c>
      <c r="G197" s="147" t="s">
        <v>486</v>
      </c>
      <c r="H197" s="148">
        <v>1194</v>
      </c>
      <c r="I197" s="149"/>
      <c r="J197" s="150">
        <f>ROUND(I197*H197,2)</f>
        <v>0</v>
      </c>
      <c r="K197" s="151"/>
      <c r="L197" s="30"/>
      <c r="M197" s="152" t="s">
        <v>35</v>
      </c>
      <c r="N197" s="153" t="s">
        <v>47</v>
      </c>
      <c r="P197" s="121">
        <f>O197*H197</f>
        <v>0</v>
      </c>
      <c r="Q197" s="121">
        <v>0</v>
      </c>
      <c r="R197" s="121">
        <f>Q197*H197</f>
        <v>0</v>
      </c>
      <c r="S197" s="121">
        <v>0</v>
      </c>
      <c r="T197" s="122">
        <f>S197*H197</f>
        <v>0</v>
      </c>
      <c r="AR197" s="123" t="s">
        <v>289</v>
      </c>
      <c r="AT197" s="123" t="s">
        <v>349</v>
      </c>
      <c r="AU197" s="123" t="s">
        <v>76</v>
      </c>
      <c r="AY197" s="15" t="s">
        <v>288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5" t="s">
        <v>83</v>
      </c>
      <c r="BK197" s="124">
        <f>ROUND(I197*H197,2)</f>
        <v>0</v>
      </c>
      <c r="BL197" s="15" t="s">
        <v>289</v>
      </c>
      <c r="BM197" s="123" t="s">
        <v>487</v>
      </c>
    </row>
    <row r="198" spans="2:65" s="1" customFormat="1" ht="19.5">
      <c r="B198" s="30"/>
      <c r="D198" s="125" t="s">
        <v>291</v>
      </c>
      <c r="F198" s="126" t="s">
        <v>488</v>
      </c>
      <c r="I198" s="127"/>
      <c r="L198" s="30"/>
      <c r="M198" s="128"/>
      <c r="T198" s="51"/>
      <c r="AT198" s="15" t="s">
        <v>291</v>
      </c>
      <c r="AU198" s="15" t="s">
        <v>76</v>
      </c>
    </row>
    <row r="199" spans="2:65" s="9" customFormat="1" ht="11.25">
      <c r="B199" s="129"/>
      <c r="D199" s="125" t="s">
        <v>292</v>
      </c>
      <c r="E199" s="130" t="s">
        <v>35</v>
      </c>
      <c r="F199" s="131" t="s">
        <v>489</v>
      </c>
      <c r="H199" s="132">
        <v>1194</v>
      </c>
      <c r="I199" s="133"/>
      <c r="L199" s="129"/>
      <c r="M199" s="134"/>
      <c r="T199" s="135"/>
      <c r="AT199" s="130" t="s">
        <v>292</v>
      </c>
      <c r="AU199" s="130" t="s">
        <v>76</v>
      </c>
      <c r="AV199" s="9" t="s">
        <v>85</v>
      </c>
      <c r="AW199" s="9" t="s">
        <v>37</v>
      </c>
      <c r="AX199" s="9" t="s">
        <v>83</v>
      </c>
      <c r="AY199" s="130" t="s">
        <v>288</v>
      </c>
    </row>
    <row r="200" spans="2:65" s="1" customFormat="1" ht="16.5" customHeight="1">
      <c r="B200" s="30"/>
      <c r="C200" s="144" t="s">
        <v>490</v>
      </c>
      <c r="D200" s="144" t="s">
        <v>349</v>
      </c>
      <c r="E200" s="145" t="s">
        <v>491</v>
      </c>
      <c r="F200" s="146" t="s">
        <v>492</v>
      </c>
      <c r="G200" s="147" t="s">
        <v>303</v>
      </c>
      <c r="H200" s="148">
        <v>123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493</v>
      </c>
    </row>
    <row r="201" spans="2:65" s="1" customFormat="1" ht="11.25">
      <c r="B201" s="30"/>
      <c r="D201" s="125" t="s">
        <v>291</v>
      </c>
      <c r="F201" s="126" t="s">
        <v>492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494</v>
      </c>
      <c r="H202" s="132">
        <v>123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83</v>
      </c>
      <c r="AY202" s="130" t="s">
        <v>288</v>
      </c>
    </row>
    <row r="203" spans="2:65" s="1" customFormat="1" ht="16.5" customHeight="1">
      <c r="B203" s="30"/>
      <c r="C203" s="144" t="s">
        <v>435</v>
      </c>
      <c r="D203" s="144" t="s">
        <v>349</v>
      </c>
      <c r="E203" s="145" t="s">
        <v>495</v>
      </c>
      <c r="F203" s="146" t="s">
        <v>496</v>
      </c>
      <c r="G203" s="147" t="s">
        <v>303</v>
      </c>
      <c r="H203" s="148">
        <v>123</v>
      </c>
      <c r="I203" s="149"/>
      <c r="J203" s="150">
        <f>ROUND(I203*H203,2)</f>
        <v>0</v>
      </c>
      <c r="K203" s="151"/>
      <c r="L203" s="30"/>
      <c r="M203" s="152" t="s">
        <v>35</v>
      </c>
      <c r="N203" s="153" t="s">
        <v>47</v>
      </c>
      <c r="P203" s="121">
        <f>O203*H203</f>
        <v>0</v>
      </c>
      <c r="Q203" s="121">
        <v>0</v>
      </c>
      <c r="R203" s="121">
        <f>Q203*H203</f>
        <v>0</v>
      </c>
      <c r="S203" s="121">
        <v>0</v>
      </c>
      <c r="T203" s="122">
        <f>S203*H203</f>
        <v>0</v>
      </c>
      <c r="AR203" s="123" t="s">
        <v>289</v>
      </c>
      <c r="AT203" s="123" t="s">
        <v>349</v>
      </c>
      <c r="AU203" s="123" t="s">
        <v>76</v>
      </c>
      <c r="AY203" s="15" t="s">
        <v>288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15" t="s">
        <v>83</v>
      </c>
      <c r="BK203" s="124">
        <f>ROUND(I203*H203,2)</f>
        <v>0</v>
      </c>
      <c r="BL203" s="15" t="s">
        <v>289</v>
      </c>
      <c r="BM203" s="123" t="s">
        <v>497</v>
      </c>
    </row>
    <row r="204" spans="2:65" s="1" customFormat="1" ht="11.25">
      <c r="B204" s="30"/>
      <c r="D204" s="125" t="s">
        <v>291</v>
      </c>
      <c r="F204" s="126" t="s">
        <v>496</v>
      </c>
      <c r="I204" s="127"/>
      <c r="L204" s="30"/>
      <c r="M204" s="128"/>
      <c r="T204" s="51"/>
      <c r="AT204" s="15" t="s">
        <v>291</v>
      </c>
      <c r="AU204" s="15" t="s">
        <v>76</v>
      </c>
    </row>
    <row r="205" spans="2:65" s="9" customFormat="1" ht="11.25">
      <c r="B205" s="129"/>
      <c r="D205" s="125" t="s">
        <v>292</v>
      </c>
      <c r="E205" s="130" t="s">
        <v>35</v>
      </c>
      <c r="F205" s="131" t="s">
        <v>494</v>
      </c>
      <c r="H205" s="132">
        <v>123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83</v>
      </c>
      <c r="AY205" s="130" t="s">
        <v>288</v>
      </c>
    </row>
    <row r="206" spans="2:65" s="1" customFormat="1" ht="16.5" customHeight="1">
      <c r="B206" s="30"/>
      <c r="C206" s="144" t="s">
        <v>498</v>
      </c>
      <c r="D206" s="144" t="s">
        <v>349</v>
      </c>
      <c r="E206" s="145" t="s">
        <v>499</v>
      </c>
      <c r="F206" s="146" t="s">
        <v>500</v>
      </c>
      <c r="G206" s="147" t="s">
        <v>303</v>
      </c>
      <c r="H206" s="148">
        <v>8</v>
      </c>
      <c r="I206" s="149"/>
      <c r="J206" s="150">
        <f>ROUND(I206*H206,2)</f>
        <v>0</v>
      </c>
      <c r="K206" s="151"/>
      <c r="L206" s="30"/>
      <c r="M206" s="152" t="s">
        <v>35</v>
      </c>
      <c r="N206" s="153" t="s">
        <v>47</v>
      </c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AR206" s="123" t="s">
        <v>289</v>
      </c>
      <c r="AT206" s="123" t="s">
        <v>349</v>
      </c>
      <c r="AU206" s="123" t="s">
        <v>76</v>
      </c>
      <c r="AY206" s="15" t="s">
        <v>288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5" t="s">
        <v>83</v>
      </c>
      <c r="BK206" s="124">
        <f>ROUND(I206*H206,2)</f>
        <v>0</v>
      </c>
      <c r="BL206" s="15" t="s">
        <v>289</v>
      </c>
      <c r="BM206" s="123" t="s">
        <v>501</v>
      </c>
    </row>
    <row r="207" spans="2:65" s="1" customFormat="1" ht="11.25">
      <c r="B207" s="30"/>
      <c r="D207" s="125" t="s">
        <v>291</v>
      </c>
      <c r="F207" s="126" t="s">
        <v>500</v>
      </c>
      <c r="I207" s="127"/>
      <c r="L207" s="30"/>
      <c r="M207" s="128"/>
      <c r="T207" s="51"/>
      <c r="AT207" s="15" t="s">
        <v>291</v>
      </c>
      <c r="AU207" s="15" t="s">
        <v>76</v>
      </c>
    </row>
    <row r="208" spans="2:65" s="9" customFormat="1" ht="11.25">
      <c r="B208" s="129"/>
      <c r="D208" s="125" t="s">
        <v>292</v>
      </c>
      <c r="E208" s="130" t="s">
        <v>35</v>
      </c>
      <c r="F208" s="131" t="s">
        <v>502</v>
      </c>
      <c r="H208" s="132">
        <v>8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83</v>
      </c>
      <c r="AY208" s="130" t="s">
        <v>288</v>
      </c>
    </row>
    <row r="209" spans="2:65" s="1" customFormat="1" ht="16.5" customHeight="1">
      <c r="B209" s="30"/>
      <c r="C209" s="144" t="s">
        <v>503</v>
      </c>
      <c r="D209" s="144" t="s">
        <v>349</v>
      </c>
      <c r="E209" s="145" t="s">
        <v>504</v>
      </c>
      <c r="F209" s="146" t="s">
        <v>505</v>
      </c>
      <c r="G209" s="147" t="s">
        <v>303</v>
      </c>
      <c r="H209" s="148">
        <v>8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506</v>
      </c>
    </row>
    <row r="210" spans="2:65" s="1" customFormat="1" ht="11.25">
      <c r="B210" s="30"/>
      <c r="D210" s="125" t="s">
        <v>291</v>
      </c>
      <c r="F210" s="126" t="s">
        <v>507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11.25">
      <c r="B211" s="129"/>
      <c r="D211" s="125" t="s">
        <v>292</v>
      </c>
      <c r="E211" s="130" t="s">
        <v>35</v>
      </c>
      <c r="F211" s="131" t="s">
        <v>502</v>
      </c>
      <c r="H211" s="132">
        <v>8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83</v>
      </c>
      <c r="AY211" s="130" t="s">
        <v>288</v>
      </c>
    </row>
    <row r="212" spans="2:65" s="1" customFormat="1" ht="16.5" customHeight="1">
      <c r="B212" s="30"/>
      <c r="C212" s="144" t="s">
        <v>508</v>
      </c>
      <c r="D212" s="144" t="s">
        <v>349</v>
      </c>
      <c r="E212" s="145" t="s">
        <v>509</v>
      </c>
      <c r="F212" s="146" t="s">
        <v>510</v>
      </c>
      <c r="G212" s="147" t="s">
        <v>296</v>
      </c>
      <c r="H212" s="148">
        <v>15.6</v>
      </c>
      <c r="I212" s="149"/>
      <c r="J212" s="150">
        <f>ROUND(I212*H212,2)</f>
        <v>0</v>
      </c>
      <c r="K212" s="151"/>
      <c r="L212" s="30"/>
      <c r="M212" s="152" t="s">
        <v>35</v>
      </c>
      <c r="N212" s="153" t="s">
        <v>47</v>
      </c>
      <c r="P212" s="121">
        <f>O212*H212</f>
        <v>0</v>
      </c>
      <c r="Q212" s="121">
        <v>0.25800000000000001</v>
      </c>
      <c r="R212" s="121">
        <f>Q212*H212</f>
        <v>4.0247999999999999</v>
      </c>
      <c r="S212" s="121">
        <v>0</v>
      </c>
      <c r="T212" s="122">
        <f>S212*H212</f>
        <v>0</v>
      </c>
      <c r="AR212" s="123" t="s">
        <v>289</v>
      </c>
      <c r="AT212" s="123" t="s">
        <v>349</v>
      </c>
      <c r="AU212" s="123" t="s">
        <v>76</v>
      </c>
      <c r="AY212" s="15" t="s">
        <v>288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5" t="s">
        <v>83</v>
      </c>
      <c r="BK212" s="124">
        <f>ROUND(I212*H212,2)</f>
        <v>0</v>
      </c>
      <c r="BL212" s="15" t="s">
        <v>289</v>
      </c>
      <c r="BM212" s="123" t="s">
        <v>511</v>
      </c>
    </row>
    <row r="213" spans="2:65" s="1" customFormat="1" ht="19.5">
      <c r="B213" s="30"/>
      <c r="D213" s="125" t="s">
        <v>291</v>
      </c>
      <c r="F213" s="126" t="s">
        <v>512</v>
      </c>
      <c r="I213" s="127"/>
      <c r="L213" s="30"/>
      <c r="M213" s="128"/>
      <c r="T213" s="51"/>
      <c r="AT213" s="15" t="s">
        <v>291</v>
      </c>
      <c r="AU213" s="15" t="s">
        <v>76</v>
      </c>
    </row>
    <row r="214" spans="2:65" s="9" customFormat="1" ht="11.25">
      <c r="B214" s="129"/>
      <c r="D214" s="125" t="s">
        <v>292</v>
      </c>
      <c r="E214" s="130" t="s">
        <v>35</v>
      </c>
      <c r="F214" s="131" t="s">
        <v>513</v>
      </c>
      <c r="H214" s="132">
        <v>7.2</v>
      </c>
      <c r="I214" s="133"/>
      <c r="L214" s="129"/>
      <c r="M214" s="134"/>
      <c r="T214" s="135"/>
      <c r="AT214" s="130" t="s">
        <v>292</v>
      </c>
      <c r="AU214" s="130" t="s">
        <v>76</v>
      </c>
      <c r="AV214" s="9" t="s">
        <v>85</v>
      </c>
      <c r="AW214" s="9" t="s">
        <v>37</v>
      </c>
      <c r="AX214" s="9" t="s">
        <v>76</v>
      </c>
      <c r="AY214" s="130" t="s">
        <v>288</v>
      </c>
    </row>
    <row r="215" spans="2:65" s="9" customFormat="1" ht="11.25">
      <c r="B215" s="129"/>
      <c r="D215" s="125" t="s">
        <v>292</v>
      </c>
      <c r="E215" s="130" t="s">
        <v>35</v>
      </c>
      <c r="F215" s="131" t="s">
        <v>514</v>
      </c>
      <c r="H215" s="132">
        <v>8.4</v>
      </c>
      <c r="I215" s="133"/>
      <c r="L215" s="129"/>
      <c r="M215" s="134"/>
      <c r="T215" s="135"/>
      <c r="AT215" s="130" t="s">
        <v>292</v>
      </c>
      <c r="AU215" s="130" t="s">
        <v>76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10" customFormat="1" ht="11.25">
      <c r="B216" s="136"/>
      <c r="D216" s="125" t="s">
        <v>292</v>
      </c>
      <c r="E216" s="137" t="s">
        <v>35</v>
      </c>
      <c r="F216" s="138" t="s">
        <v>307</v>
      </c>
      <c r="H216" s="139">
        <v>15.6</v>
      </c>
      <c r="I216" s="140"/>
      <c r="L216" s="136"/>
      <c r="M216" s="141"/>
      <c r="T216" s="142"/>
      <c r="AT216" s="137" t="s">
        <v>292</v>
      </c>
      <c r="AU216" s="137" t="s">
        <v>76</v>
      </c>
      <c r="AV216" s="10" t="s">
        <v>289</v>
      </c>
      <c r="AW216" s="10" t="s">
        <v>37</v>
      </c>
      <c r="AX216" s="10" t="s">
        <v>83</v>
      </c>
      <c r="AY216" s="137" t="s">
        <v>288</v>
      </c>
    </row>
    <row r="217" spans="2:65" s="1" customFormat="1" ht="16.5" customHeight="1">
      <c r="B217" s="30"/>
      <c r="C217" s="144" t="s">
        <v>515</v>
      </c>
      <c r="D217" s="144" t="s">
        <v>349</v>
      </c>
      <c r="E217" s="145" t="s">
        <v>516</v>
      </c>
      <c r="F217" s="146" t="s">
        <v>517</v>
      </c>
      <c r="G217" s="147" t="s">
        <v>303</v>
      </c>
      <c r="H217" s="148">
        <v>4</v>
      </c>
      <c r="I217" s="149"/>
      <c r="J217" s="150">
        <f>ROUND(I217*H217,2)</f>
        <v>0</v>
      </c>
      <c r="K217" s="151"/>
      <c r="L217" s="30"/>
      <c r="M217" s="152" t="s">
        <v>35</v>
      </c>
      <c r="N217" s="153" t="s">
        <v>47</v>
      </c>
      <c r="P217" s="121">
        <f>O217*H217</f>
        <v>0</v>
      </c>
      <c r="Q217" s="121">
        <v>0</v>
      </c>
      <c r="R217" s="121">
        <f>Q217*H217</f>
        <v>0</v>
      </c>
      <c r="S217" s="121">
        <v>0</v>
      </c>
      <c r="T217" s="122">
        <f>S217*H217</f>
        <v>0</v>
      </c>
      <c r="AR217" s="123" t="s">
        <v>289</v>
      </c>
      <c r="AT217" s="123" t="s">
        <v>349</v>
      </c>
      <c r="AU217" s="123" t="s">
        <v>76</v>
      </c>
      <c r="AY217" s="15" t="s">
        <v>288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15" t="s">
        <v>83</v>
      </c>
      <c r="BK217" s="124">
        <f>ROUND(I217*H217,2)</f>
        <v>0</v>
      </c>
      <c r="BL217" s="15" t="s">
        <v>289</v>
      </c>
      <c r="BM217" s="123" t="s">
        <v>518</v>
      </c>
    </row>
    <row r="218" spans="2:65" s="1" customFormat="1" ht="19.5">
      <c r="B218" s="30"/>
      <c r="D218" s="125" t="s">
        <v>291</v>
      </c>
      <c r="F218" s="126" t="s">
        <v>519</v>
      </c>
      <c r="I218" s="127"/>
      <c r="L218" s="30"/>
      <c r="M218" s="128"/>
      <c r="T218" s="51"/>
      <c r="AT218" s="15" t="s">
        <v>291</v>
      </c>
      <c r="AU218" s="15" t="s">
        <v>76</v>
      </c>
    </row>
    <row r="219" spans="2:65" s="9" customFormat="1" ht="11.25">
      <c r="B219" s="129"/>
      <c r="D219" s="125" t="s">
        <v>292</v>
      </c>
      <c r="E219" s="130" t="s">
        <v>35</v>
      </c>
      <c r="F219" s="131" t="s">
        <v>520</v>
      </c>
      <c r="H219" s="132">
        <v>2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9" customFormat="1" ht="11.25">
      <c r="B220" s="129"/>
      <c r="D220" s="125" t="s">
        <v>292</v>
      </c>
      <c r="E220" s="130" t="s">
        <v>35</v>
      </c>
      <c r="F220" s="131" t="s">
        <v>521</v>
      </c>
      <c r="H220" s="132">
        <v>2</v>
      </c>
      <c r="I220" s="133"/>
      <c r="L220" s="129"/>
      <c r="M220" s="134"/>
      <c r="T220" s="135"/>
      <c r="AT220" s="130" t="s">
        <v>292</v>
      </c>
      <c r="AU220" s="130" t="s">
        <v>76</v>
      </c>
      <c r="AV220" s="9" t="s">
        <v>85</v>
      </c>
      <c r="AW220" s="9" t="s">
        <v>37</v>
      </c>
      <c r="AX220" s="9" t="s">
        <v>76</v>
      </c>
      <c r="AY220" s="130" t="s">
        <v>288</v>
      </c>
    </row>
    <row r="221" spans="2:65" s="10" customFormat="1" ht="11.25">
      <c r="B221" s="136"/>
      <c r="D221" s="125" t="s">
        <v>292</v>
      </c>
      <c r="E221" s="137" t="s">
        <v>35</v>
      </c>
      <c r="F221" s="138" t="s">
        <v>307</v>
      </c>
      <c r="H221" s="139">
        <v>4</v>
      </c>
      <c r="I221" s="140"/>
      <c r="L221" s="136"/>
      <c r="M221" s="141"/>
      <c r="T221" s="142"/>
      <c r="AT221" s="137" t="s">
        <v>292</v>
      </c>
      <c r="AU221" s="137" t="s">
        <v>76</v>
      </c>
      <c r="AV221" s="10" t="s">
        <v>289</v>
      </c>
      <c r="AW221" s="10" t="s">
        <v>37</v>
      </c>
      <c r="AX221" s="10" t="s">
        <v>83</v>
      </c>
      <c r="AY221" s="137" t="s">
        <v>288</v>
      </c>
    </row>
    <row r="222" spans="2:65" s="1" customFormat="1" ht="16.5" customHeight="1">
      <c r="B222" s="30"/>
      <c r="C222" s="144" t="s">
        <v>522</v>
      </c>
      <c r="D222" s="144" t="s">
        <v>349</v>
      </c>
      <c r="E222" s="145" t="s">
        <v>523</v>
      </c>
      <c r="F222" s="146" t="s">
        <v>524</v>
      </c>
      <c r="G222" s="147" t="s">
        <v>311</v>
      </c>
      <c r="H222" s="148">
        <v>39.99</v>
      </c>
      <c r="I222" s="149"/>
      <c r="J222" s="150">
        <f>ROUND(I222*H222,2)</f>
        <v>0</v>
      </c>
      <c r="K222" s="151"/>
      <c r="L222" s="30"/>
      <c r="M222" s="152" t="s">
        <v>35</v>
      </c>
      <c r="N222" s="153" t="s">
        <v>47</v>
      </c>
      <c r="P222" s="121">
        <f>O222*H222</f>
        <v>0</v>
      </c>
      <c r="Q222" s="121">
        <v>0</v>
      </c>
      <c r="R222" s="121">
        <f>Q222*H222</f>
        <v>0</v>
      </c>
      <c r="S222" s="121">
        <v>0</v>
      </c>
      <c r="T222" s="122">
        <f>S222*H222</f>
        <v>0</v>
      </c>
      <c r="AR222" s="123" t="s">
        <v>289</v>
      </c>
      <c r="AT222" s="123" t="s">
        <v>349</v>
      </c>
      <c r="AU222" s="123" t="s">
        <v>76</v>
      </c>
      <c r="AY222" s="15" t="s">
        <v>288</v>
      </c>
      <c r="BE222" s="124">
        <f>IF(N222="základní",J222,0)</f>
        <v>0</v>
      </c>
      <c r="BF222" s="124">
        <f>IF(N222="snížená",J222,0)</f>
        <v>0</v>
      </c>
      <c r="BG222" s="124">
        <f>IF(N222="zákl. přenesená",J222,0)</f>
        <v>0</v>
      </c>
      <c r="BH222" s="124">
        <f>IF(N222="sníž. přenesená",J222,0)</f>
        <v>0</v>
      </c>
      <c r="BI222" s="124">
        <f>IF(N222="nulová",J222,0)</f>
        <v>0</v>
      </c>
      <c r="BJ222" s="15" t="s">
        <v>83</v>
      </c>
      <c r="BK222" s="124">
        <f>ROUND(I222*H222,2)</f>
        <v>0</v>
      </c>
      <c r="BL222" s="15" t="s">
        <v>289</v>
      </c>
      <c r="BM222" s="123" t="s">
        <v>525</v>
      </c>
    </row>
    <row r="223" spans="2:65" s="1" customFormat="1" ht="19.5">
      <c r="B223" s="30"/>
      <c r="D223" s="125" t="s">
        <v>291</v>
      </c>
      <c r="F223" s="126" t="s">
        <v>526</v>
      </c>
      <c r="I223" s="127"/>
      <c r="L223" s="30"/>
      <c r="M223" s="128"/>
      <c r="T223" s="51"/>
      <c r="AT223" s="15" t="s">
        <v>291</v>
      </c>
      <c r="AU223" s="15" t="s">
        <v>76</v>
      </c>
    </row>
    <row r="224" spans="2:65" s="9" customFormat="1" ht="11.25">
      <c r="B224" s="129"/>
      <c r="D224" s="125" t="s">
        <v>292</v>
      </c>
      <c r="E224" s="130" t="s">
        <v>35</v>
      </c>
      <c r="F224" s="131" t="s">
        <v>527</v>
      </c>
      <c r="H224" s="132">
        <v>16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528</v>
      </c>
      <c r="H225" s="132">
        <v>20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 ht="11.25">
      <c r="B226" s="129"/>
      <c r="D226" s="125" t="s">
        <v>292</v>
      </c>
      <c r="E226" s="130" t="s">
        <v>35</v>
      </c>
      <c r="F226" s="131" t="s">
        <v>529</v>
      </c>
      <c r="H226" s="132">
        <v>3.99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 ht="11.25">
      <c r="B227" s="136"/>
      <c r="D227" s="125" t="s">
        <v>292</v>
      </c>
      <c r="E227" s="137" t="s">
        <v>35</v>
      </c>
      <c r="F227" s="138" t="s">
        <v>307</v>
      </c>
      <c r="H227" s="139">
        <v>39.99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21.75" customHeight="1">
      <c r="B228" s="30"/>
      <c r="C228" s="144" t="s">
        <v>530</v>
      </c>
      <c r="D228" s="144" t="s">
        <v>349</v>
      </c>
      <c r="E228" s="145" t="s">
        <v>531</v>
      </c>
      <c r="F228" s="146" t="s">
        <v>532</v>
      </c>
      <c r="G228" s="147" t="s">
        <v>296</v>
      </c>
      <c r="H228" s="148">
        <v>16.2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533</v>
      </c>
    </row>
    <row r="229" spans="2:65" s="1" customFormat="1" ht="19.5">
      <c r="B229" s="30"/>
      <c r="D229" s="125" t="s">
        <v>291</v>
      </c>
      <c r="F229" s="126" t="s">
        <v>534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535</v>
      </c>
      <c r="H230" s="132">
        <v>7.2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9" customFormat="1" ht="11.25">
      <c r="B231" s="129"/>
      <c r="D231" s="125" t="s">
        <v>292</v>
      </c>
      <c r="E231" s="130" t="s">
        <v>35</v>
      </c>
      <c r="F231" s="131" t="s">
        <v>536</v>
      </c>
      <c r="H231" s="132">
        <v>9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76</v>
      </c>
      <c r="AY231" s="130" t="s">
        <v>288</v>
      </c>
    </row>
    <row r="232" spans="2:65" s="10" customFormat="1" ht="11.25">
      <c r="B232" s="136"/>
      <c r="D232" s="125" t="s">
        <v>292</v>
      </c>
      <c r="E232" s="137" t="s">
        <v>35</v>
      </c>
      <c r="F232" s="138" t="s">
        <v>307</v>
      </c>
      <c r="H232" s="139">
        <v>16.2</v>
      </c>
      <c r="I232" s="140"/>
      <c r="L232" s="136"/>
      <c r="M232" s="141"/>
      <c r="T232" s="142"/>
      <c r="AT232" s="137" t="s">
        <v>292</v>
      </c>
      <c r="AU232" s="137" t="s">
        <v>76</v>
      </c>
      <c r="AV232" s="10" t="s">
        <v>289</v>
      </c>
      <c r="AW232" s="10" t="s">
        <v>37</v>
      </c>
      <c r="AX232" s="10" t="s">
        <v>83</v>
      </c>
      <c r="AY232" s="137" t="s">
        <v>288</v>
      </c>
    </row>
    <row r="233" spans="2:65" s="1" customFormat="1" ht="16.5" customHeight="1">
      <c r="B233" s="30"/>
      <c r="C233" s="144" t="s">
        <v>537</v>
      </c>
      <c r="D233" s="144" t="s">
        <v>349</v>
      </c>
      <c r="E233" s="145" t="s">
        <v>538</v>
      </c>
      <c r="F233" s="146" t="s">
        <v>539</v>
      </c>
      <c r="G233" s="147" t="s">
        <v>303</v>
      </c>
      <c r="H233" s="148">
        <v>4</v>
      </c>
      <c r="I233" s="149"/>
      <c r="J233" s="150">
        <f>ROUND(I233*H233,2)</f>
        <v>0</v>
      </c>
      <c r="K233" s="151"/>
      <c r="L233" s="30"/>
      <c r="M233" s="152" t="s">
        <v>35</v>
      </c>
      <c r="N233" s="153" t="s">
        <v>47</v>
      </c>
      <c r="P233" s="121">
        <f>O233*H233</f>
        <v>0</v>
      </c>
      <c r="Q233" s="121">
        <v>0</v>
      </c>
      <c r="R233" s="121">
        <f>Q233*H233</f>
        <v>0</v>
      </c>
      <c r="S233" s="121">
        <v>0</v>
      </c>
      <c r="T233" s="122">
        <f>S233*H233</f>
        <v>0</v>
      </c>
      <c r="AR233" s="123" t="s">
        <v>289</v>
      </c>
      <c r="AT233" s="123" t="s">
        <v>349</v>
      </c>
      <c r="AU233" s="123" t="s">
        <v>76</v>
      </c>
      <c r="AY233" s="15" t="s">
        <v>288</v>
      </c>
      <c r="BE233" s="124">
        <f>IF(N233="základní",J233,0)</f>
        <v>0</v>
      </c>
      <c r="BF233" s="124">
        <f>IF(N233="snížená",J233,0)</f>
        <v>0</v>
      </c>
      <c r="BG233" s="124">
        <f>IF(N233="zákl. přenesená",J233,0)</f>
        <v>0</v>
      </c>
      <c r="BH233" s="124">
        <f>IF(N233="sníž. přenesená",J233,0)</f>
        <v>0</v>
      </c>
      <c r="BI233" s="124">
        <f>IF(N233="nulová",J233,0)</f>
        <v>0</v>
      </c>
      <c r="BJ233" s="15" t="s">
        <v>83</v>
      </c>
      <c r="BK233" s="124">
        <f>ROUND(I233*H233,2)</f>
        <v>0</v>
      </c>
      <c r="BL233" s="15" t="s">
        <v>289</v>
      </c>
      <c r="BM233" s="123" t="s">
        <v>540</v>
      </c>
    </row>
    <row r="234" spans="2:65" s="1" customFormat="1" ht="19.5">
      <c r="B234" s="30"/>
      <c r="D234" s="125" t="s">
        <v>291</v>
      </c>
      <c r="F234" s="126" t="s">
        <v>541</v>
      </c>
      <c r="I234" s="127"/>
      <c r="L234" s="30"/>
      <c r="M234" s="128"/>
      <c r="T234" s="51"/>
      <c r="AT234" s="15" t="s">
        <v>291</v>
      </c>
      <c r="AU234" s="15" t="s">
        <v>76</v>
      </c>
    </row>
    <row r="235" spans="2:65" s="9" customFormat="1" ht="11.25">
      <c r="B235" s="129"/>
      <c r="D235" s="125" t="s">
        <v>292</v>
      </c>
      <c r="E235" s="130" t="s">
        <v>35</v>
      </c>
      <c r="F235" s="131" t="s">
        <v>542</v>
      </c>
      <c r="H235" s="132">
        <v>2</v>
      </c>
      <c r="I235" s="133"/>
      <c r="L235" s="129"/>
      <c r="M235" s="134"/>
      <c r="T235" s="135"/>
      <c r="AT235" s="130" t="s">
        <v>292</v>
      </c>
      <c r="AU235" s="130" t="s">
        <v>76</v>
      </c>
      <c r="AV235" s="9" t="s">
        <v>85</v>
      </c>
      <c r="AW235" s="9" t="s">
        <v>37</v>
      </c>
      <c r="AX235" s="9" t="s">
        <v>76</v>
      </c>
      <c r="AY235" s="130" t="s">
        <v>288</v>
      </c>
    </row>
    <row r="236" spans="2:65" s="9" customFormat="1" ht="11.25">
      <c r="B236" s="129"/>
      <c r="D236" s="125" t="s">
        <v>292</v>
      </c>
      <c r="E236" s="130" t="s">
        <v>35</v>
      </c>
      <c r="F236" s="131" t="s">
        <v>543</v>
      </c>
      <c r="H236" s="132">
        <v>2</v>
      </c>
      <c r="I236" s="133"/>
      <c r="L236" s="129"/>
      <c r="M236" s="134"/>
      <c r="T236" s="135"/>
      <c r="AT236" s="130" t="s">
        <v>292</v>
      </c>
      <c r="AU236" s="130" t="s">
        <v>76</v>
      </c>
      <c r="AV236" s="9" t="s">
        <v>85</v>
      </c>
      <c r="AW236" s="9" t="s">
        <v>37</v>
      </c>
      <c r="AX236" s="9" t="s">
        <v>76</v>
      </c>
      <c r="AY236" s="130" t="s">
        <v>288</v>
      </c>
    </row>
    <row r="237" spans="2:65" s="10" customFormat="1" ht="11.25">
      <c r="B237" s="136"/>
      <c r="D237" s="125" t="s">
        <v>292</v>
      </c>
      <c r="E237" s="137" t="s">
        <v>35</v>
      </c>
      <c r="F237" s="138" t="s">
        <v>307</v>
      </c>
      <c r="H237" s="139">
        <v>4</v>
      </c>
      <c r="I237" s="140"/>
      <c r="L237" s="136"/>
      <c r="M237" s="141"/>
      <c r="T237" s="142"/>
      <c r="AT237" s="137" t="s">
        <v>292</v>
      </c>
      <c r="AU237" s="137" t="s">
        <v>76</v>
      </c>
      <c r="AV237" s="10" t="s">
        <v>289</v>
      </c>
      <c r="AW237" s="10" t="s">
        <v>37</v>
      </c>
      <c r="AX237" s="10" t="s">
        <v>83</v>
      </c>
      <c r="AY237" s="137" t="s">
        <v>288</v>
      </c>
    </row>
    <row r="238" spans="2:65" s="1" customFormat="1" ht="16.5" customHeight="1">
      <c r="B238" s="30"/>
      <c r="C238" s="144" t="s">
        <v>544</v>
      </c>
      <c r="D238" s="144" t="s">
        <v>349</v>
      </c>
      <c r="E238" s="145" t="s">
        <v>545</v>
      </c>
      <c r="F238" s="146" t="s">
        <v>546</v>
      </c>
      <c r="G238" s="147" t="s">
        <v>296</v>
      </c>
      <c r="H238" s="148">
        <v>29</v>
      </c>
      <c r="I238" s="149"/>
      <c r="J238" s="150">
        <f>ROUND(I238*H238,2)</f>
        <v>0</v>
      </c>
      <c r="K238" s="151"/>
      <c r="L238" s="30"/>
      <c r="M238" s="152" t="s">
        <v>35</v>
      </c>
      <c r="N238" s="153" t="s">
        <v>47</v>
      </c>
      <c r="P238" s="121">
        <f>O238*H238</f>
        <v>0</v>
      </c>
      <c r="Q238" s="121">
        <v>0</v>
      </c>
      <c r="R238" s="121">
        <f>Q238*H238</f>
        <v>0</v>
      </c>
      <c r="S238" s="121">
        <v>0</v>
      </c>
      <c r="T238" s="122">
        <f>S238*H238</f>
        <v>0</v>
      </c>
      <c r="AR238" s="123" t="s">
        <v>289</v>
      </c>
      <c r="AT238" s="123" t="s">
        <v>349</v>
      </c>
      <c r="AU238" s="123" t="s">
        <v>76</v>
      </c>
      <c r="AY238" s="15" t="s">
        <v>288</v>
      </c>
      <c r="BE238" s="124">
        <f>IF(N238="základní",J238,0)</f>
        <v>0</v>
      </c>
      <c r="BF238" s="124">
        <f>IF(N238="snížená",J238,0)</f>
        <v>0</v>
      </c>
      <c r="BG238" s="124">
        <f>IF(N238="zákl. přenesená",J238,0)</f>
        <v>0</v>
      </c>
      <c r="BH238" s="124">
        <f>IF(N238="sníž. přenesená",J238,0)</f>
        <v>0</v>
      </c>
      <c r="BI238" s="124">
        <f>IF(N238="nulová",J238,0)</f>
        <v>0</v>
      </c>
      <c r="BJ238" s="15" t="s">
        <v>83</v>
      </c>
      <c r="BK238" s="124">
        <f>ROUND(I238*H238,2)</f>
        <v>0</v>
      </c>
      <c r="BL238" s="15" t="s">
        <v>289</v>
      </c>
      <c r="BM238" s="123" t="s">
        <v>547</v>
      </c>
    </row>
    <row r="239" spans="2:65" s="1" customFormat="1" ht="11.25">
      <c r="B239" s="30"/>
      <c r="D239" s="125" t="s">
        <v>291</v>
      </c>
      <c r="F239" s="126" t="s">
        <v>548</v>
      </c>
      <c r="I239" s="127"/>
      <c r="L239" s="30"/>
      <c r="M239" s="128"/>
      <c r="T239" s="51"/>
      <c r="AT239" s="15" t="s">
        <v>291</v>
      </c>
      <c r="AU239" s="15" t="s">
        <v>76</v>
      </c>
    </row>
    <row r="240" spans="2:65" s="9" customFormat="1" ht="11.25">
      <c r="B240" s="129"/>
      <c r="D240" s="125" t="s">
        <v>292</v>
      </c>
      <c r="E240" s="130" t="s">
        <v>35</v>
      </c>
      <c r="F240" s="131" t="s">
        <v>549</v>
      </c>
      <c r="H240" s="132">
        <v>13</v>
      </c>
      <c r="I240" s="133"/>
      <c r="L240" s="129"/>
      <c r="M240" s="134"/>
      <c r="T240" s="135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76</v>
      </c>
      <c r="AY240" s="130" t="s">
        <v>288</v>
      </c>
    </row>
    <row r="241" spans="2:65" s="9" customFormat="1" ht="11.25">
      <c r="B241" s="129"/>
      <c r="D241" s="125" t="s">
        <v>292</v>
      </c>
      <c r="E241" s="130" t="s">
        <v>35</v>
      </c>
      <c r="F241" s="131" t="s">
        <v>550</v>
      </c>
      <c r="H241" s="132">
        <v>16</v>
      </c>
      <c r="I241" s="133"/>
      <c r="L241" s="129"/>
      <c r="M241" s="134"/>
      <c r="T241" s="135"/>
      <c r="AT241" s="130" t="s">
        <v>292</v>
      </c>
      <c r="AU241" s="130" t="s">
        <v>76</v>
      </c>
      <c r="AV241" s="9" t="s">
        <v>85</v>
      </c>
      <c r="AW241" s="9" t="s">
        <v>37</v>
      </c>
      <c r="AX241" s="9" t="s">
        <v>76</v>
      </c>
      <c r="AY241" s="130" t="s">
        <v>288</v>
      </c>
    </row>
    <row r="242" spans="2:65" s="10" customFormat="1" ht="11.25">
      <c r="B242" s="136"/>
      <c r="D242" s="125" t="s">
        <v>292</v>
      </c>
      <c r="E242" s="137" t="s">
        <v>35</v>
      </c>
      <c r="F242" s="138" t="s">
        <v>307</v>
      </c>
      <c r="H242" s="139">
        <v>29</v>
      </c>
      <c r="I242" s="140"/>
      <c r="L242" s="136"/>
      <c r="M242" s="141"/>
      <c r="T242" s="142"/>
      <c r="AT242" s="137" t="s">
        <v>292</v>
      </c>
      <c r="AU242" s="137" t="s">
        <v>76</v>
      </c>
      <c r="AV242" s="10" t="s">
        <v>289</v>
      </c>
      <c r="AW242" s="10" t="s">
        <v>37</v>
      </c>
      <c r="AX242" s="10" t="s">
        <v>83</v>
      </c>
      <c r="AY242" s="137" t="s">
        <v>288</v>
      </c>
    </row>
    <row r="243" spans="2:65" s="1" customFormat="1" ht="16.5" customHeight="1">
      <c r="B243" s="30"/>
      <c r="C243" s="144" t="s">
        <v>551</v>
      </c>
      <c r="D243" s="144" t="s">
        <v>349</v>
      </c>
      <c r="E243" s="145" t="s">
        <v>552</v>
      </c>
      <c r="F243" s="146" t="s">
        <v>553</v>
      </c>
      <c r="G243" s="147" t="s">
        <v>486</v>
      </c>
      <c r="H243" s="148">
        <v>106.5</v>
      </c>
      <c r="I243" s="149"/>
      <c r="J243" s="150">
        <f>ROUND(I243*H243,2)</f>
        <v>0</v>
      </c>
      <c r="K243" s="151"/>
      <c r="L243" s="30"/>
      <c r="M243" s="152" t="s">
        <v>35</v>
      </c>
      <c r="N243" s="153" t="s">
        <v>47</v>
      </c>
      <c r="P243" s="121">
        <f>O243*H243</f>
        <v>0</v>
      </c>
      <c r="Q243" s="121">
        <v>0</v>
      </c>
      <c r="R243" s="121">
        <f>Q243*H243</f>
        <v>0</v>
      </c>
      <c r="S243" s="121">
        <v>0</v>
      </c>
      <c r="T243" s="122">
        <f>S243*H243</f>
        <v>0</v>
      </c>
      <c r="AR243" s="123" t="s">
        <v>289</v>
      </c>
      <c r="AT243" s="123" t="s">
        <v>349</v>
      </c>
      <c r="AU243" s="123" t="s">
        <v>76</v>
      </c>
      <c r="AY243" s="15" t="s">
        <v>288</v>
      </c>
      <c r="BE243" s="124">
        <f>IF(N243="základní",J243,0)</f>
        <v>0</v>
      </c>
      <c r="BF243" s="124">
        <f>IF(N243="snížená",J243,0)</f>
        <v>0</v>
      </c>
      <c r="BG243" s="124">
        <f>IF(N243="zákl. přenesená",J243,0)</f>
        <v>0</v>
      </c>
      <c r="BH243" s="124">
        <f>IF(N243="sníž. přenesená",J243,0)</f>
        <v>0</v>
      </c>
      <c r="BI243" s="124">
        <f>IF(N243="nulová",J243,0)</f>
        <v>0</v>
      </c>
      <c r="BJ243" s="15" t="s">
        <v>83</v>
      </c>
      <c r="BK243" s="124">
        <f>ROUND(I243*H243,2)</f>
        <v>0</v>
      </c>
      <c r="BL243" s="15" t="s">
        <v>289</v>
      </c>
      <c r="BM243" s="123" t="s">
        <v>554</v>
      </c>
    </row>
    <row r="244" spans="2:65" s="1" customFormat="1" ht="19.5">
      <c r="B244" s="30"/>
      <c r="D244" s="125" t="s">
        <v>291</v>
      </c>
      <c r="F244" s="126" t="s">
        <v>555</v>
      </c>
      <c r="I244" s="127"/>
      <c r="L244" s="30"/>
      <c r="M244" s="128"/>
      <c r="T244" s="51"/>
      <c r="AT244" s="15" t="s">
        <v>291</v>
      </c>
      <c r="AU244" s="15" t="s">
        <v>76</v>
      </c>
    </row>
    <row r="245" spans="2:65" s="9" customFormat="1" ht="11.25">
      <c r="B245" s="129"/>
      <c r="D245" s="125" t="s">
        <v>292</v>
      </c>
      <c r="E245" s="130" t="s">
        <v>35</v>
      </c>
      <c r="F245" s="131" t="s">
        <v>556</v>
      </c>
      <c r="H245" s="132">
        <v>58.5</v>
      </c>
      <c r="I245" s="133"/>
      <c r="L245" s="129"/>
      <c r="M245" s="134"/>
      <c r="T245" s="135"/>
      <c r="AT245" s="130" t="s">
        <v>292</v>
      </c>
      <c r="AU245" s="130" t="s">
        <v>76</v>
      </c>
      <c r="AV245" s="9" t="s">
        <v>85</v>
      </c>
      <c r="AW245" s="9" t="s">
        <v>37</v>
      </c>
      <c r="AX245" s="9" t="s">
        <v>76</v>
      </c>
      <c r="AY245" s="130" t="s">
        <v>288</v>
      </c>
    </row>
    <row r="246" spans="2:65" s="9" customFormat="1" ht="11.25">
      <c r="B246" s="129"/>
      <c r="D246" s="125" t="s">
        <v>292</v>
      </c>
      <c r="E246" s="130" t="s">
        <v>35</v>
      </c>
      <c r="F246" s="131" t="s">
        <v>557</v>
      </c>
      <c r="H246" s="132">
        <v>48</v>
      </c>
      <c r="I246" s="133"/>
      <c r="L246" s="129"/>
      <c r="M246" s="134"/>
      <c r="T246" s="135"/>
      <c r="AT246" s="130" t="s">
        <v>292</v>
      </c>
      <c r="AU246" s="130" t="s">
        <v>76</v>
      </c>
      <c r="AV246" s="9" t="s">
        <v>85</v>
      </c>
      <c r="AW246" s="9" t="s">
        <v>37</v>
      </c>
      <c r="AX246" s="9" t="s">
        <v>76</v>
      </c>
      <c r="AY246" s="130" t="s">
        <v>288</v>
      </c>
    </row>
    <row r="247" spans="2:65" s="10" customFormat="1" ht="11.25">
      <c r="B247" s="136"/>
      <c r="D247" s="125" t="s">
        <v>292</v>
      </c>
      <c r="E247" s="137" t="s">
        <v>35</v>
      </c>
      <c r="F247" s="138" t="s">
        <v>307</v>
      </c>
      <c r="H247" s="139">
        <v>106.5</v>
      </c>
      <c r="I247" s="140"/>
      <c r="L247" s="136"/>
      <c r="M247" s="141"/>
      <c r="T247" s="142"/>
      <c r="AT247" s="137" t="s">
        <v>292</v>
      </c>
      <c r="AU247" s="137" t="s">
        <v>76</v>
      </c>
      <c r="AV247" s="10" t="s">
        <v>289</v>
      </c>
      <c r="AW247" s="10" t="s">
        <v>37</v>
      </c>
      <c r="AX247" s="10" t="s">
        <v>83</v>
      </c>
      <c r="AY247" s="137" t="s">
        <v>288</v>
      </c>
    </row>
    <row r="248" spans="2:65" s="1" customFormat="1" ht="24.2" customHeight="1">
      <c r="B248" s="30"/>
      <c r="C248" s="144" t="s">
        <v>558</v>
      </c>
      <c r="D248" s="144" t="s">
        <v>349</v>
      </c>
      <c r="E248" s="145" t="s">
        <v>559</v>
      </c>
      <c r="F248" s="146" t="s">
        <v>560</v>
      </c>
      <c r="G248" s="147" t="s">
        <v>486</v>
      </c>
      <c r="H248" s="148">
        <v>81.5</v>
      </c>
      <c r="I248" s="149"/>
      <c r="J248" s="150">
        <f>ROUND(I248*H248,2)</f>
        <v>0</v>
      </c>
      <c r="K248" s="151"/>
      <c r="L248" s="30"/>
      <c r="M248" s="152" t="s">
        <v>35</v>
      </c>
      <c r="N248" s="153" t="s">
        <v>47</v>
      </c>
      <c r="P248" s="121">
        <f>O248*H248</f>
        <v>0</v>
      </c>
      <c r="Q248" s="121">
        <v>0</v>
      </c>
      <c r="R248" s="121">
        <f>Q248*H248</f>
        <v>0</v>
      </c>
      <c r="S248" s="121">
        <v>0</v>
      </c>
      <c r="T248" s="122">
        <f>S248*H248</f>
        <v>0</v>
      </c>
      <c r="AR248" s="123" t="s">
        <v>289</v>
      </c>
      <c r="AT248" s="123" t="s">
        <v>349</v>
      </c>
      <c r="AU248" s="123" t="s">
        <v>76</v>
      </c>
      <c r="AY248" s="15" t="s">
        <v>288</v>
      </c>
      <c r="BE248" s="124">
        <f>IF(N248="základní",J248,0)</f>
        <v>0</v>
      </c>
      <c r="BF248" s="124">
        <f>IF(N248="snížená",J248,0)</f>
        <v>0</v>
      </c>
      <c r="BG248" s="124">
        <f>IF(N248="zákl. přenesená",J248,0)</f>
        <v>0</v>
      </c>
      <c r="BH248" s="124">
        <f>IF(N248="sníž. přenesená",J248,0)</f>
        <v>0</v>
      </c>
      <c r="BI248" s="124">
        <f>IF(N248="nulová",J248,0)</f>
        <v>0</v>
      </c>
      <c r="BJ248" s="15" t="s">
        <v>83</v>
      </c>
      <c r="BK248" s="124">
        <f>ROUND(I248*H248,2)</f>
        <v>0</v>
      </c>
      <c r="BL248" s="15" t="s">
        <v>289</v>
      </c>
      <c r="BM248" s="123" t="s">
        <v>561</v>
      </c>
    </row>
    <row r="249" spans="2:65" s="1" customFormat="1" ht="29.25">
      <c r="B249" s="30"/>
      <c r="D249" s="125" t="s">
        <v>291</v>
      </c>
      <c r="F249" s="126" t="s">
        <v>562</v>
      </c>
      <c r="I249" s="127"/>
      <c r="L249" s="30"/>
      <c r="M249" s="128"/>
      <c r="T249" s="51"/>
      <c r="AT249" s="15" t="s">
        <v>291</v>
      </c>
      <c r="AU249" s="15" t="s">
        <v>76</v>
      </c>
    </row>
    <row r="250" spans="2:65" s="9" customFormat="1" ht="11.25">
      <c r="B250" s="129"/>
      <c r="D250" s="125" t="s">
        <v>292</v>
      </c>
      <c r="E250" s="130" t="s">
        <v>35</v>
      </c>
      <c r="F250" s="131" t="s">
        <v>563</v>
      </c>
      <c r="H250" s="132">
        <v>49.5</v>
      </c>
      <c r="I250" s="133"/>
      <c r="L250" s="129"/>
      <c r="M250" s="134"/>
      <c r="T250" s="135"/>
      <c r="AT250" s="130" t="s">
        <v>292</v>
      </c>
      <c r="AU250" s="130" t="s">
        <v>76</v>
      </c>
      <c r="AV250" s="9" t="s">
        <v>85</v>
      </c>
      <c r="AW250" s="9" t="s">
        <v>37</v>
      </c>
      <c r="AX250" s="9" t="s">
        <v>76</v>
      </c>
      <c r="AY250" s="130" t="s">
        <v>288</v>
      </c>
    </row>
    <row r="251" spans="2:65" s="9" customFormat="1" ht="11.25">
      <c r="B251" s="129"/>
      <c r="D251" s="125" t="s">
        <v>292</v>
      </c>
      <c r="E251" s="130" t="s">
        <v>35</v>
      </c>
      <c r="F251" s="131" t="s">
        <v>564</v>
      </c>
      <c r="H251" s="132">
        <v>32</v>
      </c>
      <c r="I251" s="133"/>
      <c r="L251" s="129"/>
      <c r="M251" s="134"/>
      <c r="T251" s="135"/>
      <c r="AT251" s="130" t="s">
        <v>292</v>
      </c>
      <c r="AU251" s="130" t="s">
        <v>76</v>
      </c>
      <c r="AV251" s="9" t="s">
        <v>85</v>
      </c>
      <c r="AW251" s="9" t="s">
        <v>37</v>
      </c>
      <c r="AX251" s="9" t="s">
        <v>76</v>
      </c>
      <c r="AY251" s="130" t="s">
        <v>288</v>
      </c>
    </row>
    <row r="252" spans="2:65" s="10" customFormat="1" ht="11.25">
      <c r="B252" s="136"/>
      <c r="D252" s="125" t="s">
        <v>292</v>
      </c>
      <c r="E252" s="137" t="s">
        <v>35</v>
      </c>
      <c r="F252" s="138" t="s">
        <v>307</v>
      </c>
      <c r="H252" s="139">
        <v>81.5</v>
      </c>
      <c r="I252" s="140"/>
      <c r="L252" s="136"/>
      <c r="M252" s="141"/>
      <c r="T252" s="142"/>
      <c r="AT252" s="137" t="s">
        <v>292</v>
      </c>
      <c r="AU252" s="137" t="s">
        <v>76</v>
      </c>
      <c r="AV252" s="10" t="s">
        <v>289</v>
      </c>
      <c r="AW252" s="10" t="s">
        <v>37</v>
      </c>
      <c r="AX252" s="10" t="s">
        <v>83</v>
      </c>
      <c r="AY252" s="137" t="s">
        <v>288</v>
      </c>
    </row>
    <row r="253" spans="2:65" s="1" customFormat="1" ht="16.5" customHeight="1">
      <c r="B253" s="30"/>
      <c r="C253" s="144" t="s">
        <v>565</v>
      </c>
      <c r="D253" s="144" t="s">
        <v>349</v>
      </c>
      <c r="E253" s="145" t="s">
        <v>566</v>
      </c>
      <c r="F253" s="146" t="s">
        <v>567</v>
      </c>
      <c r="G253" s="147" t="s">
        <v>296</v>
      </c>
      <c r="H253" s="148">
        <v>9</v>
      </c>
      <c r="I253" s="149"/>
      <c r="J253" s="150">
        <f>ROUND(I253*H253,2)</f>
        <v>0</v>
      </c>
      <c r="K253" s="151"/>
      <c r="L253" s="30"/>
      <c r="M253" s="152" t="s">
        <v>35</v>
      </c>
      <c r="N253" s="153" t="s">
        <v>47</v>
      </c>
      <c r="P253" s="121">
        <f>O253*H253</f>
        <v>0</v>
      </c>
      <c r="Q253" s="121">
        <v>0</v>
      </c>
      <c r="R253" s="121">
        <f>Q253*H253</f>
        <v>0</v>
      </c>
      <c r="S253" s="121">
        <v>0</v>
      </c>
      <c r="T253" s="122">
        <f>S253*H253</f>
        <v>0</v>
      </c>
      <c r="AR253" s="123" t="s">
        <v>289</v>
      </c>
      <c r="AT253" s="123" t="s">
        <v>349</v>
      </c>
      <c r="AU253" s="123" t="s">
        <v>76</v>
      </c>
      <c r="AY253" s="15" t="s">
        <v>288</v>
      </c>
      <c r="BE253" s="124">
        <f>IF(N253="základní",J253,0)</f>
        <v>0</v>
      </c>
      <c r="BF253" s="124">
        <f>IF(N253="snížená",J253,0)</f>
        <v>0</v>
      </c>
      <c r="BG253" s="124">
        <f>IF(N253="zákl. přenesená",J253,0)</f>
        <v>0</v>
      </c>
      <c r="BH253" s="124">
        <f>IF(N253="sníž. přenesená",J253,0)</f>
        <v>0</v>
      </c>
      <c r="BI253" s="124">
        <f>IF(N253="nulová",J253,0)</f>
        <v>0</v>
      </c>
      <c r="BJ253" s="15" t="s">
        <v>83</v>
      </c>
      <c r="BK253" s="124">
        <f>ROUND(I253*H253,2)</f>
        <v>0</v>
      </c>
      <c r="BL253" s="15" t="s">
        <v>289</v>
      </c>
      <c r="BM253" s="123" t="s">
        <v>568</v>
      </c>
    </row>
    <row r="254" spans="2:65" s="1" customFormat="1" ht="29.25">
      <c r="B254" s="30"/>
      <c r="D254" s="125" t="s">
        <v>291</v>
      </c>
      <c r="F254" s="126" t="s">
        <v>569</v>
      </c>
      <c r="I254" s="127"/>
      <c r="L254" s="30"/>
      <c r="M254" s="128"/>
      <c r="T254" s="51"/>
      <c r="AT254" s="15" t="s">
        <v>291</v>
      </c>
      <c r="AU254" s="15" t="s">
        <v>76</v>
      </c>
    </row>
    <row r="255" spans="2:65" s="9" customFormat="1" ht="11.25">
      <c r="B255" s="129"/>
      <c r="D255" s="125" t="s">
        <v>292</v>
      </c>
      <c r="E255" s="130" t="s">
        <v>35</v>
      </c>
      <c r="F255" s="131" t="s">
        <v>570</v>
      </c>
      <c r="H255" s="132">
        <v>9</v>
      </c>
      <c r="I255" s="133"/>
      <c r="L255" s="129"/>
      <c r="M255" s="134"/>
      <c r="T255" s="135"/>
      <c r="AT255" s="130" t="s">
        <v>292</v>
      </c>
      <c r="AU255" s="130" t="s">
        <v>76</v>
      </c>
      <c r="AV255" s="9" t="s">
        <v>85</v>
      </c>
      <c r="AW255" s="9" t="s">
        <v>37</v>
      </c>
      <c r="AX255" s="9" t="s">
        <v>83</v>
      </c>
      <c r="AY255" s="130" t="s">
        <v>288</v>
      </c>
    </row>
    <row r="256" spans="2:65" s="1" customFormat="1" ht="16.5" customHeight="1">
      <c r="B256" s="30"/>
      <c r="C256" s="144" t="s">
        <v>571</v>
      </c>
      <c r="D256" s="144" t="s">
        <v>349</v>
      </c>
      <c r="E256" s="145" t="s">
        <v>572</v>
      </c>
      <c r="F256" s="146" t="s">
        <v>573</v>
      </c>
      <c r="G256" s="147" t="s">
        <v>296</v>
      </c>
      <c r="H256" s="148">
        <v>8.4</v>
      </c>
      <c r="I256" s="149"/>
      <c r="J256" s="150">
        <f>ROUND(I256*H256,2)</f>
        <v>0</v>
      </c>
      <c r="K256" s="151"/>
      <c r="L256" s="30"/>
      <c r="M256" s="152" t="s">
        <v>35</v>
      </c>
      <c r="N256" s="153" t="s">
        <v>47</v>
      </c>
      <c r="P256" s="121">
        <f>O256*H256</f>
        <v>0</v>
      </c>
      <c r="Q256" s="121">
        <v>0</v>
      </c>
      <c r="R256" s="121">
        <f>Q256*H256</f>
        <v>0</v>
      </c>
      <c r="S256" s="121">
        <v>0</v>
      </c>
      <c r="T256" s="122">
        <f>S256*H256</f>
        <v>0</v>
      </c>
      <c r="AR256" s="123" t="s">
        <v>289</v>
      </c>
      <c r="AT256" s="123" t="s">
        <v>349</v>
      </c>
      <c r="AU256" s="123" t="s">
        <v>76</v>
      </c>
      <c r="AY256" s="15" t="s">
        <v>288</v>
      </c>
      <c r="BE256" s="124">
        <f>IF(N256="základní",J256,0)</f>
        <v>0</v>
      </c>
      <c r="BF256" s="124">
        <f>IF(N256="snížená",J256,0)</f>
        <v>0</v>
      </c>
      <c r="BG256" s="124">
        <f>IF(N256="zákl. přenesená",J256,0)</f>
        <v>0</v>
      </c>
      <c r="BH256" s="124">
        <f>IF(N256="sníž. přenesená",J256,0)</f>
        <v>0</v>
      </c>
      <c r="BI256" s="124">
        <f>IF(N256="nulová",J256,0)</f>
        <v>0</v>
      </c>
      <c r="BJ256" s="15" t="s">
        <v>83</v>
      </c>
      <c r="BK256" s="124">
        <f>ROUND(I256*H256,2)</f>
        <v>0</v>
      </c>
      <c r="BL256" s="15" t="s">
        <v>289</v>
      </c>
      <c r="BM256" s="123" t="s">
        <v>574</v>
      </c>
    </row>
    <row r="257" spans="2:65" s="1" customFormat="1" ht="29.25">
      <c r="B257" s="30"/>
      <c r="D257" s="125" t="s">
        <v>291</v>
      </c>
      <c r="F257" s="126" t="s">
        <v>575</v>
      </c>
      <c r="I257" s="127"/>
      <c r="L257" s="30"/>
      <c r="M257" s="128"/>
      <c r="T257" s="51"/>
      <c r="AT257" s="15" t="s">
        <v>291</v>
      </c>
      <c r="AU257" s="15" t="s">
        <v>76</v>
      </c>
    </row>
    <row r="258" spans="2:65" s="9" customFormat="1" ht="11.25">
      <c r="B258" s="129"/>
      <c r="D258" s="125" t="s">
        <v>292</v>
      </c>
      <c r="E258" s="130" t="s">
        <v>35</v>
      </c>
      <c r="F258" s="131" t="s">
        <v>576</v>
      </c>
      <c r="H258" s="132">
        <v>8.4</v>
      </c>
      <c r="I258" s="133"/>
      <c r="L258" s="129"/>
      <c r="M258" s="134"/>
      <c r="T258" s="135"/>
      <c r="AT258" s="130" t="s">
        <v>292</v>
      </c>
      <c r="AU258" s="130" t="s">
        <v>76</v>
      </c>
      <c r="AV258" s="9" t="s">
        <v>85</v>
      </c>
      <c r="AW258" s="9" t="s">
        <v>37</v>
      </c>
      <c r="AX258" s="9" t="s">
        <v>83</v>
      </c>
      <c r="AY258" s="130" t="s">
        <v>288</v>
      </c>
    </row>
    <row r="259" spans="2:65" s="1" customFormat="1" ht="16.5" customHeight="1">
      <c r="B259" s="30"/>
      <c r="C259" s="144" t="s">
        <v>577</v>
      </c>
      <c r="D259" s="144" t="s">
        <v>349</v>
      </c>
      <c r="E259" s="145" t="s">
        <v>578</v>
      </c>
      <c r="F259" s="146" t="s">
        <v>579</v>
      </c>
      <c r="G259" s="147" t="s">
        <v>296</v>
      </c>
      <c r="H259" s="148">
        <v>9.5</v>
      </c>
      <c r="I259" s="149"/>
      <c r="J259" s="150">
        <f>ROUND(I259*H259,2)</f>
        <v>0</v>
      </c>
      <c r="K259" s="151"/>
      <c r="L259" s="30"/>
      <c r="M259" s="152" t="s">
        <v>35</v>
      </c>
      <c r="N259" s="153" t="s">
        <v>47</v>
      </c>
      <c r="P259" s="121">
        <f>O259*H259</f>
        <v>0</v>
      </c>
      <c r="Q259" s="121">
        <v>0</v>
      </c>
      <c r="R259" s="121">
        <f>Q259*H259</f>
        <v>0</v>
      </c>
      <c r="S259" s="121">
        <v>0</v>
      </c>
      <c r="T259" s="122">
        <f>S259*H259</f>
        <v>0</v>
      </c>
      <c r="AR259" s="123" t="s">
        <v>289</v>
      </c>
      <c r="AT259" s="123" t="s">
        <v>349</v>
      </c>
      <c r="AU259" s="123" t="s">
        <v>76</v>
      </c>
      <c r="AY259" s="15" t="s">
        <v>288</v>
      </c>
      <c r="BE259" s="124">
        <f>IF(N259="základní",J259,0)</f>
        <v>0</v>
      </c>
      <c r="BF259" s="124">
        <f>IF(N259="snížená",J259,0)</f>
        <v>0</v>
      </c>
      <c r="BG259" s="124">
        <f>IF(N259="zákl. přenesená",J259,0)</f>
        <v>0</v>
      </c>
      <c r="BH259" s="124">
        <f>IF(N259="sníž. přenesená",J259,0)</f>
        <v>0</v>
      </c>
      <c r="BI259" s="124">
        <f>IF(N259="nulová",J259,0)</f>
        <v>0</v>
      </c>
      <c r="BJ259" s="15" t="s">
        <v>83</v>
      </c>
      <c r="BK259" s="124">
        <f>ROUND(I259*H259,2)</f>
        <v>0</v>
      </c>
      <c r="BL259" s="15" t="s">
        <v>289</v>
      </c>
      <c r="BM259" s="123" t="s">
        <v>580</v>
      </c>
    </row>
    <row r="260" spans="2:65" s="1" customFormat="1" ht="29.25">
      <c r="B260" s="30"/>
      <c r="D260" s="125" t="s">
        <v>291</v>
      </c>
      <c r="F260" s="126" t="s">
        <v>581</v>
      </c>
      <c r="I260" s="127"/>
      <c r="L260" s="30"/>
      <c r="M260" s="128"/>
      <c r="T260" s="51"/>
      <c r="AT260" s="15" t="s">
        <v>291</v>
      </c>
      <c r="AU260" s="15" t="s">
        <v>76</v>
      </c>
    </row>
    <row r="261" spans="2:65" s="9" customFormat="1" ht="11.25">
      <c r="B261" s="129"/>
      <c r="D261" s="125" t="s">
        <v>292</v>
      </c>
      <c r="E261" s="130" t="s">
        <v>35</v>
      </c>
      <c r="F261" s="131" t="s">
        <v>582</v>
      </c>
      <c r="H261" s="132">
        <v>9.5</v>
      </c>
      <c r="I261" s="133"/>
      <c r="L261" s="129"/>
      <c r="M261" s="134"/>
      <c r="T261" s="135"/>
      <c r="AT261" s="130" t="s">
        <v>292</v>
      </c>
      <c r="AU261" s="130" t="s">
        <v>76</v>
      </c>
      <c r="AV261" s="9" t="s">
        <v>85</v>
      </c>
      <c r="AW261" s="9" t="s">
        <v>37</v>
      </c>
      <c r="AX261" s="9" t="s">
        <v>83</v>
      </c>
      <c r="AY261" s="130" t="s">
        <v>288</v>
      </c>
    </row>
    <row r="262" spans="2:65" s="1" customFormat="1" ht="16.5" customHeight="1">
      <c r="B262" s="30"/>
      <c r="C262" s="144" t="s">
        <v>583</v>
      </c>
      <c r="D262" s="144" t="s">
        <v>349</v>
      </c>
      <c r="E262" s="145" t="s">
        <v>584</v>
      </c>
      <c r="F262" s="146" t="s">
        <v>585</v>
      </c>
      <c r="G262" s="147" t="s">
        <v>303</v>
      </c>
      <c r="H262" s="148">
        <v>3</v>
      </c>
      <c r="I262" s="149"/>
      <c r="J262" s="150">
        <f>ROUND(I262*H262,2)</f>
        <v>0</v>
      </c>
      <c r="K262" s="151"/>
      <c r="L262" s="30"/>
      <c r="M262" s="152" t="s">
        <v>35</v>
      </c>
      <c r="N262" s="153" t="s">
        <v>47</v>
      </c>
      <c r="P262" s="121">
        <f>O262*H262</f>
        <v>0</v>
      </c>
      <c r="Q262" s="121">
        <v>0</v>
      </c>
      <c r="R262" s="121">
        <f>Q262*H262</f>
        <v>0</v>
      </c>
      <c r="S262" s="121">
        <v>0</v>
      </c>
      <c r="T262" s="122">
        <f>S262*H262</f>
        <v>0</v>
      </c>
      <c r="AR262" s="123" t="s">
        <v>289</v>
      </c>
      <c r="AT262" s="123" t="s">
        <v>349</v>
      </c>
      <c r="AU262" s="123" t="s">
        <v>76</v>
      </c>
      <c r="AY262" s="15" t="s">
        <v>288</v>
      </c>
      <c r="BE262" s="124">
        <f>IF(N262="základní",J262,0)</f>
        <v>0</v>
      </c>
      <c r="BF262" s="124">
        <f>IF(N262="snížená",J262,0)</f>
        <v>0</v>
      </c>
      <c r="BG262" s="124">
        <f>IF(N262="zákl. přenesená",J262,0)</f>
        <v>0</v>
      </c>
      <c r="BH262" s="124">
        <f>IF(N262="sníž. přenesená",J262,0)</f>
        <v>0</v>
      </c>
      <c r="BI262" s="124">
        <f>IF(N262="nulová",J262,0)</f>
        <v>0</v>
      </c>
      <c r="BJ262" s="15" t="s">
        <v>83</v>
      </c>
      <c r="BK262" s="124">
        <f>ROUND(I262*H262,2)</f>
        <v>0</v>
      </c>
      <c r="BL262" s="15" t="s">
        <v>289</v>
      </c>
      <c r="BM262" s="123" t="s">
        <v>586</v>
      </c>
    </row>
    <row r="263" spans="2:65" s="1" customFormat="1" ht="29.25">
      <c r="B263" s="30"/>
      <c r="D263" s="125" t="s">
        <v>291</v>
      </c>
      <c r="F263" s="126" t="s">
        <v>587</v>
      </c>
      <c r="I263" s="127"/>
      <c r="L263" s="30"/>
      <c r="M263" s="128"/>
      <c r="T263" s="51"/>
      <c r="AT263" s="15" t="s">
        <v>291</v>
      </c>
      <c r="AU263" s="15" t="s">
        <v>76</v>
      </c>
    </row>
    <row r="264" spans="2:65" s="1" customFormat="1" ht="39">
      <c r="B264" s="30"/>
      <c r="D264" s="125" t="s">
        <v>335</v>
      </c>
      <c r="F264" s="143" t="s">
        <v>588</v>
      </c>
      <c r="I264" s="127"/>
      <c r="L264" s="30"/>
      <c r="M264" s="128"/>
      <c r="T264" s="51"/>
      <c r="AT264" s="15" t="s">
        <v>335</v>
      </c>
      <c r="AU264" s="15" t="s">
        <v>76</v>
      </c>
    </row>
    <row r="265" spans="2:65" s="9" customFormat="1" ht="11.25">
      <c r="B265" s="129"/>
      <c r="D265" s="125" t="s">
        <v>292</v>
      </c>
      <c r="E265" s="130" t="s">
        <v>35</v>
      </c>
      <c r="F265" s="131" t="s">
        <v>589</v>
      </c>
      <c r="H265" s="132">
        <v>3</v>
      </c>
      <c r="I265" s="133"/>
      <c r="L265" s="129"/>
      <c r="M265" s="134"/>
      <c r="T265" s="135"/>
      <c r="AT265" s="130" t="s">
        <v>292</v>
      </c>
      <c r="AU265" s="130" t="s">
        <v>76</v>
      </c>
      <c r="AV265" s="9" t="s">
        <v>85</v>
      </c>
      <c r="AW265" s="9" t="s">
        <v>37</v>
      </c>
      <c r="AX265" s="9" t="s">
        <v>83</v>
      </c>
      <c r="AY265" s="130" t="s">
        <v>288</v>
      </c>
    </row>
    <row r="266" spans="2:65" s="1" customFormat="1" ht="16.5" customHeight="1">
      <c r="B266" s="30"/>
      <c r="C266" s="144" t="s">
        <v>590</v>
      </c>
      <c r="D266" s="144" t="s">
        <v>349</v>
      </c>
      <c r="E266" s="145" t="s">
        <v>591</v>
      </c>
      <c r="F266" s="146" t="s">
        <v>592</v>
      </c>
      <c r="G266" s="147" t="s">
        <v>303</v>
      </c>
      <c r="H266" s="148">
        <v>6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593</v>
      </c>
    </row>
    <row r="267" spans="2:65" s="1" customFormat="1" ht="29.25">
      <c r="B267" s="30"/>
      <c r="D267" s="125" t="s">
        <v>291</v>
      </c>
      <c r="F267" s="126" t="s">
        <v>594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1" customFormat="1" ht="39">
      <c r="B268" s="30"/>
      <c r="D268" s="125" t="s">
        <v>335</v>
      </c>
      <c r="F268" s="143" t="s">
        <v>588</v>
      </c>
      <c r="I268" s="127"/>
      <c r="L268" s="30"/>
      <c r="M268" s="128"/>
      <c r="T268" s="51"/>
      <c r="AT268" s="15" t="s">
        <v>335</v>
      </c>
      <c r="AU268" s="15" t="s">
        <v>76</v>
      </c>
    </row>
    <row r="269" spans="2:65" s="9" customFormat="1" ht="11.25">
      <c r="B269" s="129"/>
      <c r="D269" s="125" t="s">
        <v>292</v>
      </c>
      <c r="E269" s="130" t="s">
        <v>35</v>
      </c>
      <c r="F269" s="131" t="s">
        <v>595</v>
      </c>
      <c r="H269" s="132">
        <v>6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83</v>
      </c>
      <c r="AY269" s="130" t="s">
        <v>288</v>
      </c>
    </row>
    <row r="270" spans="2:65" s="1" customFormat="1" ht="16.5" customHeight="1">
      <c r="B270" s="30"/>
      <c r="C270" s="144" t="s">
        <v>596</v>
      </c>
      <c r="D270" s="144" t="s">
        <v>349</v>
      </c>
      <c r="E270" s="145" t="s">
        <v>597</v>
      </c>
      <c r="F270" s="146" t="s">
        <v>598</v>
      </c>
      <c r="G270" s="147" t="s">
        <v>286</v>
      </c>
      <c r="H270" s="148">
        <v>2236.41</v>
      </c>
      <c r="I270" s="149"/>
      <c r="J270" s="150">
        <f>ROUND(I270*H270,2)</f>
        <v>0</v>
      </c>
      <c r="K270" s="151"/>
      <c r="L270" s="30"/>
      <c r="M270" s="152" t="s">
        <v>35</v>
      </c>
      <c r="N270" s="153" t="s">
        <v>47</v>
      </c>
      <c r="P270" s="121">
        <f>O270*H270</f>
        <v>0</v>
      </c>
      <c r="Q270" s="121">
        <v>0</v>
      </c>
      <c r="R270" s="121">
        <f>Q270*H270</f>
        <v>0</v>
      </c>
      <c r="S270" s="121">
        <v>0</v>
      </c>
      <c r="T270" s="122">
        <f>S270*H270</f>
        <v>0</v>
      </c>
      <c r="AR270" s="123" t="s">
        <v>289</v>
      </c>
      <c r="AT270" s="123" t="s">
        <v>349</v>
      </c>
      <c r="AU270" s="123" t="s">
        <v>76</v>
      </c>
      <c r="AY270" s="15" t="s">
        <v>288</v>
      </c>
      <c r="BE270" s="124">
        <f>IF(N270="základní",J270,0)</f>
        <v>0</v>
      </c>
      <c r="BF270" s="124">
        <f>IF(N270="snížená",J270,0)</f>
        <v>0</v>
      </c>
      <c r="BG270" s="124">
        <f>IF(N270="zákl. přenesená",J270,0)</f>
        <v>0</v>
      </c>
      <c r="BH270" s="124">
        <f>IF(N270="sníž. přenesená",J270,0)</f>
        <v>0</v>
      </c>
      <c r="BI270" s="124">
        <f>IF(N270="nulová",J270,0)</f>
        <v>0</v>
      </c>
      <c r="BJ270" s="15" t="s">
        <v>83</v>
      </c>
      <c r="BK270" s="124">
        <f>ROUND(I270*H270,2)</f>
        <v>0</v>
      </c>
      <c r="BL270" s="15" t="s">
        <v>289</v>
      </c>
      <c r="BM270" s="123" t="s">
        <v>599</v>
      </c>
    </row>
    <row r="271" spans="2:65" s="1" customFormat="1" ht="29.25">
      <c r="B271" s="30"/>
      <c r="D271" s="125" t="s">
        <v>291</v>
      </c>
      <c r="F271" s="126" t="s">
        <v>600</v>
      </c>
      <c r="I271" s="127"/>
      <c r="L271" s="30"/>
      <c r="M271" s="128"/>
      <c r="T271" s="51"/>
      <c r="AT271" s="15" t="s">
        <v>291</v>
      </c>
      <c r="AU271" s="15" t="s">
        <v>76</v>
      </c>
    </row>
    <row r="272" spans="2:65" s="9" customFormat="1" ht="11.25">
      <c r="B272" s="129"/>
      <c r="D272" s="125" t="s">
        <v>292</v>
      </c>
      <c r="E272" s="130" t="s">
        <v>35</v>
      </c>
      <c r="F272" s="131" t="s">
        <v>601</v>
      </c>
      <c r="H272" s="132">
        <v>1345.41</v>
      </c>
      <c r="I272" s="133"/>
      <c r="L272" s="129"/>
      <c r="M272" s="134"/>
      <c r="T272" s="135"/>
      <c r="AT272" s="130" t="s">
        <v>292</v>
      </c>
      <c r="AU272" s="130" t="s">
        <v>76</v>
      </c>
      <c r="AV272" s="9" t="s">
        <v>85</v>
      </c>
      <c r="AW272" s="9" t="s">
        <v>37</v>
      </c>
      <c r="AX272" s="9" t="s">
        <v>76</v>
      </c>
      <c r="AY272" s="130" t="s">
        <v>288</v>
      </c>
    </row>
    <row r="273" spans="2:65" s="9" customFormat="1" ht="11.25">
      <c r="B273" s="129"/>
      <c r="D273" s="125" t="s">
        <v>292</v>
      </c>
      <c r="E273" s="130" t="s">
        <v>35</v>
      </c>
      <c r="F273" s="131" t="s">
        <v>602</v>
      </c>
      <c r="H273" s="132">
        <v>891</v>
      </c>
      <c r="I273" s="133"/>
      <c r="L273" s="129"/>
      <c r="M273" s="134"/>
      <c r="T273" s="135"/>
      <c r="AT273" s="130" t="s">
        <v>292</v>
      </c>
      <c r="AU273" s="130" t="s">
        <v>76</v>
      </c>
      <c r="AV273" s="9" t="s">
        <v>85</v>
      </c>
      <c r="AW273" s="9" t="s">
        <v>37</v>
      </c>
      <c r="AX273" s="9" t="s">
        <v>76</v>
      </c>
      <c r="AY273" s="130" t="s">
        <v>288</v>
      </c>
    </row>
    <row r="274" spans="2:65" s="10" customFormat="1" ht="11.25">
      <c r="B274" s="136"/>
      <c r="D274" s="125" t="s">
        <v>292</v>
      </c>
      <c r="E274" s="137" t="s">
        <v>35</v>
      </c>
      <c r="F274" s="138" t="s">
        <v>307</v>
      </c>
      <c r="H274" s="139">
        <v>2236.41</v>
      </c>
      <c r="I274" s="140"/>
      <c r="L274" s="136"/>
      <c r="M274" s="141"/>
      <c r="T274" s="142"/>
      <c r="AT274" s="137" t="s">
        <v>292</v>
      </c>
      <c r="AU274" s="137" t="s">
        <v>76</v>
      </c>
      <c r="AV274" s="10" t="s">
        <v>289</v>
      </c>
      <c r="AW274" s="10" t="s">
        <v>37</v>
      </c>
      <c r="AX274" s="10" t="s">
        <v>83</v>
      </c>
      <c r="AY274" s="137" t="s">
        <v>288</v>
      </c>
    </row>
    <row r="275" spans="2:65" s="1" customFormat="1" ht="24.2" customHeight="1">
      <c r="B275" s="30"/>
      <c r="C275" s="144" t="s">
        <v>603</v>
      </c>
      <c r="D275" s="144" t="s">
        <v>349</v>
      </c>
      <c r="E275" s="145" t="s">
        <v>604</v>
      </c>
      <c r="F275" s="146" t="s">
        <v>605</v>
      </c>
      <c r="G275" s="147" t="s">
        <v>286</v>
      </c>
      <c r="H275" s="148">
        <v>10017.654</v>
      </c>
      <c r="I275" s="149"/>
      <c r="J275" s="150">
        <f>ROUND(I275*H275,2)</f>
        <v>0</v>
      </c>
      <c r="K275" s="151"/>
      <c r="L275" s="30"/>
      <c r="M275" s="152" t="s">
        <v>35</v>
      </c>
      <c r="N275" s="153" t="s">
        <v>47</v>
      </c>
      <c r="P275" s="121">
        <f>O275*H275</f>
        <v>0</v>
      </c>
      <c r="Q275" s="121">
        <v>0</v>
      </c>
      <c r="R275" s="121">
        <f>Q275*H275</f>
        <v>0</v>
      </c>
      <c r="S275" s="121">
        <v>0</v>
      </c>
      <c r="T275" s="122">
        <f>S275*H275</f>
        <v>0</v>
      </c>
      <c r="AR275" s="123" t="s">
        <v>289</v>
      </c>
      <c r="AT275" s="123" t="s">
        <v>349</v>
      </c>
      <c r="AU275" s="123" t="s">
        <v>76</v>
      </c>
      <c r="AY275" s="15" t="s">
        <v>288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5" t="s">
        <v>83</v>
      </c>
      <c r="BK275" s="124">
        <f>ROUND(I275*H275,2)</f>
        <v>0</v>
      </c>
      <c r="BL275" s="15" t="s">
        <v>289</v>
      </c>
      <c r="BM275" s="123" t="s">
        <v>606</v>
      </c>
    </row>
    <row r="276" spans="2:65" s="1" customFormat="1" ht="19.5">
      <c r="B276" s="30"/>
      <c r="D276" s="125" t="s">
        <v>291</v>
      </c>
      <c r="F276" s="126" t="s">
        <v>607</v>
      </c>
      <c r="I276" s="127"/>
      <c r="L276" s="30"/>
      <c r="M276" s="128"/>
      <c r="T276" s="51"/>
      <c r="AT276" s="15" t="s">
        <v>291</v>
      </c>
      <c r="AU276" s="15" t="s">
        <v>76</v>
      </c>
    </row>
    <row r="277" spans="2:65" s="9" customFormat="1" ht="11.25">
      <c r="B277" s="129"/>
      <c r="D277" s="125" t="s">
        <v>292</v>
      </c>
      <c r="E277" s="130" t="s">
        <v>35</v>
      </c>
      <c r="F277" s="131" t="s">
        <v>608</v>
      </c>
      <c r="H277" s="132">
        <v>23.625</v>
      </c>
      <c r="I277" s="133"/>
      <c r="L277" s="129"/>
      <c r="M277" s="134"/>
      <c r="T277" s="135"/>
      <c r="AT277" s="130" t="s">
        <v>292</v>
      </c>
      <c r="AU277" s="130" t="s">
        <v>76</v>
      </c>
      <c r="AV277" s="9" t="s">
        <v>85</v>
      </c>
      <c r="AW277" s="9" t="s">
        <v>37</v>
      </c>
      <c r="AX277" s="9" t="s">
        <v>76</v>
      </c>
      <c r="AY277" s="130" t="s">
        <v>288</v>
      </c>
    </row>
    <row r="278" spans="2:65" s="9" customFormat="1" ht="11.25">
      <c r="B278" s="129"/>
      <c r="D278" s="125" t="s">
        <v>292</v>
      </c>
      <c r="E278" s="130" t="s">
        <v>35</v>
      </c>
      <c r="F278" s="131" t="s">
        <v>609</v>
      </c>
      <c r="H278" s="132">
        <v>622.31399999999996</v>
      </c>
      <c r="I278" s="133"/>
      <c r="L278" s="129"/>
      <c r="M278" s="134"/>
      <c r="T278" s="135"/>
      <c r="AT278" s="130" t="s">
        <v>292</v>
      </c>
      <c r="AU278" s="130" t="s">
        <v>76</v>
      </c>
      <c r="AV278" s="9" t="s">
        <v>85</v>
      </c>
      <c r="AW278" s="9" t="s">
        <v>37</v>
      </c>
      <c r="AX278" s="9" t="s">
        <v>76</v>
      </c>
      <c r="AY278" s="130" t="s">
        <v>288</v>
      </c>
    </row>
    <row r="279" spans="2:65" s="9" customFormat="1" ht="11.25">
      <c r="B279" s="129"/>
      <c r="D279" s="125" t="s">
        <v>292</v>
      </c>
      <c r="E279" s="130" t="s">
        <v>35</v>
      </c>
      <c r="F279" s="131" t="s">
        <v>610</v>
      </c>
      <c r="H279" s="132">
        <v>3426.96</v>
      </c>
      <c r="I279" s="133"/>
      <c r="L279" s="129"/>
      <c r="M279" s="134"/>
      <c r="T279" s="135"/>
      <c r="AT279" s="130" t="s">
        <v>292</v>
      </c>
      <c r="AU279" s="130" t="s">
        <v>76</v>
      </c>
      <c r="AV279" s="9" t="s">
        <v>85</v>
      </c>
      <c r="AW279" s="9" t="s">
        <v>37</v>
      </c>
      <c r="AX279" s="9" t="s">
        <v>76</v>
      </c>
      <c r="AY279" s="130" t="s">
        <v>288</v>
      </c>
    </row>
    <row r="280" spans="2:65" s="9" customFormat="1" ht="11.25">
      <c r="B280" s="129"/>
      <c r="D280" s="125" t="s">
        <v>292</v>
      </c>
      <c r="E280" s="130" t="s">
        <v>35</v>
      </c>
      <c r="F280" s="131" t="s">
        <v>611</v>
      </c>
      <c r="H280" s="132">
        <v>3698.92</v>
      </c>
      <c r="I280" s="133"/>
      <c r="L280" s="129"/>
      <c r="M280" s="134"/>
      <c r="T280" s="135"/>
      <c r="AT280" s="130" t="s">
        <v>292</v>
      </c>
      <c r="AU280" s="130" t="s">
        <v>76</v>
      </c>
      <c r="AV280" s="9" t="s">
        <v>85</v>
      </c>
      <c r="AW280" s="9" t="s">
        <v>37</v>
      </c>
      <c r="AX280" s="9" t="s">
        <v>76</v>
      </c>
      <c r="AY280" s="130" t="s">
        <v>288</v>
      </c>
    </row>
    <row r="281" spans="2:65" s="9" customFormat="1" ht="11.25">
      <c r="B281" s="129"/>
      <c r="D281" s="125" t="s">
        <v>292</v>
      </c>
      <c r="E281" s="130" t="s">
        <v>35</v>
      </c>
      <c r="F281" s="131" t="s">
        <v>601</v>
      </c>
      <c r="H281" s="132">
        <v>1345.41</v>
      </c>
      <c r="I281" s="133"/>
      <c r="L281" s="129"/>
      <c r="M281" s="134"/>
      <c r="T281" s="135"/>
      <c r="AT281" s="130" t="s">
        <v>292</v>
      </c>
      <c r="AU281" s="130" t="s">
        <v>76</v>
      </c>
      <c r="AV281" s="9" t="s">
        <v>85</v>
      </c>
      <c r="AW281" s="9" t="s">
        <v>37</v>
      </c>
      <c r="AX281" s="9" t="s">
        <v>76</v>
      </c>
      <c r="AY281" s="130" t="s">
        <v>288</v>
      </c>
    </row>
    <row r="282" spans="2:65" s="9" customFormat="1" ht="11.25">
      <c r="B282" s="129"/>
      <c r="D282" s="125" t="s">
        <v>292</v>
      </c>
      <c r="E282" s="130" t="s">
        <v>35</v>
      </c>
      <c r="F282" s="131" t="s">
        <v>602</v>
      </c>
      <c r="H282" s="132">
        <v>891</v>
      </c>
      <c r="I282" s="133"/>
      <c r="L282" s="129"/>
      <c r="M282" s="134"/>
      <c r="T282" s="135"/>
      <c r="AT282" s="130" t="s">
        <v>292</v>
      </c>
      <c r="AU282" s="130" t="s">
        <v>76</v>
      </c>
      <c r="AV282" s="9" t="s">
        <v>85</v>
      </c>
      <c r="AW282" s="9" t="s">
        <v>37</v>
      </c>
      <c r="AX282" s="9" t="s">
        <v>76</v>
      </c>
      <c r="AY282" s="130" t="s">
        <v>288</v>
      </c>
    </row>
    <row r="283" spans="2:65" s="9" customFormat="1" ht="11.25">
      <c r="B283" s="129"/>
      <c r="D283" s="125" t="s">
        <v>292</v>
      </c>
      <c r="E283" s="130" t="s">
        <v>35</v>
      </c>
      <c r="F283" s="131" t="s">
        <v>612</v>
      </c>
      <c r="H283" s="132">
        <v>4.0250000000000004</v>
      </c>
      <c r="I283" s="133"/>
      <c r="L283" s="129"/>
      <c r="M283" s="134"/>
      <c r="T283" s="135"/>
      <c r="AT283" s="130" t="s">
        <v>292</v>
      </c>
      <c r="AU283" s="130" t="s">
        <v>76</v>
      </c>
      <c r="AV283" s="9" t="s">
        <v>85</v>
      </c>
      <c r="AW283" s="9" t="s">
        <v>37</v>
      </c>
      <c r="AX283" s="9" t="s">
        <v>76</v>
      </c>
      <c r="AY283" s="130" t="s">
        <v>288</v>
      </c>
    </row>
    <row r="284" spans="2:65" s="9" customFormat="1" ht="11.25">
      <c r="B284" s="129"/>
      <c r="D284" s="125" t="s">
        <v>292</v>
      </c>
      <c r="E284" s="130" t="s">
        <v>35</v>
      </c>
      <c r="F284" s="131" t="s">
        <v>613</v>
      </c>
      <c r="H284" s="132">
        <v>5</v>
      </c>
      <c r="I284" s="133"/>
      <c r="L284" s="129"/>
      <c r="M284" s="134"/>
      <c r="T284" s="135"/>
      <c r="AT284" s="130" t="s">
        <v>292</v>
      </c>
      <c r="AU284" s="130" t="s">
        <v>76</v>
      </c>
      <c r="AV284" s="9" t="s">
        <v>85</v>
      </c>
      <c r="AW284" s="9" t="s">
        <v>37</v>
      </c>
      <c r="AX284" s="9" t="s">
        <v>76</v>
      </c>
      <c r="AY284" s="130" t="s">
        <v>288</v>
      </c>
    </row>
    <row r="285" spans="2:65" s="9" customFormat="1" ht="11.25">
      <c r="B285" s="129"/>
      <c r="D285" s="125" t="s">
        <v>292</v>
      </c>
      <c r="E285" s="130" t="s">
        <v>35</v>
      </c>
      <c r="F285" s="131" t="s">
        <v>614</v>
      </c>
      <c r="H285" s="132">
        <v>0.4</v>
      </c>
      <c r="I285" s="133"/>
      <c r="L285" s="129"/>
      <c r="M285" s="134"/>
      <c r="T285" s="135"/>
      <c r="AT285" s="130" t="s">
        <v>292</v>
      </c>
      <c r="AU285" s="130" t="s">
        <v>76</v>
      </c>
      <c r="AV285" s="9" t="s">
        <v>85</v>
      </c>
      <c r="AW285" s="9" t="s">
        <v>37</v>
      </c>
      <c r="AX285" s="9" t="s">
        <v>76</v>
      </c>
      <c r="AY285" s="130" t="s">
        <v>288</v>
      </c>
    </row>
    <row r="286" spans="2:65" s="10" customFormat="1" ht="11.25">
      <c r="B286" s="136"/>
      <c r="D286" s="125" t="s">
        <v>292</v>
      </c>
      <c r="E286" s="137" t="s">
        <v>35</v>
      </c>
      <c r="F286" s="138" t="s">
        <v>307</v>
      </c>
      <c r="H286" s="139">
        <v>10017.654</v>
      </c>
      <c r="I286" s="140"/>
      <c r="L286" s="136"/>
      <c r="M286" s="141"/>
      <c r="T286" s="142"/>
      <c r="AT286" s="137" t="s">
        <v>292</v>
      </c>
      <c r="AU286" s="137" t="s">
        <v>76</v>
      </c>
      <c r="AV286" s="10" t="s">
        <v>289</v>
      </c>
      <c r="AW286" s="10" t="s">
        <v>37</v>
      </c>
      <c r="AX286" s="10" t="s">
        <v>83</v>
      </c>
      <c r="AY286" s="137" t="s">
        <v>288</v>
      </c>
    </row>
    <row r="287" spans="2:65" s="1" customFormat="1" ht="33" customHeight="1">
      <c r="B287" s="30"/>
      <c r="C287" s="144" t="s">
        <v>615</v>
      </c>
      <c r="D287" s="144" t="s">
        <v>349</v>
      </c>
      <c r="E287" s="145" t="s">
        <v>616</v>
      </c>
      <c r="F287" s="146" t="s">
        <v>617</v>
      </c>
      <c r="G287" s="147" t="s">
        <v>286</v>
      </c>
      <c r="H287" s="148">
        <v>113927.41499999999</v>
      </c>
      <c r="I287" s="149"/>
      <c r="J287" s="150">
        <f>ROUND(I287*H287,2)</f>
        <v>0</v>
      </c>
      <c r="K287" s="151"/>
      <c r="L287" s="30"/>
      <c r="M287" s="152" t="s">
        <v>35</v>
      </c>
      <c r="N287" s="153" t="s">
        <v>47</v>
      </c>
      <c r="P287" s="121">
        <f>O287*H287</f>
        <v>0</v>
      </c>
      <c r="Q287" s="121">
        <v>0</v>
      </c>
      <c r="R287" s="121">
        <f>Q287*H287</f>
        <v>0</v>
      </c>
      <c r="S287" s="121">
        <v>0</v>
      </c>
      <c r="T287" s="122">
        <f>S287*H287</f>
        <v>0</v>
      </c>
      <c r="AR287" s="123" t="s">
        <v>289</v>
      </c>
      <c r="AT287" s="123" t="s">
        <v>349</v>
      </c>
      <c r="AU287" s="123" t="s">
        <v>76</v>
      </c>
      <c r="AY287" s="15" t="s">
        <v>288</v>
      </c>
      <c r="BE287" s="124">
        <f>IF(N287="základní",J287,0)</f>
        <v>0</v>
      </c>
      <c r="BF287" s="124">
        <f>IF(N287="snížená",J287,0)</f>
        <v>0</v>
      </c>
      <c r="BG287" s="124">
        <f>IF(N287="zákl. přenesená",J287,0)</f>
        <v>0</v>
      </c>
      <c r="BH287" s="124">
        <f>IF(N287="sníž. přenesená",J287,0)</f>
        <v>0</v>
      </c>
      <c r="BI287" s="124">
        <f>IF(N287="nulová",J287,0)</f>
        <v>0</v>
      </c>
      <c r="BJ287" s="15" t="s">
        <v>83</v>
      </c>
      <c r="BK287" s="124">
        <f>ROUND(I287*H287,2)</f>
        <v>0</v>
      </c>
      <c r="BL287" s="15" t="s">
        <v>289</v>
      </c>
      <c r="BM287" s="123" t="s">
        <v>618</v>
      </c>
    </row>
    <row r="288" spans="2:65" s="1" customFormat="1" ht="19.5">
      <c r="B288" s="30"/>
      <c r="D288" s="125" t="s">
        <v>291</v>
      </c>
      <c r="F288" s="126" t="s">
        <v>619</v>
      </c>
      <c r="I288" s="127"/>
      <c r="L288" s="30"/>
      <c r="M288" s="128"/>
      <c r="T288" s="51"/>
      <c r="AT288" s="15" t="s">
        <v>291</v>
      </c>
      <c r="AU288" s="15" t="s">
        <v>76</v>
      </c>
    </row>
    <row r="289" spans="2:65" s="9" customFormat="1" ht="11.25">
      <c r="B289" s="129"/>
      <c r="D289" s="125" t="s">
        <v>292</v>
      </c>
      <c r="E289" s="130" t="s">
        <v>35</v>
      </c>
      <c r="F289" s="131" t="s">
        <v>620</v>
      </c>
      <c r="H289" s="132">
        <v>685.125</v>
      </c>
      <c r="I289" s="133"/>
      <c r="L289" s="129"/>
      <c r="M289" s="134"/>
      <c r="T289" s="135"/>
      <c r="AT289" s="130" t="s">
        <v>292</v>
      </c>
      <c r="AU289" s="130" t="s">
        <v>76</v>
      </c>
      <c r="AV289" s="9" t="s">
        <v>85</v>
      </c>
      <c r="AW289" s="9" t="s">
        <v>37</v>
      </c>
      <c r="AX289" s="9" t="s">
        <v>76</v>
      </c>
      <c r="AY289" s="130" t="s">
        <v>288</v>
      </c>
    </row>
    <row r="290" spans="2:65" s="9" customFormat="1" ht="11.25">
      <c r="B290" s="129"/>
      <c r="D290" s="125" t="s">
        <v>292</v>
      </c>
      <c r="E290" s="130" t="s">
        <v>35</v>
      </c>
      <c r="F290" s="131" t="s">
        <v>621</v>
      </c>
      <c r="H290" s="132">
        <v>99381.84</v>
      </c>
      <c r="I290" s="133"/>
      <c r="L290" s="129"/>
      <c r="M290" s="134"/>
      <c r="T290" s="135"/>
      <c r="AT290" s="130" t="s">
        <v>292</v>
      </c>
      <c r="AU290" s="130" t="s">
        <v>76</v>
      </c>
      <c r="AV290" s="9" t="s">
        <v>85</v>
      </c>
      <c r="AW290" s="9" t="s">
        <v>37</v>
      </c>
      <c r="AX290" s="9" t="s">
        <v>76</v>
      </c>
      <c r="AY290" s="130" t="s">
        <v>288</v>
      </c>
    </row>
    <row r="291" spans="2:65" s="9" customFormat="1" ht="22.5">
      <c r="B291" s="129"/>
      <c r="D291" s="125" t="s">
        <v>292</v>
      </c>
      <c r="E291" s="130" t="s">
        <v>35</v>
      </c>
      <c r="F291" s="131" t="s">
        <v>622</v>
      </c>
      <c r="H291" s="132">
        <v>6727.05</v>
      </c>
      <c r="I291" s="133"/>
      <c r="L291" s="129"/>
      <c r="M291" s="134"/>
      <c r="T291" s="135"/>
      <c r="AT291" s="130" t="s">
        <v>292</v>
      </c>
      <c r="AU291" s="130" t="s">
        <v>76</v>
      </c>
      <c r="AV291" s="9" t="s">
        <v>85</v>
      </c>
      <c r="AW291" s="9" t="s">
        <v>37</v>
      </c>
      <c r="AX291" s="9" t="s">
        <v>76</v>
      </c>
      <c r="AY291" s="130" t="s">
        <v>288</v>
      </c>
    </row>
    <row r="292" spans="2:65" s="9" customFormat="1" ht="11.25">
      <c r="B292" s="129"/>
      <c r="D292" s="125" t="s">
        <v>292</v>
      </c>
      <c r="E292" s="130" t="s">
        <v>35</v>
      </c>
      <c r="F292" s="131" t="s">
        <v>623</v>
      </c>
      <c r="H292" s="132">
        <v>7128</v>
      </c>
      <c r="I292" s="133"/>
      <c r="L292" s="129"/>
      <c r="M292" s="134"/>
      <c r="T292" s="135"/>
      <c r="AT292" s="130" t="s">
        <v>292</v>
      </c>
      <c r="AU292" s="130" t="s">
        <v>76</v>
      </c>
      <c r="AV292" s="9" t="s">
        <v>85</v>
      </c>
      <c r="AW292" s="9" t="s">
        <v>37</v>
      </c>
      <c r="AX292" s="9" t="s">
        <v>76</v>
      </c>
      <c r="AY292" s="130" t="s">
        <v>288</v>
      </c>
    </row>
    <row r="293" spans="2:65" s="9" customFormat="1" ht="11.25">
      <c r="B293" s="129"/>
      <c r="D293" s="125" t="s">
        <v>292</v>
      </c>
      <c r="E293" s="130" t="s">
        <v>35</v>
      </c>
      <c r="F293" s="131" t="s">
        <v>624</v>
      </c>
      <c r="H293" s="132">
        <v>5</v>
      </c>
      <c r="I293" s="133"/>
      <c r="L293" s="129"/>
      <c r="M293" s="134"/>
      <c r="T293" s="135"/>
      <c r="AT293" s="130" t="s">
        <v>292</v>
      </c>
      <c r="AU293" s="130" t="s">
        <v>76</v>
      </c>
      <c r="AV293" s="9" t="s">
        <v>85</v>
      </c>
      <c r="AW293" s="9" t="s">
        <v>37</v>
      </c>
      <c r="AX293" s="9" t="s">
        <v>76</v>
      </c>
      <c r="AY293" s="130" t="s">
        <v>288</v>
      </c>
    </row>
    <row r="294" spans="2:65" s="9" customFormat="1" ht="11.25">
      <c r="B294" s="129"/>
      <c r="D294" s="125" t="s">
        <v>292</v>
      </c>
      <c r="E294" s="130" t="s">
        <v>35</v>
      </c>
      <c r="F294" s="131" t="s">
        <v>625</v>
      </c>
      <c r="H294" s="132">
        <v>0.4</v>
      </c>
      <c r="I294" s="133"/>
      <c r="L294" s="129"/>
      <c r="M294" s="134"/>
      <c r="T294" s="135"/>
      <c r="AT294" s="130" t="s">
        <v>292</v>
      </c>
      <c r="AU294" s="130" t="s">
        <v>76</v>
      </c>
      <c r="AV294" s="9" t="s">
        <v>85</v>
      </c>
      <c r="AW294" s="9" t="s">
        <v>37</v>
      </c>
      <c r="AX294" s="9" t="s">
        <v>76</v>
      </c>
      <c r="AY294" s="130" t="s">
        <v>288</v>
      </c>
    </row>
    <row r="295" spans="2:65" s="10" customFormat="1" ht="11.25">
      <c r="B295" s="136"/>
      <c r="D295" s="125" t="s">
        <v>292</v>
      </c>
      <c r="E295" s="137" t="s">
        <v>35</v>
      </c>
      <c r="F295" s="138" t="s">
        <v>307</v>
      </c>
      <c r="H295" s="139">
        <v>113927.41499999999</v>
      </c>
      <c r="I295" s="140"/>
      <c r="L295" s="136"/>
      <c r="M295" s="141"/>
      <c r="T295" s="142"/>
      <c r="AT295" s="137" t="s">
        <v>292</v>
      </c>
      <c r="AU295" s="137" t="s">
        <v>76</v>
      </c>
      <c r="AV295" s="10" t="s">
        <v>289</v>
      </c>
      <c r="AW295" s="10" t="s">
        <v>37</v>
      </c>
      <c r="AX295" s="10" t="s">
        <v>83</v>
      </c>
      <c r="AY295" s="137" t="s">
        <v>288</v>
      </c>
    </row>
    <row r="296" spans="2:65" s="1" customFormat="1" ht="16.5" customHeight="1">
      <c r="B296" s="30"/>
      <c r="C296" s="144" t="s">
        <v>626</v>
      </c>
      <c r="D296" s="144" t="s">
        <v>349</v>
      </c>
      <c r="E296" s="145" t="s">
        <v>627</v>
      </c>
      <c r="F296" s="146" t="s">
        <v>628</v>
      </c>
      <c r="G296" s="147" t="s">
        <v>286</v>
      </c>
      <c r="H296" s="148">
        <v>270.64100000000002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76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629</v>
      </c>
    </row>
    <row r="297" spans="2:65" s="1" customFormat="1" ht="19.5">
      <c r="B297" s="30"/>
      <c r="D297" s="125" t="s">
        <v>291</v>
      </c>
      <c r="F297" s="126" t="s">
        <v>630</v>
      </c>
      <c r="I297" s="127"/>
      <c r="L297" s="30"/>
      <c r="M297" s="128"/>
      <c r="T297" s="51"/>
      <c r="AT297" s="15" t="s">
        <v>291</v>
      </c>
      <c r="AU297" s="15" t="s">
        <v>76</v>
      </c>
    </row>
    <row r="298" spans="2:65" s="9" customFormat="1" ht="11.25">
      <c r="B298" s="129"/>
      <c r="D298" s="125" t="s">
        <v>292</v>
      </c>
      <c r="E298" s="130" t="s">
        <v>35</v>
      </c>
      <c r="F298" s="131" t="s">
        <v>631</v>
      </c>
      <c r="H298" s="132">
        <v>253.8</v>
      </c>
      <c r="I298" s="133"/>
      <c r="L298" s="129"/>
      <c r="M298" s="134"/>
      <c r="T298" s="135"/>
      <c r="AT298" s="130" t="s">
        <v>292</v>
      </c>
      <c r="AU298" s="130" t="s">
        <v>76</v>
      </c>
      <c r="AV298" s="9" t="s">
        <v>85</v>
      </c>
      <c r="AW298" s="9" t="s">
        <v>37</v>
      </c>
      <c r="AX298" s="9" t="s">
        <v>76</v>
      </c>
      <c r="AY298" s="130" t="s">
        <v>288</v>
      </c>
    </row>
    <row r="299" spans="2:65" s="9" customFormat="1" ht="11.25">
      <c r="B299" s="129"/>
      <c r="D299" s="125" t="s">
        <v>292</v>
      </c>
      <c r="E299" s="130" t="s">
        <v>35</v>
      </c>
      <c r="F299" s="131" t="s">
        <v>632</v>
      </c>
      <c r="H299" s="132">
        <v>3.7709999999999999</v>
      </c>
      <c r="I299" s="133"/>
      <c r="L299" s="129"/>
      <c r="M299" s="134"/>
      <c r="T299" s="135"/>
      <c r="AT299" s="130" t="s">
        <v>292</v>
      </c>
      <c r="AU299" s="130" t="s">
        <v>76</v>
      </c>
      <c r="AV299" s="9" t="s">
        <v>85</v>
      </c>
      <c r="AW299" s="9" t="s">
        <v>37</v>
      </c>
      <c r="AX299" s="9" t="s">
        <v>76</v>
      </c>
      <c r="AY299" s="130" t="s">
        <v>288</v>
      </c>
    </row>
    <row r="300" spans="2:65" s="9" customFormat="1" ht="11.25">
      <c r="B300" s="129"/>
      <c r="D300" s="125" t="s">
        <v>292</v>
      </c>
      <c r="E300" s="130" t="s">
        <v>35</v>
      </c>
      <c r="F300" s="131" t="s">
        <v>633</v>
      </c>
      <c r="H300" s="132">
        <v>13.07</v>
      </c>
      <c r="I300" s="133"/>
      <c r="L300" s="129"/>
      <c r="M300" s="134"/>
      <c r="T300" s="135"/>
      <c r="AT300" s="130" t="s">
        <v>292</v>
      </c>
      <c r="AU300" s="130" t="s">
        <v>76</v>
      </c>
      <c r="AV300" s="9" t="s">
        <v>85</v>
      </c>
      <c r="AW300" s="9" t="s">
        <v>37</v>
      </c>
      <c r="AX300" s="9" t="s">
        <v>76</v>
      </c>
      <c r="AY300" s="130" t="s">
        <v>288</v>
      </c>
    </row>
    <row r="301" spans="2:65" s="10" customFormat="1" ht="11.25">
      <c r="B301" s="136"/>
      <c r="D301" s="125" t="s">
        <v>292</v>
      </c>
      <c r="E301" s="137" t="s">
        <v>35</v>
      </c>
      <c r="F301" s="138" t="s">
        <v>307</v>
      </c>
      <c r="H301" s="139">
        <v>270.64100000000002</v>
      </c>
      <c r="I301" s="140"/>
      <c r="L301" s="136"/>
      <c r="M301" s="141"/>
      <c r="T301" s="142"/>
      <c r="AT301" s="137" t="s">
        <v>292</v>
      </c>
      <c r="AU301" s="137" t="s">
        <v>76</v>
      </c>
      <c r="AV301" s="10" t="s">
        <v>289</v>
      </c>
      <c r="AW301" s="10" t="s">
        <v>37</v>
      </c>
      <c r="AX301" s="10" t="s">
        <v>83</v>
      </c>
      <c r="AY301" s="137" t="s">
        <v>288</v>
      </c>
    </row>
    <row r="302" spans="2:65" s="1" customFormat="1" ht="24.2" customHeight="1">
      <c r="B302" s="30"/>
      <c r="C302" s="144" t="s">
        <v>634</v>
      </c>
      <c r="D302" s="144" t="s">
        <v>349</v>
      </c>
      <c r="E302" s="145" t="s">
        <v>635</v>
      </c>
      <c r="F302" s="146" t="s">
        <v>636</v>
      </c>
      <c r="G302" s="147" t="s">
        <v>286</v>
      </c>
      <c r="H302" s="148">
        <v>8879.64</v>
      </c>
      <c r="I302" s="149"/>
      <c r="J302" s="150">
        <f>ROUND(I302*H302,2)</f>
        <v>0</v>
      </c>
      <c r="K302" s="151"/>
      <c r="L302" s="30"/>
      <c r="M302" s="152" t="s">
        <v>35</v>
      </c>
      <c r="N302" s="153" t="s">
        <v>47</v>
      </c>
      <c r="P302" s="121">
        <f>O302*H302</f>
        <v>0</v>
      </c>
      <c r="Q302" s="121">
        <v>0</v>
      </c>
      <c r="R302" s="121">
        <f>Q302*H302</f>
        <v>0</v>
      </c>
      <c r="S302" s="121">
        <v>0</v>
      </c>
      <c r="T302" s="122">
        <f>S302*H302</f>
        <v>0</v>
      </c>
      <c r="AR302" s="123" t="s">
        <v>289</v>
      </c>
      <c r="AT302" s="123" t="s">
        <v>349</v>
      </c>
      <c r="AU302" s="123" t="s">
        <v>76</v>
      </c>
      <c r="AY302" s="15" t="s">
        <v>288</v>
      </c>
      <c r="BE302" s="124">
        <f>IF(N302="základní",J302,0)</f>
        <v>0</v>
      </c>
      <c r="BF302" s="124">
        <f>IF(N302="snížená",J302,0)</f>
        <v>0</v>
      </c>
      <c r="BG302" s="124">
        <f>IF(N302="zákl. přenesená",J302,0)</f>
        <v>0</v>
      </c>
      <c r="BH302" s="124">
        <f>IF(N302="sníž. přenesená",J302,0)</f>
        <v>0</v>
      </c>
      <c r="BI302" s="124">
        <f>IF(N302="nulová",J302,0)</f>
        <v>0</v>
      </c>
      <c r="BJ302" s="15" t="s">
        <v>83</v>
      </c>
      <c r="BK302" s="124">
        <f>ROUND(I302*H302,2)</f>
        <v>0</v>
      </c>
      <c r="BL302" s="15" t="s">
        <v>289</v>
      </c>
      <c r="BM302" s="123" t="s">
        <v>637</v>
      </c>
    </row>
    <row r="303" spans="2:65" s="1" customFormat="1" ht="19.5">
      <c r="B303" s="30"/>
      <c r="D303" s="125" t="s">
        <v>291</v>
      </c>
      <c r="F303" s="126" t="s">
        <v>638</v>
      </c>
      <c r="I303" s="127"/>
      <c r="L303" s="30"/>
      <c r="M303" s="128"/>
      <c r="T303" s="51"/>
      <c r="AT303" s="15" t="s">
        <v>291</v>
      </c>
      <c r="AU303" s="15" t="s">
        <v>76</v>
      </c>
    </row>
    <row r="304" spans="2:65" s="9" customFormat="1" ht="11.25">
      <c r="B304" s="129"/>
      <c r="D304" s="125" t="s">
        <v>292</v>
      </c>
      <c r="E304" s="130" t="s">
        <v>35</v>
      </c>
      <c r="F304" s="131" t="s">
        <v>639</v>
      </c>
      <c r="H304" s="132">
        <v>8507.223</v>
      </c>
      <c r="I304" s="133"/>
      <c r="L304" s="129"/>
      <c r="M304" s="134"/>
      <c r="T304" s="135"/>
      <c r="AT304" s="130" t="s">
        <v>292</v>
      </c>
      <c r="AU304" s="130" t="s">
        <v>76</v>
      </c>
      <c r="AV304" s="9" t="s">
        <v>85</v>
      </c>
      <c r="AW304" s="9" t="s">
        <v>37</v>
      </c>
      <c r="AX304" s="9" t="s">
        <v>76</v>
      </c>
      <c r="AY304" s="130" t="s">
        <v>288</v>
      </c>
    </row>
    <row r="305" spans="2:65" s="9" customFormat="1" ht="11.25">
      <c r="B305" s="129"/>
      <c r="D305" s="125" t="s">
        <v>292</v>
      </c>
      <c r="E305" s="130" t="s">
        <v>35</v>
      </c>
      <c r="F305" s="131" t="s">
        <v>640</v>
      </c>
      <c r="H305" s="132">
        <v>71.981999999999999</v>
      </c>
      <c r="I305" s="133"/>
      <c r="L305" s="129"/>
      <c r="M305" s="134"/>
      <c r="T305" s="135"/>
      <c r="AT305" s="130" t="s">
        <v>292</v>
      </c>
      <c r="AU305" s="130" t="s">
        <v>76</v>
      </c>
      <c r="AV305" s="9" t="s">
        <v>85</v>
      </c>
      <c r="AW305" s="9" t="s">
        <v>37</v>
      </c>
      <c r="AX305" s="9" t="s">
        <v>76</v>
      </c>
      <c r="AY305" s="130" t="s">
        <v>288</v>
      </c>
    </row>
    <row r="306" spans="2:65" s="9" customFormat="1" ht="11.25">
      <c r="B306" s="129"/>
      <c r="D306" s="125" t="s">
        <v>292</v>
      </c>
      <c r="E306" s="130" t="s">
        <v>35</v>
      </c>
      <c r="F306" s="131" t="s">
        <v>631</v>
      </c>
      <c r="H306" s="132">
        <v>253.8</v>
      </c>
      <c r="I306" s="133"/>
      <c r="L306" s="129"/>
      <c r="M306" s="134"/>
      <c r="T306" s="135"/>
      <c r="AT306" s="130" t="s">
        <v>292</v>
      </c>
      <c r="AU306" s="130" t="s">
        <v>76</v>
      </c>
      <c r="AV306" s="9" t="s">
        <v>85</v>
      </c>
      <c r="AW306" s="9" t="s">
        <v>37</v>
      </c>
      <c r="AX306" s="9" t="s">
        <v>76</v>
      </c>
      <c r="AY306" s="130" t="s">
        <v>288</v>
      </c>
    </row>
    <row r="307" spans="2:65" s="9" customFormat="1" ht="11.25">
      <c r="B307" s="129"/>
      <c r="D307" s="125" t="s">
        <v>292</v>
      </c>
      <c r="E307" s="130" t="s">
        <v>35</v>
      </c>
      <c r="F307" s="131" t="s">
        <v>641</v>
      </c>
      <c r="H307" s="132">
        <v>25.773</v>
      </c>
      <c r="I307" s="133"/>
      <c r="L307" s="129"/>
      <c r="M307" s="134"/>
      <c r="T307" s="135"/>
      <c r="AT307" s="130" t="s">
        <v>292</v>
      </c>
      <c r="AU307" s="130" t="s">
        <v>76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9" customFormat="1" ht="11.25">
      <c r="B308" s="129"/>
      <c r="D308" s="125" t="s">
        <v>292</v>
      </c>
      <c r="E308" s="130" t="s">
        <v>35</v>
      </c>
      <c r="F308" s="131" t="s">
        <v>632</v>
      </c>
      <c r="H308" s="132">
        <v>3.7709999999999999</v>
      </c>
      <c r="I308" s="133"/>
      <c r="L308" s="129"/>
      <c r="M308" s="134"/>
      <c r="T308" s="135"/>
      <c r="AT308" s="130" t="s">
        <v>292</v>
      </c>
      <c r="AU308" s="130" t="s">
        <v>76</v>
      </c>
      <c r="AV308" s="9" t="s">
        <v>85</v>
      </c>
      <c r="AW308" s="9" t="s">
        <v>37</v>
      </c>
      <c r="AX308" s="9" t="s">
        <v>76</v>
      </c>
      <c r="AY308" s="130" t="s">
        <v>288</v>
      </c>
    </row>
    <row r="309" spans="2:65" s="9" customFormat="1" ht="11.25">
      <c r="B309" s="129"/>
      <c r="D309" s="125" t="s">
        <v>292</v>
      </c>
      <c r="E309" s="130" t="s">
        <v>35</v>
      </c>
      <c r="F309" s="131" t="s">
        <v>633</v>
      </c>
      <c r="H309" s="132">
        <v>13.07</v>
      </c>
      <c r="I309" s="133"/>
      <c r="L309" s="129"/>
      <c r="M309" s="134"/>
      <c r="T309" s="135"/>
      <c r="AT309" s="130" t="s">
        <v>292</v>
      </c>
      <c r="AU309" s="130" t="s">
        <v>76</v>
      </c>
      <c r="AV309" s="9" t="s">
        <v>85</v>
      </c>
      <c r="AW309" s="9" t="s">
        <v>37</v>
      </c>
      <c r="AX309" s="9" t="s">
        <v>76</v>
      </c>
      <c r="AY309" s="130" t="s">
        <v>288</v>
      </c>
    </row>
    <row r="310" spans="2:65" s="9" customFormat="1" ht="11.25">
      <c r="B310" s="129"/>
      <c r="D310" s="125" t="s">
        <v>292</v>
      </c>
      <c r="E310" s="130" t="s">
        <v>35</v>
      </c>
      <c r="F310" s="131" t="s">
        <v>642</v>
      </c>
      <c r="H310" s="132">
        <v>4.0209999999999999</v>
      </c>
      <c r="I310" s="133"/>
      <c r="L310" s="129"/>
      <c r="M310" s="134"/>
      <c r="T310" s="135"/>
      <c r="AT310" s="130" t="s">
        <v>292</v>
      </c>
      <c r="AU310" s="130" t="s">
        <v>76</v>
      </c>
      <c r="AV310" s="9" t="s">
        <v>85</v>
      </c>
      <c r="AW310" s="9" t="s">
        <v>37</v>
      </c>
      <c r="AX310" s="9" t="s">
        <v>76</v>
      </c>
      <c r="AY310" s="130" t="s">
        <v>288</v>
      </c>
    </row>
    <row r="311" spans="2:65" s="10" customFormat="1" ht="11.25">
      <c r="B311" s="136"/>
      <c r="D311" s="125" t="s">
        <v>292</v>
      </c>
      <c r="E311" s="137" t="s">
        <v>35</v>
      </c>
      <c r="F311" s="138" t="s">
        <v>307</v>
      </c>
      <c r="H311" s="139">
        <v>8879.64</v>
      </c>
      <c r="I311" s="140"/>
      <c r="L311" s="136"/>
      <c r="M311" s="141"/>
      <c r="T311" s="142"/>
      <c r="AT311" s="137" t="s">
        <v>292</v>
      </c>
      <c r="AU311" s="137" t="s">
        <v>76</v>
      </c>
      <c r="AV311" s="10" t="s">
        <v>289</v>
      </c>
      <c r="AW311" s="10" t="s">
        <v>37</v>
      </c>
      <c r="AX311" s="10" t="s">
        <v>83</v>
      </c>
      <c r="AY311" s="137" t="s">
        <v>288</v>
      </c>
    </row>
    <row r="312" spans="2:65" s="1" customFormat="1" ht="24.2" customHeight="1">
      <c r="B312" s="30"/>
      <c r="C312" s="144" t="s">
        <v>643</v>
      </c>
      <c r="D312" s="144" t="s">
        <v>349</v>
      </c>
      <c r="E312" s="145" t="s">
        <v>644</v>
      </c>
      <c r="F312" s="146" t="s">
        <v>645</v>
      </c>
      <c r="G312" s="147" t="s">
        <v>286</v>
      </c>
      <c r="H312" s="148">
        <v>8888.6890000000003</v>
      </c>
      <c r="I312" s="149"/>
      <c r="J312" s="150">
        <f>ROUND(I312*H312,2)</f>
        <v>0</v>
      </c>
      <c r="K312" s="151"/>
      <c r="L312" s="30"/>
      <c r="M312" s="152" t="s">
        <v>35</v>
      </c>
      <c r="N312" s="153" t="s">
        <v>47</v>
      </c>
      <c r="P312" s="121">
        <f>O312*H312</f>
        <v>0</v>
      </c>
      <c r="Q312" s="121">
        <v>0</v>
      </c>
      <c r="R312" s="121">
        <f>Q312*H312</f>
        <v>0</v>
      </c>
      <c r="S312" s="121">
        <v>0</v>
      </c>
      <c r="T312" s="122">
        <f>S312*H312</f>
        <v>0</v>
      </c>
      <c r="AR312" s="123" t="s">
        <v>289</v>
      </c>
      <c r="AT312" s="123" t="s">
        <v>349</v>
      </c>
      <c r="AU312" s="123" t="s">
        <v>76</v>
      </c>
      <c r="AY312" s="15" t="s">
        <v>288</v>
      </c>
      <c r="BE312" s="124">
        <f>IF(N312="základní",J312,0)</f>
        <v>0</v>
      </c>
      <c r="BF312" s="124">
        <f>IF(N312="snížená",J312,0)</f>
        <v>0</v>
      </c>
      <c r="BG312" s="124">
        <f>IF(N312="zákl. přenesená",J312,0)</f>
        <v>0</v>
      </c>
      <c r="BH312" s="124">
        <f>IF(N312="sníž. přenesená",J312,0)</f>
        <v>0</v>
      </c>
      <c r="BI312" s="124">
        <f>IF(N312="nulová",J312,0)</f>
        <v>0</v>
      </c>
      <c r="BJ312" s="15" t="s">
        <v>83</v>
      </c>
      <c r="BK312" s="124">
        <f>ROUND(I312*H312,2)</f>
        <v>0</v>
      </c>
      <c r="BL312" s="15" t="s">
        <v>289</v>
      </c>
      <c r="BM312" s="123" t="s">
        <v>646</v>
      </c>
    </row>
    <row r="313" spans="2:65" s="1" customFormat="1" ht="19.5">
      <c r="B313" s="30"/>
      <c r="D313" s="125" t="s">
        <v>291</v>
      </c>
      <c r="F313" s="126" t="s">
        <v>647</v>
      </c>
      <c r="I313" s="127"/>
      <c r="L313" s="30"/>
      <c r="M313" s="128"/>
      <c r="T313" s="51"/>
      <c r="AT313" s="15" t="s">
        <v>291</v>
      </c>
      <c r="AU313" s="15" t="s">
        <v>76</v>
      </c>
    </row>
    <row r="314" spans="2:65" s="9" customFormat="1" ht="11.25">
      <c r="B314" s="129"/>
      <c r="D314" s="125" t="s">
        <v>292</v>
      </c>
      <c r="E314" s="130" t="s">
        <v>35</v>
      </c>
      <c r="F314" s="131" t="s">
        <v>648</v>
      </c>
      <c r="H314" s="132">
        <v>8507.223</v>
      </c>
      <c r="I314" s="133"/>
      <c r="L314" s="129"/>
      <c r="M314" s="134"/>
      <c r="T314" s="135"/>
      <c r="AT314" s="130" t="s">
        <v>292</v>
      </c>
      <c r="AU314" s="130" t="s">
        <v>76</v>
      </c>
      <c r="AV314" s="9" t="s">
        <v>85</v>
      </c>
      <c r="AW314" s="9" t="s">
        <v>37</v>
      </c>
      <c r="AX314" s="9" t="s">
        <v>76</v>
      </c>
      <c r="AY314" s="130" t="s">
        <v>288</v>
      </c>
    </row>
    <row r="315" spans="2:65" s="9" customFormat="1" ht="11.25">
      <c r="B315" s="129"/>
      <c r="D315" s="125" t="s">
        <v>292</v>
      </c>
      <c r="E315" s="130" t="s">
        <v>35</v>
      </c>
      <c r="F315" s="131" t="s">
        <v>649</v>
      </c>
      <c r="H315" s="132">
        <v>71.981999999999999</v>
      </c>
      <c r="I315" s="133"/>
      <c r="L315" s="129"/>
      <c r="M315" s="134"/>
      <c r="T315" s="135"/>
      <c r="AT315" s="130" t="s">
        <v>292</v>
      </c>
      <c r="AU315" s="130" t="s">
        <v>76</v>
      </c>
      <c r="AV315" s="9" t="s">
        <v>85</v>
      </c>
      <c r="AW315" s="9" t="s">
        <v>37</v>
      </c>
      <c r="AX315" s="9" t="s">
        <v>76</v>
      </c>
      <c r="AY315" s="130" t="s">
        <v>288</v>
      </c>
    </row>
    <row r="316" spans="2:65" s="9" customFormat="1" ht="11.25">
      <c r="B316" s="129"/>
      <c r="D316" s="125" t="s">
        <v>292</v>
      </c>
      <c r="E316" s="130" t="s">
        <v>35</v>
      </c>
      <c r="F316" s="131" t="s">
        <v>650</v>
      </c>
      <c r="H316" s="132">
        <v>253.8</v>
      </c>
      <c r="I316" s="133"/>
      <c r="L316" s="129"/>
      <c r="M316" s="134"/>
      <c r="T316" s="135"/>
      <c r="AT316" s="130" t="s">
        <v>292</v>
      </c>
      <c r="AU316" s="130" t="s">
        <v>76</v>
      </c>
      <c r="AV316" s="9" t="s">
        <v>85</v>
      </c>
      <c r="AW316" s="9" t="s">
        <v>37</v>
      </c>
      <c r="AX316" s="9" t="s">
        <v>76</v>
      </c>
      <c r="AY316" s="130" t="s">
        <v>288</v>
      </c>
    </row>
    <row r="317" spans="2:65" s="9" customFormat="1" ht="11.25">
      <c r="B317" s="129"/>
      <c r="D317" s="125" t="s">
        <v>292</v>
      </c>
      <c r="E317" s="130" t="s">
        <v>35</v>
      </c>
      <c r="F317" s="131" t="s">
        <v>651</v>
      </c>
      <c r="H317" s="132">
        <v>25.773</v>
      </c>
      <c r="I317" s="133"/>
      <c r="L317" s="129"/>
      <c r="M317" s="134"/>
      <c r="T317" s="135"/>
      <c r="AT317" s="130" t="s">
        <v>292</v>
      </c>
      <c r="AU317" s="130" t="s">
        <v>76</v>
      </c>
      <c r="AV317" s="9" t="s">
        <v>85</v>
      </c>
      <c r="AW317" s="9" t="s">
        <v>37</v>
      </c>
      <c r="AX317" s="9" t="s">
        <v>76</v>
      </c>
      <c r="AY317" s="130" t="s">
        <v>288</v>
      </c>
    </row>
    <row r="318" spans="2:65" s="9" customFormat="1" ht="11.25">
      <c r="B318" s="129"/>
      <c r="D318" s="125" t="s">
        <v>292</v>
      </c>
      <c r="E318" s="130" t="s">
        <v>35</v>
      </c>
      <c r="F318" s="131" t="s">
        <v>652</v>
      </c>
      <c r="H318" s="132">
        <v>3.7709999999999999</v>
      </c>
      <c r="I318" s="133"/>
      <c r="L318" s="129"/>
      <c r="M318" s="134"/>
      <c r="T318" s="135"/>
      <c r="AT318" s="130" t="s">
        <v>292</v>
      </c>
      <c r="AU318" s="130" t="s">
        <v>76</v>
      </c>
      <c r="AV318" s="9" t="s">
        <v>85</v>
      </c>
      <c r="AW318" s="9" t="s">
        <v>37</v>
      </c>
      <c r="AX318" s="9" t="s">
        <v>76</v>
      </c>
      <c r="AY318" s="130" t="s">
        <v>288</v>
      </c>
    </row>
    <row r="319" spans="2:65" s="9" customFormat="1" ht="11.25">
      <c r="B319" s="129"/>
      <c r="D319" s="125" t="s">
        <v>292</v>
      </c>
      <c r="E319" s="130" t="s">
        <v>35</v>
      </c>
      <c r="F319" s="131" t="s">
        <v>653</v>
      </c>
      <c r="H319" s="132">
        <v>26.14</v>
      </c>
      <c r="I319" s="133"/>
      <c r="L319" s="129"/>
      <c r="M319" s="134"/>
      <c r="T319" s="135"/>
      <c r="AT319" s="130" t="s">
        <v>292</v>
      </c>
      <c r="AU319" s="130" t="s">
        <v>76</v>
      </c>
      <c r="AV319" s="9" t="s">
        <v>85</v>
      </c>
      <c r="AW319" s="9" t="s">
        <v>37</v>
      </c>
      <c r="AX319" s="9" t="s">
        <v>76</v>
      </c>
      <c r="AY319" s="130" t="s">
        <v>288</v>
      </c>
    </row>
    <row r="320" spans="2:65" s="10" customFormat="1" ht="11.25">
      <c r="B320" s="136"/>
      <c r="D320" s="125" t="s">
        <v>292</v>
      </c>
      <c r="E320" s="137" t="s">
        <v>35</v>
      </c>
      <c r="F320" s="138" t="s">
        <v>307</v>
      </c>
      <c r="H320" s="139">
        <v>8888.6890000000003</v>
      </c>
      <c r="I320" s="140"/>
      <c r="L320" s="136"/>
      <c r="M320" s="141"/>
      <c r="T320" s="142"/>
      <c r="AT320" s="137" t="s">
        <v>292</v>
      </c>
      <c r="AU320" s="137" t="s">
        <v>76</v>
      </c>
      <c r="AV320" s="10" t="s">
        <v>289</v>
      </c>
      <c r="AW320" s="10" t="s">
        <v>37</v>
      </c>
      <c r="AX320" s="10" t="s">
        <v>83</v>
      </c>
      <c r="AY320" s="137" t="s">
        <v>288</v>
      </c>
    </row>
    <row r="321" spans="2:65" s="1" customFormat="1" ht="16.5" customHeight="1">
      <c r="B321" s="30"/>
      <c r="C321" s="144" t="s">
        <v>654</v>
      </c>
      <c r="D321" s="144" t="s">
        <v>349</v>
      </c>
      <c r="E321" s="145" t="s">
        <v>655</v>
      </c>
      <c r="F321" s="146" t="s">
        <v>656</v>
      </c>
      <c r="G321" s="147" t="s">
        <v>286</v>
      </c>
      <c r="H321" s="148">
        <v>97.754999999999995</v>
      </c>
      <c r="I321" s="149"/>
      <c r="J321" s="150">
        <f>ROUND(I321*H321,2)</f>
        <v>0</v>
      </c>
      <c r="K321" s="151"/>
      <c r="L321" s="30"/>
      <c r="M321" s="152" t="s">
        <v>35</v>
      </c>
      <c r="N321" s="153" t="s">
        <v>47</v>
      </c>
      <c r="P321" s="121">
        <f>O321*H321</f>
        <v>0</v>
      </c>
      <c r="Q321" s="121">
        <v>0</v>
      </c>
      <c r="R321" s="121">
        <f>Q321*H321</f>
        <v>0</v>
      </c>
      <c r="S321" s="121">
        <v>0</v>
      </c>
      <c r="T321" s="122">
        <f>S321*H321</f>
        <v>0</v>
      </c>
      <c r="AR321" s="123" t="s">
        <v>289</v>
      </c>
      <c r="AT321" s="123" t="s">
        <v>349</v>
      </c>
      <c r="AU321" s="123" t="s">
        <v>76</v>
      </c>
      <c r="AY321" s="15" t="s">
        <v>288</v>
      </c>
      <c r="BE321" s="124">
        <f>IF(N321="základní",J321,0)</f>
        <v>0</v>
      </c>
      <c r="BF321" s="124">
        <f>IF(N321="snížená",J321,0)</f>
        <v>0</v>
      </c>
      <c r="BG321" s="124">
        <f>IF(N321="zákl. přenesená",J321,0)</f>
        <v>0</v>
      </c>
      <c r="BH321" s="124">
        <f>IF(N321="sníž. přenesená",J321,0)</f>
        <v>0</v>
      </c>
      <c r="BI321" s="124">
        <f>IF(N321="nulová",J321,0)</f>
        <v>0</v>
      </c>
      <c r="BJ321" s="15" t="s">
        <v>83</v>
      </c>
      <c r="BK321" s="124">
        <f>ROUND(I321*H321,2)</f>
        <v>0</v>
      </c>
      <c r="BL321" s="15" t="s">
        <v>289</v>
      </c>
      <c r="BM321" s="123" t="s">
        <v>657</v>
      </c>
    </row>
    <row r="322" spans="2:65" s="1" customFormat="1" ht="19.5">
      <c r="B322" s="30"/>
      <c r="D322" s="125" t="s">
        <v>291</v>
      </c>
      <c r="F322" s="126" t="s">
        <v>658</v>
      </c>
      <c r="I322" s="127"/>
      <c r="L322" s="30"/>
      <c r="M322" s="128"/>
      <c r="T322" s="51"/>
      <c r="AT322" s="15" t="s">
        <v>291</v>
      </c>
      <c r="AU322" s="15" t="s">
        <v>76</v>
      </c>
    </row>
    <row r="323" spans="2:65" s="9" customFormat="1" ht="11.25">
      <c r="B323" s="129"/>
      <c r="D323" s="125" t="s">
        <v>292</v>
      </c>
      <c r="E323" s="130" t="s">
        <v>35</v>
      </c>
      <c r="F323" s="131" t="s">
        <v>659</v>
      </c>
      <c r="H323" s="132">
        <v>28.8</v>
      </c>
      <c r="I323" s="133"/>
      <c r="L323" s="129"/>
      <c r="M323" s="134"/>
      <c r="T323" s="135"/>
      <c r="AT323" s="130" t="s">
        <v>292</v>
      </c>
      <c r="AU323" s="130" t="s">
        <v>76</v>
      </c>
      <c r="AV323" s="9" t="s">
        <v>85</v>
      </c>
      <c r="AW323" s="9" t="s">
        <v>37</v>
      </c>
      <c r="AX323" s="9" t="s">
        <v>76</v>
      </c>
      <c r="AY323" s="130" t="s">
        <v>288</v>
      </c>
    </row>
    <row r="324" spans="2:65" s="9" customFormat="1" ht="11.25">
      <c r="B324" s="129"/>
      <c r="D324" s="125" t="s">
        <v>292</v>
      </c>
      <c r="E324" s="130" t="s">
        <v>35</v>
      </c>
      <c r="F324" s="131" t="s">
        <v>660</v>
      </c>
      <c r="H324" s="132">
        <v>36</v>
      </c>
      <c r="I324" s="133"/>
      <c r="L324" s="129"/>
      <c r="M324" s="134"/>
      <c r="T324" s="135"/>
      <c r="AT324" s="130" t="s">
        <v>292</v>
      </c>
      <c r="AU324" s="130" t="s">
        <v>76</v>
      </c>
      <c r="AV324" s="9" t="s">
        <v>85</v>
      </c>
      <c r="AW324" s="9" t="s">
        <v>37</v>
      </c>
      <c r="AX324" s="9" t="s">
        <v>76</v>
      </c>
      <c r="AY324" s="130" t="s">
        <v>288</v>
      </c>
    </row>
    <row r="325" spans="2:65" s="9" customFormat="1" ht="11.25">
      <c r="B325" s="129"/>
      <c r="D325" s="125" t="s">
        <v>292</v>
      </c>
      <c r="E325" s="130" t="s">
        <v>35</v>
      </c>
      <c r="F325" s="131" t="s">
        <v>661</v>
      </c>
      <c r="H325" s="132">
        <v>7.1820000000000004</v>
      </c>
      <c r="I325" s="133"/>
      <c r="L325" s="129"/>
      <c r="M325" s="134"/>
      <c r="T325" s="135"/>
      <c r="AT325" s="130" t="s">
        <v>292</v>
      </c>
      <c r="AU325" s="130" t="s">
        <v>76</v>
      </c>
      <c r="AV325" s="9" t="s">
        <v>85</v>
      </c>
      <c r="AW325" s="9" t="s">
        <v>37</v>
      </c>
      <c r="AX325" s="9" t="s">
        <v>76</v>
      </c>
      <c r="AY325" s="130" t="s">
        <v>288</v>
      </c>
    </row>
    <row r="326" spans="2:65" s="9" customFormat="1" ht="11.25">
      <c r="B326" s="129"/>
      <c r="D326" s="125" t="s">
        <v>292</v>
      </c>
      <c r="E326" s="130" t="s">
        <v>35</v>
      </c>
      <c r="F326" s="131" t="s">
        <v>662</v>
      </c>
      <c r="H326" s="132">
        <v>14.157</v>
      </c>
      <c r="I326" s="133"/>
      <c r="L326" s="129"/>
      <c r="M326" s="134"/>
      <c r="T326" s="135"/>
      <c r="AT326" s="130" t="s">
        <v>292</v>
      </c>
      <c r="AU326" s="130" t="s">
        <v>76</v>
      </c>
      <c r="AV326" s="9" t="s">
        <v>85</v>
      </c>
      <c r="AW326" s="9" t="s">
        <v>37</v>
      </c>
      <c r="AX326" s="9" t="s">
        <v>76</v>
      </c>
      <c r="AY326" s="130" t="s">
        <v>288</v>
      </c>
    </row>
    <row r="327" spans="2:65" s="9" customFormat="1" ht="11.25">
      <c r="B327" s="129"/>
      <c r="D327" s="125" t="s">
        <v>292</v>
      </c>
      <c r="E327" s="130" t="s">
        <v>35</v>
      </c>
      <c r="F327" s="131" t="s">
        <v>663</v>
      </c>
      <c r="H327" s="132">
        <v>11.616</v>
      </c>
      <c r="I327" s="133"/>
      <c r="L327" s="129"/>
      <c r="M327" s="134"/>
      <c r="T327" s="135"/>
      <c r="AT327" s="130" t="s">
        <v>292</v>
      </c>
      <c r="AU327" s="130" t="s">
        <v>76</v>
      </c>
      <c r="AV327" s="9" t="s">
        <v>85</v>
      </c>
      <c r="AW327" s="9" t="s">
        <v>37</v>
      </c>
      <c r="AX327" s="9" t="s">
        <v>76</v>
      </c>
      <c r="AY327" s="130" t="s">
        <v>288</v>
      </c>
    </row>
    <row r="328" spans="2:65" s="10" customFormat="1" ht="11.25">
      <c r="B328" s="136"/>
      <c r="D328" s="125" t="s">
        <v>292</v>
      </c>
      <c r="E328" s="137" t="s">
        <v>35</v>
      </c>
      <c r="F328" s="138" t="s">
        <v>307</v>
      </c>
      <c r="H328" s="139">
        <v>97.754999999999995</v>
      </c>
      <c r="I328" s="140"/>
      <c r="L328" s="136"/>
      <c r="M328" s="141"/>
      <c r="T328" s="142"/>
      <c r="AT328" s="137" t="s">
        <v>292</v>
      </c>
      <c r="AU328" s="137" t="s">
        <v>76</v>
      </c>
      <c r="AV328" s="10" t="s">
        <v>289</v>
      </c>
      <c r="AW328" s="10" t="s">
        <v>37</v>
      </c>
      <c r="AX328" s="10" t="s">
        <v>83</v>
      </c>
      <c r="AY328" s="137" t="s">
        <v>288</v>
      </c>
    </row>
    <row r="329" spans="2:65" s="1" customFormat="1" ht="16.5" customHeight="1">
      <c r="B329" s="30"/>
      <c r="C329" s="144" t="s">
        <v>664</v>
      </c>
      <c r="D329" s="144" t="s">
        <v>349</v>
      </c>
      <c r="E329" s="145" t="s">
        <v>665</v>
      </c>
      <c r="F329" s="146" t="s">
        <v>666</v>
      </c>
      <c r="G329" s="147" t="s">
        <v>286</v>
      </c>
      <c r="H329" s="148">
        <v>253.8</v>
      </c>
      <c r="I329" s="149"/>
      <c r="J329" s="150">
        <f>ROUND(I329*H329,2)</f>
        <v>0</v>
      </c>
      <c r="K329" s="151"/>
      <c r="L329" s="30"/>
      <c r="M329" s="152" t="s">
        <v>35</v>
      </c>
      <c r="N329" s="153" t="s">
        <v>47</v>
      </c>
      <c r="P329" s="121">
        <f>O329*H329</f>
        <v>0</v>
      </c>
      <c r="Q329" s="121">
        <v>0</v>
      </c>
      <c r="R329" s="121">
        <f>Q329*H329</f>
        <v>0</v>
      </c>
      <c r="S329" s="121">
        <v>0</v>
      </c>
      <c r="T329" s="122">
        <f>S329*H329</f>
        <v>0</v>
      </c>
      <c r="AR329" s="123" t="s">
        <v>289</v>
      </c>
      <c r="AT329" s="123" t="s">
        <v>349</v>
      </c>
      <c r="AU329" s="123" t="s">
        <v>76</v>
      </c>
      <c r="AY329" s="15" t="s">
        <v>288</v>
      </c>
      <c r="BE329" s="124">
        <f>IF(N329="základní",J329,0)</f>
        <v>0</v>
      </c>
      <c r="BF329" s="124">
        <f>IF(N329="snížená",J329,0)</f>
        <v>0</v>
      </c>
      <c r="BG329" s="124">
        <f>IF(N329="zákl. přenesená",J329,0)</f>
        <v>0</v>
      </c>
      <c r="BH329" s="124">
        <f>IF(N329="sníž. přenesená",J329,0)</f>
        <v>0</v>
      </c>
      <c r="BI329" s="124">
        <f>IF(N329="nulová",J329,0)</f>
        <v>0</v>
      </c>
      <c r="BJ329" s="15" t="s">
        <v>83</v>
      </c>
      <c r="BK329" s="124">
        <f>ROUND(I329*H329,2)</f>
        <v>0</v>
      </c>
      <c r="BL329" s="15" t="s">
        <v>289</v>
      </c>
      <c r="BM329" s="123" t="s">
        <v>667</v>
      </c>
    </row>
    <row r="330" spans="2:65" s="1" customFormat="1" ht="19.5">
      <c r="B330" s="30"/>
      <c r="D330" s="125" t="s">
        <v>291</v>
      </c>
      <c r="F330" s="126" t="s">
        <v>668</v>
      </c>
      <c r="I330" s="127"/>
      <c r="L330" s="30"/>
      <c r="M330" s="128"/>
      <c r="T330" s="51"/>
      <c r="AT330" s="15" t="s">
        <v>291</v>
      </c>
      <c r="AU330" s="15" t="s">
        <v>76</v>
      </c>
    </row>
    <row r="331" spans="2:65" s="9" customFormat="1" ht="11.25">
      <c r="B331" s="129"/>
      <c r="D331" s="125" t="s">
        <v>292</v>
      </c>
      <c r="E331" s="130" t="s">
        <v>35</v>
      </c>
      <c r="F331" s="131" t="s">
        <v>669</v>
      </c>
      <c r="H331" s="132">
        <v>253.8</v>
      </c>
      <c r="I331" s="133"/>
      <c r="L331" s="129"/>
      <c r="M331" s="134"/>
      <c r="T331" s="135"/>
      <c r="AT331" s="130" t="s">
        <v>292</v>
      </c>
      <c r="AU331" s="130" t="s">
        <v>76</v>
      </c>
      <c r="AV331" s="9" t="s">
        <v>85</v>
      </c>
      <c r="AW331" s="9" t="s">
        <v>37</v>
      </c>
      <c r="AX331" s="9" t="s">
        <v>83</v>
      </c>
      <c r="AY331" s="130" t="s">
        <v>288</v>
      </c>
    </row>
    <row r="332" spans="2:65" s="1" customFormat="1" ht="16.5" customHeight="1">
      <c r="B332" s="30"/>
      <c r="C332" s="144" t="s">
        <v>670</v>
      </c>
      <c r="D332" s="144" t="s">
        <v>349</v>
      </c>
      <c r="E332" s="145" t="s">
        <v>671</v>
      </c>
      <c r="F332" s="146" t="s">
        <v>672</v>
      </c>
      <c r="G332" s="147" t="s">
        <v>286</v>
      </c>
      <c r="H332" s="148">
        <v>5.4</v>
      </c>
      <c r="I332" s="149"/>
      <c r="J332" s="150">
        <f>ROUND(I332*H332,2)</f>
        <v>0</v>
      </c>
      <c r="K332" s="151"/>
      <c r="L332" s="30"/>
      <c r="M332" s="152" t="s">
        <v>35</v>
      </c>
      <c r="N332" s="153" t="s">
        <v>47</v>
      </c>
      <c r="P332" s="121">
        <f>O332*H332</f>
        <v>0</v>
      </c>
      <c r="Q332" s="121">
        <v>0</v>
      </c>
      <c r="R332" s="121">
        <f>Q332*H332</f>
        <v>0</v>
      </c>
      <c r="S332" s="121">
        <v>0</v>
      </c>
      <c r="T332" s="122">
        <f>S332*H332</f>
        <v>0</v>
      </c>
      <c r="AR332" s="123" t="s">
        <v>289</v>
      </c>
      <c r="AT332" s="123" t="s">
        <v>349</v>
      </c>
      <c r="AU332" s="123" t="s">
        <v>76</v>
      </c>
      <c r="AY332" s="15" t="s">
        <v>288</v>
      </c>
      <c r="BE332" s="124">
        <f>IF(N332="základní",J332,0)</f>
        <v>0</v>
      </c>
      <c r="BF332" s="124">
        <f>IF(N332="snížená",J332,0)</f>
        <v>0</v>
      </c>
      <c r="BG332" s="124">
        <f>IF(N332="zákl. přenesená",J332,0)</f>
        <v>0</v>
      </c>
      <c r="BH332" s="124">
        <f>IF(N332="sníž. přenesená",J332,0)</f>
        <v>0</v>
      </c>
      <c r="BI332" s="124">
        <f>IF(N332="nulová",J332,0)</f>
        <v>0</v>
      </c>
      <c r="BJ332" s="15" t="s">
        <v>83</v>
      </c>
      <c r="BK332" s="124">
        <f>ROUND(I332*H332,2)</f>
        <v>0</v>
      </c>
      <c r="BL332" s="15" t="s">
        <v>289</v>
      </c>
      <c r="BM332" s="123" t="s">
        <v>673</v>
      </c>
    </row>
    <row r="333" spans="2:65" s="1" customFormat="1" ht="19.5">
      <c r="B333" s="30"/>
      <c r="D333" s="125" t="s">
        <v>291</v>
      </c>
      <c r="F333" s="126" t="s">
        <v>674</v>
      </c>
      <c r="I333" s="127"/>
      <c r="L333" s="30"/>
      <c r="M333" s="128"/>
      <c r="T333" s="51"/>
      <c r="AT333" s="15" t="s">
        <v>291</v>
      </c>
      <c r="AU333" s="15" t="s">
        <v>76</v>
      </c>
    </row>
    <row r="334" spans="2:65" s="9" customFormat="1" ht="11.25">
      <c r="B334" s="129"/>
      <c r="D334" s="125" t="s">
        <v>292</v>
      </c>
      <c r="E334" s="130" t="s">
        <v>35</v>
      </c>
      <c r="F334" s="131" t="s">
        <v>675</v>
      </c>
      <c r="H334" s="132">
        <v>5</v>
      </c>
      <c r="I334" s="133"/>
      <c r="L334" s="129"/>
      <c r="M334" s="134"/>
      <c r="T334" s="135"/>
      <c r="AT334" s="130" t="s">
        <v>292</v>
      </c>
      <c r="AU334" s="130" t="s">
        <v>76</v>
      </c>
      <c r="AV334" s="9" t="s">
        <v>85</v>
      </c>
      <c r="AW334" s="9" t="s">
        <v>37</v>
      </c>
      <c r="AX334" s="9" t="s">
        <v>76</v>
      </c>
      <c r="AY334" s="130" t="s">
        <v>288</v>
      </c>
    </row>
    <row r="335" spans="2:65" s="9" customFormat="1" ht="11.25">
      <c r="B335" s="129"/>
      <c r="D335" s="125" t="s">
        <v>292</v>
      </c>
      <c r="E335" s="130" t="s">
        <v>35</v>
      </c>
      <c r="F335" s="131" t="s">
        <v>676</v>
      </c>
      <c r="H335" s="132">
        <v>0.4</v>
      </c>
      <c r="I335" s="133"/>
      <c r="L335" s="129"/>
      <c r="M335" s="134"/>
      <c r="T335" s="135"/>
      <c r="AT335" s="130" t="s">
        <v>292</v>
      </c>
      <c r="AU335" s="130" t="s">
        <v>76</v>
      </c>
      <c r="AV335" s="9" t="s">
        <v>85</v>
      </c>
      <c r="AW335" s="9" t="s">
        <v>37</v>
      </c>
      <c r="AX335" s="9" t="s">
        <v>76</v>
      </c>
      <c r="AY335" s="130" t="s">
        <v>288</v>
      </c>
    </row>
    <row r="336" spans="2:65" s="10" customFormat="1" ht="11.25">
      <c r="B336" s="136"/>
      <c r="D336" s="125" t="s">
        <v>292</v>
      </c>
      <c r="E336" s="137" t="s">
        <v>35</v>
      </c>
      <c r="F336" s="138" t="s">
        <v>307</v>
      </c>
      <c r="H336" s="139">
        <v>5.4</v>
      </c>
      <c r="I336" s="140"/>
      <c r="L336" s="136"/>
      <c r="M336" s="141"/>
      <c r="T336" s="142"/>
      <c r="AT336" s="137" t="s">
        <v>292</v>
      </c>
      <c r="AU336" s="137" t="s">
        <v>76</v>
      </c>
      <c r="AV336" s="10" t="s">
        <v>289</v>
      </c>
      <c r="AW336" s="10" t="s">
        <v>37</v>
      </c>
      <c r="AX336" s="10" t="s">
        <v>83</v>
      </c>
      <c r="AY336" s="137" t="s">
        <v>288</v>
      </c>
    </row>
    <row r="337" spans="2:65" s="1" customFormat="1" ht="16.5" customHeight="1">
      <c r="B337" s="30"/>
      <c r="C337" s="144" t="s">
        <v>677</v>
      </c>
      <c r="D337" s="144" t="s">
        <v>349</v>
      </c>
      <c r="E337" s="145" t="s">
        <v>678</v>
      </c>
      <c r="F337" s="146" t="s">
        <v>679</v>
      </c>
      <c r="G337" s="147" t="s">
        <v>286</v>
      </c>
      <c r="H337" s="148">
        <v>3.7709999999999999</v>
      </c>
      <c r="I337" s="149"/>
      <c r="J337" s="150">
        <f>ROUND(I337*H337,2)</f>
        <v>0</v>
      </c>
      <c r="K337" s="151"/>
      <c r="L337" s="30"/>
      <c r="M337" s="152" t="s">
        <v>35</v>
      </c>
      <c r="N337" s="153" t="s">
        <v>47</v>
      </c>
      <c r="P337" s="121">
        <f>O337*H337</f>
        <v>0</v>
      </c>
      <c r="Q337" s="121">
        <v>0</v>
      </c>
      <c r="R337" s="121">
        <f>Q337*H337</f>
        <v>0</v>
      </c>
      <c r="S337" s="121">
        <v>0</v>
      </c>
      <c r="T337" s="122">
        <f>S337*H337</f>
        <v>0</v>
      </c>
      <c r="AR337" s="123" t="s">
        <v>289</v>
      </c>
      <c r="AT337" s="123" t="s">
        <v>349</v>
      </c>
      <c r="AU337" s="123" t="s">
        <v>76</v>
      </c>
      <c r="AY337" s="15" t="s">
        <v>288</v>
      </c>
      <c r="BE337" s="124">
        <f>IF(N337="základní",J337,0)</f>
        <v>0</v>
      </c>
      <c r="BF337" s="124">
        <f>IF(N337="snížená",J337,0)</f>
        <v>0</v>
      </c>
      <c r="BG337" s="124">
        <f>IF(N337="zákl. přenesená",J337,0)</f>
        <v>0</v>
      </c>
      <c r="BH337" s="124">
        <f>IF(N337="sníž. přenesená",J337,0)</f>
        <v>0</v>
      </c>
      <c r="BI337" s="124">
        <f>IF(N337="nulová",J337,0)</f>
        <v>0</v>
      </c>
      <c r="BJ337" s="15" t="s">
        <v>83</v>
      </c>
      <c r="BK337" s="124">
        <f>ROUND(I337*H337,2)</f>
        <v>0</v>
      </c>
      <c r="BL337" s="15" t="s">
        <v>289</v>
      </c>
      <c r="BM337" s="123" t="s">
        <v>680</v>
      </c>
    </row>
    <row r="338" spans="2:65" s="1" customFormat="1" ht="19.5">
      <c r="B338" s="30"/>
      <c r="D338" s="125" t="s">
        <v>291</v>
      </c>
      <c r="F338" s="126" t="s">
        <v>681</v>
      </c>
      <c r="I338" s="127"/>
      <c r="L338" s="30"/>
      <c r="M338" s="128"/>
      <c r="T338" s="51"/>
      <c r="AT338" s="15" t="s">
        <v>291</v>
      </c>
      <c r="AU338" s="15" t="s">
        <v>76</v>
      </c>
    </row>
    <row r="339" spans="2:65" s="9" customFormat="1" ht="11.25">
      <c r="B339" s="129"/>
      <c r="D339" s="125" t="s">
        <v>292</v>
      </c>
      <c r="E339" s="130" t="s">
        <v>35</v>
      </c>
      <c r="F339" s="131" t="s">
        <v>682</v>
      </c>
      <c r="H339" s="132">
        <v>3.7709999999999999</v>
      </c>
      <c r="I339" s="133"/>
      <c r="L339" s="129"/>
      <c r="M339" s="154"/>
      <c r="N339" s="155"/>
      <c r="O339" s="155"/>
      <c r="P339" s="155"/>
      <c r="Q339" s="155"/>
      <c r="R339" s="155"/>
      <c r="S339" s="155"/>
      <c r="T339" s="156"/>
      <c r="AT339" s="130" t="s">
        <v>292</v>
      </c>
      <c r="AU339" s="130" t="s">
        <v>76</v>
      </c>
      <c r="AV339" s="9" t="s">
        <v>85</v>
      </c>
      <c r="AW339" s="9" t="s">
        <v>37</v>
      </c>
      <c r="AX339" s="9" t="s">
        <v>83</v>
      </c>
      <c r="AY339" s="130" t="s">
        <v>288</v>
      </c>
    </row>
    <row r="340" spans="2:65" s="1" customFormat="1" ht="6.95" customHeight="1">
      <c r="B340" s="39"/>
      <c r="C340" s="40"/>
      <c r="D340" s="40"/>
      <c r="E340" s="40"/>
      <c r="F340" s="40"/>
      <c r="G340" s="40"/>
      <c r="H340" s="40"/>
      <c r="I340" s="40"/>
      <c r="J340" s="40"/>
      <c r="K340" s="40"/>
      <c r="L340" s="30"/>
    </row>
  </sheetData>
  <sheetProtection algorithmName="SHA-512" hashValue="undWCiK33lbjqeNb+F06umC0VYm40NX3xLuDoQENrb2k/mhpUL/a9JIiwLkJtg6cbL2MRja5etkfXhq+6GbMlw==" saltValue="S5XRVqPhpUb1TeMiOk1ufl5bBPynayHnD/P8PrpzwiWuAvl00pqUjmHEab8dPVx7urHkqM9/1u9pvtENPpOmNg==" spinCount="100000" sheet="1" objects="1" scenarios="1" formatColumns="0" formatRows="0" autoFilter="0"/>
  <autoFilter ref="C84:K339" xr:uid="{00000000-0009-0000-0000-00000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81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160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1333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1334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ROUND((SUM(BE85:BE180)),  2)</f>
        <v>0</v>
      </c>
      <c r="I35" s="91">
        <v>0.21</v>
      </c>
      <c r="J35" s="81">
        <f>ROUND(((SUM(BE85:BE180))*I35),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ROUND((SUM(BF85:BF180)),  2)</f>
        <v>0</v>
      </c>
      <c r="I36" s="91">
        <v>0.12</v>
      </c>
      <c r="J36" s="81">
        <f>ROUND(((SUM(BF85:BF180))*I36),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1333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12-01 -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1333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12-01 -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SUM(P86:P180)</f>
        <v>0</v>
      </c>
      <c r="Q85" s="48"/>
      <c r="R85" s="107">
        <f>SUM(R86:R180)</f>
        <v>259.91660000000002</v>
      </c>
      <c r="S85" s="48"/>
      <c r="T85" s="108">
        <f>SUM(T86:T180)</f>
        <v>0</v>
      </c>
      <c r="AT85" s="15" t="s">
        <v>75</v>
      </c>
      <c r="AU85" s="15" t="s">
        <v>269</v>
      </c>
      <c r="BK85" s="109">
        <f>SUM(BK86:BK180)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216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216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1336</v>
      </c>
      <c r="H89" s="132">
        <v>108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 ht="11.25">
      <c r="B90" s="136"/>
      <c r="D90" s="125" t="s">
        <v>292</v>
      </c>
      <c r="E90" s="137" t="s">
        <v>35</v>
      </c>
      <c r="F90" s="138" t="s">
        <v>307</v>
      </c>
      <c r="H90" s="139">
        <v>216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3556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0.64008000000000009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 ht="11.25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1337</v>
      </c>
      <c r="H93" s="132">
        <v>3556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7112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7.8943200000000004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 ht="11.25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1338</v>
      </c>
      <c r="H96" s="132">
        <v>7112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3556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26.38552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 ht="11.25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1337</v>
      </c>
      <c r="H99" s="132">
        <v>3556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14224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7.3964799999999995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 ht="11.25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1339</v>
      </c>
      <c r="H102" s="132">
        <v>14224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14224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1.2801600000000002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 ht="11.25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1339</v>
      </c>
      <c r="H105" s="132">
        <v>14224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3556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0.32004000000000005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 ht="11.25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1337</v>
      </c>
      <c r="H108" s="132">
        <v>3556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379</v>
      </c>
      <c r="F109" s="146" t="s">
        <v>380</v>
      </c>
      <c r="G109" s="147" t="s">
        <v>303</v>
      </c>
      <c r="H109" s="148">
        <v>6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381</v>
      </c>
    </row>
    <row r="110" spans="2:65" s="1" customFormat="1" ht="19.5">
      <c r="B110" s="30"/>
      <c r="D110" s="125" t="s">
        <v>291</v>
      </c>
      <c r="F110" s="126" t="s">
        <v>382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315</v>
      </c>
      <c r="H111" s="132">
        <v>6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875</v>
      </c>
      <c r="F112" s="146" t="s">
        <v>876</v>
      </c>
      <c r="G112" s="147" t="s">
        <v>303</v>
      </c>
      <c r="H112" s="148">
        <v>3556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1245</v>
      </c>
    </row>
    <row r="113" spans="2:65" s="1" customFormat="1" ht="29.25">
      <c r="B113" s="30"/>
      <c r="D113" s="125" t="s">
        <v>291</v>
      </c>
      <c r="F113" s="126" t="s">
        <v>1246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1340</v>
      </c>
      <c r="H114" s="132">
        <v>3556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391</v>
      </c>
      <c r="F115" s="146" t="s">
        <v>392</v>
      </c>
      <c r="G115" s="147" t="s">
        <v>311</v>
      </c>
      <c r="H115" s="148">
        <v>144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393</v>
      </c>
    </row>
    <row r="116" spans="2:65" s="1" customFormat="1" ht="19.5">
      <c r="B116" s="30"/>
      <c r="D116" s="125" t="s">
        <v>291</v>
      </c>
      <c r="F116" s="126" t="s">
        <v>923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1341</v>
      </c>
      <c r="H117" s="132">
        <v>72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1342</v>
      </c>
      <c r="H118" s="132">
        <v>72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 ht="11.25">
      <c r="B119" s="136"/>
      <c r="D119" s="125" t="s">
        <v>292</v>
      </c>
      <c r="E119" s="137" t="s">
        <v>35</v>
      </c>
      <c r="F119" s="138" t="s">
        <v>307</v>
      </c>
      <c r="H119" s="139">
        <v>144</v>
      </c>
      <c r="I119" s="140"/>
      <c r="L119" s="136"/>
      <c r="M119" s="141"/>
      <c r="T119" s="142"/>
      <c r="AT119" s="137" t="s">
        <v>292</v>
      </c>
      <c r="AU119" s="137" t="s">
        <v>76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16.5" customHeight="1">
      <c r="B120" s="30"/>
      <c r="C120" s="144" t="s">
        <v>348</v>
      </c>
      <c r="D120" s="144" t="s">
        <v>349</v>
      </c>
      <c r="E120" s="145" t="s">
        <v>403</v>
      </c>
      <c r="F120" s="146" t="s">
        <v>404</v>
      </c>
      <c r="G120" s="147" t="s">
        <v>368</v>
      </c>
      <c r="H120" s="148">
        <v>1.415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405</v>
      </c>
    </row>
    <row r="121" spans="2:65" s="1" customFormat="1" ht="29.25">
      <c r="B121" s="30"/>
      <c r="D121" s="125" t="s">
        <v>291</v>
      </c>
      <c r="F121" s="126" t="s">
        <v>928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 ht="11.25">
      <c r="B122" s="129"/>
      <c r="D122" s="125" t="s">
        <v>292</v>
      </c>
      <c r="E122" s="130" t="s">
        <v>35</v>
      </c>
      <c r="F122" s="131" t="s">
        <v>1343</v>
      </c>
      <c r="H122" s="132">
        <v>1.1000000000000001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1344</v>
      </c>
      <c r="H123" s="132">
        <v>0.315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 ht="11.25">
      <c r="B124" s="136"/>
      <c r="D124" s="125" t="s">
        <v>292</v>
      </c>
      <c r="E124" s="137" t="s">
        <v>35</v>
      </c>
      <c r="F124" s="138" t="s">
        <v>307</v>
      </c>
      <c r="H124" s="139">
        <v>1.415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44" t="s">
        <v>8</v>
      </c>
      <c r="D125" s="144" t="s">
        <v>349</v>
      </c>
      <c r="E125" s="145" t="s">
        <v>408</v>
      </c>
      <c r="F125" s="146" t="s">
        <v>409</v>
      </c>
      <c r="G125" s="147" t="s">
        <v>296</v>
      </c>
      <c r="H125" s="148">
        <v>1415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1345</v>
      </c>
    </row>
    <row r="126" spans="2:65" s="1" customFormat="1" ht="11.25">
      <c r="B126" s="30"/>
      <c r="D126" s="125" t="s">
        <v>291</v>
      </c>
      <c r="F126" s="126" t="s">
        <v>409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 ht="11.25">
      <c r="B127" s="129"/>
      <c r="D127" s="125" t="s">
        <v>292</v>
      </c>
      <c r="E127" s="130" t="s">
        <v>35</v>
      </c>
      <c r="F127" s="131" t="s">
        <v>1346</v>
      </c>
      <c r="H127" s="132">
        <v>1100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76</v>
      </c>
      <c r="AY127" s="130" t="s">
        <v>288</v>
      </c>
    </row>
    <row r="128" spans="2:65" s="9" customFormat="1" ht="11.25">
      <c r="B128" s="129"/>
      <c r="D128" s="125" t="s">
        <v>292</v>
      </c>
      <c r="E128" s="130" t="s">
        <v>35</v>
      </c>
      <c r="F128" s="131" t="s">
        <v>1347</v>
      </c>
      <c r="H128" s="132">
        <v>315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10" customFormat="1" ht="11.25">
      <c r="B129" s="136"/>
      <c r="D129" s="125" t="s">
        <v>292</v>
      </c>
      <c r="E129" s="137" t="s">
        <v>35</v>
      </c>
      <c r="F129" s="138" t="s">
        <v>307</v>
      </c>
      <c r="H129" s="139">
        <v>1415</v>
      </c>
      <c r="I129" s="140"/>
      <c r="L129" s="136"/>
      <c r="M129" s="141"/>
      <c r="T129" s="142"/>
      <c r="AT129" s="137" t="s">
        <v>292</v>
      </c>
      <c r="AU129" s="137" t="s">
        <v>76</v>
      </c>
      <c r="AV129" s="10" t="s">
        <v>289</v>
      </c>
      <c r="AW129" s="10" t="s">
        <v>37</v>
      </c>
      <c r="AX129" s="10" t="s">
        <v>83</v>
      </c>
      <c r="AY129" s="137" t="s">
        <v>288</v>
      </c>
    </row>
    <row r="130" spans="2:65" s="1" customFormat="1" ht="16.5" customHeight="1">
      <c r="B130" s="30"/>
      <c r="C130" s="144" t="s">
        <v>359</v>
      </c>
      <c r="D130" s="144" t="s">
        <v>349</v>
      </c>
      <c r="E130" s="145" t="s">
        <v>412</v>
      </c>
      <c r="F130" s="146" t="s">
        <v>413</v>
      </c>
      <c r="G130" s="147" t="s">
        <v>368</v>
      </c>
      <c r="H130" s="148">
        <v>1.415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414</v>
      </c>
    </row>
    <row r="131" spans="2:65" s="1" customFormat="1" ht="19.5">
      <c r="B131" s="30"/>
      <c r="D131" s="125" t="s">
        <v>291</v>
      </c>
      <c r="F131" s="126" t="s">
        <v>415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1348</v>
      </c>
      <c r="H132" s="132">
        <v>1.1000000000000001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1349</v>
      </c>
      <c r="H133" s="132">
        <v>0.315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10" customFormat="1" ht="11.25">
      <c r="B134" s="136"/>
      <c r="D134" s="125" t="s">
        <v>292</v>
      </c>
      <c r="E134" s="137" t="s">
        <v>35</v>
      </c>
      <c r="F134" s="138" t="s">
        <v>307</v>
      </c>
      <c r="H134" s="139">
        <v>1.415</v>
      </c>
      <c r="I134" s="140"/>
      <c r="L134" s="136"/>
      <c r="M134" s="141"/>
      <c r="T134" s="142"/>
      <c r="AT134" s="137" t="s">
        <v>292</v>
      </c>
      <c r="AU134" s="137" t="s">
        <v>76</v>
      </c>
      <c r="AV134" s="10" t="s">
        <v>289</v>
      </c>
      <c r="AW134" s="10" t="s">
        <v>37</v>
      </c>
      <c r="AX134" s="10" t="s">
        <v>83</v>
      </c>
      <c r="AY134" s="137" t="s">
        <v>288</v>
      </c>
    </row>
    <row r="135" spans="2:65" s="1" customFormat="1" ht="16.5" customHeight="1">
      <c r="B135" s="30"/>
      <c r="C135" s="144" t="s">
        <v>365</v>
      </c>
      <c r="D135" s="144" t="s">
        <v>349</v>
      </c>
      <c r="E135" s="145" t="s">
        <v>730</v>
      </c>
      <c r="F135" s="146" t="s">
        <v>731</v>
      </c>
      <c r="G135" s="147" t="s">
        <v>420</v>
      </c>
      <c r="H135" s="148">
        <v>6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427</v>
      </c>
    </row>
    <row r="136" spans="2:65" s="1" customFormat="1" ht="19.5">
      <c r="B136" s="30"/>
      <c r="D136" s="125" t="s">
        <v>291</v>
      </c>
      <c r="F136" s="126" t="s">
        <v>883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1350</v>
      </c>
      <c r="H137" s="132">
        <v>6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431</v>
      </c>
      <c r="F138" s="146" t="s">
        <v>432</v>
      </c>
      <c r="G138" s="147" t="s">
        <v>420</v>
      </c>
      <c r="H138" s="148">
        <v>6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433</v>
      </c>
    </row>
    <row r="139" spans="2:65" s="1" customFormat="1" ht="19.5">
      <c r="B139" s="30"/>
      <c r="D139" s="125" t="s">
        <v>291</v>
      </c>
      <c r="F139" s="126" t="s">
        <v>886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315</v>
      </c>
      <c r="H140" s="132">
        <v>6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378</v>
      </c>
      <c r="D141" s="144" t="s">
        <v>349</v>
      </c>
      <c r="E141" s="145" t="s">
        <v>443</v>
      </c>
      <c r="F141" s="146" t="s">
        <v>444</v>
      </c>
      <c r="G141" s="147" t="s">
        <v>296</v>
      </c>
      <c r="H141" s="148">
        <v>2246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445</v>
      </c>
    </row>
    <row r="142" spans="2:65" s="1" customFormat="1" ht="19.5">
      <c r="B142" s="30"/>
      <c r="D142" s="125" t="s">
        <v>291</v>
      </c>
      <c r="F142" s="126" t="s">
        <v>887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 ht="11.25">
      <c r="B143" s="129"/>
      <c r="D143" s="125" t="s">
        <v>292</v>
      </c>
      <c r="E143" s="130" t="s">
        <v>35</v>
      </c>
      <c r="F143" s="131" t="s">
        <v>1351</v>
      </c>
      <c r="H143" s="132">
        <v>2246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384</v>
      </c>
      <c r="D144" s="144" t="s">
        <v>349</v>
      </c>
      <c r="E144" s="145" t="s">
        <v>449</v>
      </c>
      <c r="F144" s="146" t="s">
        <v>450</v>
      </c>
      <c r="G144" s="147" t="s">
        <v>296</v>
      </c>
      <c r="H144" s="148">
        <v>2246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451</v>
      </c>
    </row>
    <row r="145" spans="2:65" s="1" customFormat="1" ht="29.25">
      <c r="B145" s="30"/>
      <c r="D145" s="125" t="s">
        <v>291</v>
      </c>
      <c r="F145" s="126" t="s">
        <v>889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1351</v>
      </c>
      <c r="H146" s="132">
        <v>2246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390</v>
      </c>
      <c r="D147" s="144" t="s">
        <v>349</v>
      </c>
      <c r="E147" s="145" t="s">
        <v>491</v>
      </c>
      <c r="F147" s="146" t="s">
        <v>492</v>
      </c>
      <c r="G147" s="147" t="s">
        <v>303</v>
      </c>
      <c r="H147" s="148">
        <v>28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493</v>
      </c>
    </row>
    <row r="148" spans="2:65" s="1" customFormat="1" ht="11.25">
      <c r="B148" s="30"/>
      <c r="D148" s="125" t="s">
        <v>291</v>
      </c>
      <c r="F148" s="126" t="s">
        <v>492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1352</v>
      </c>
      <c r="H149" s="132">
        <v>28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495</v>
      </c>
      <c r="F150" s="146" t="s">
        <v>496</v>
      </c>
      <c r="G150" s="147" t="s">
        <v>303</v>
      </c>
      <c r="H150" s="148">
        <v>28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497</v>
      </c>
    </row>
    <row r="151" spans="2:65" s="1" customFormat="1" ht="11.25">
      <c r="B151" s="30"/>
      <c r="D151" s="125" t="s">
        <v>291</v>
      </c>
      <c r="F151" s="126" t="s">
        <v>496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1352</v>
      </c>
      <c r="H152" s="132">
        <v>28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499</v>
      </c>
      <c r="F153" s="146" t="s">
        <v>500</v>
      </c>
      <c r="G153" s="147" t="s">
        <v>303</v>
      </c>
      <c r="H153" s="148">
        <v>2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1353</v>
      </c>
    </row>
    <row r="154" spans="2:65" s="1" customFormat="1" ht="11.25">
      <c r="B154" s="30"/>
      <c r="D154" s="125" t="s">
        <v>291</v>
      </c>
      <c r="F154" s="126" t="s">
        <v>500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1354</v>
      </c>
      <c r="H155" s="132">
        <v>2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504</v>
      </c>
      <c r="F156" s="146" t="s">
        <v>505</v>
      </c>
      <c r="G156" s="147" t="s">
        <v>303</v>
      </c>
      <c r="H156" s="148">
        <v>2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1355</v>
      </c>
    </row>
    <row r="157" spans="2:65" s="1" customFormat="1" ht="11.25">
      <c r="B157" s="30"/>
      <c r="D157" s="125" t="s">
        <v>291</v>
      </c>
      <c r="F157" s="126" t="s">
        <v>507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1354</v>
      </c>
      <c r="H158" s="132">
        <v>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895</v>
      </c>
      <c r="F159" s="146" t="s">
        <v>896</v>
      </c>
      <c r="G159" s="147" t="s">
        <v>286</v>
      </c>
      <c r="H159" s="148">
        <v>45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1253</v>
      </c>
    </row>
    <row r="160" spans="2:65" s="1" customFormat="1" ht="19.5">
      <c r="B160" s="30"/>
      <c r="D160" s="125" t="s">
        <v>291</v>
      </c>
      <c r="F160" s="126" t="s">
        <v>898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1356</v>
      </c>
      <c r="H161" s="132">
        <v>45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627</v>
      </c>
      <c r="F162" s="146" t="s">
        <v>628</v>
      </c>
      <c r="G162" s="147" t="s">
        <v>286</v>
      </c>
      <c r="H162" s="148">
        <v>8.08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1255</v>
      </c>
    </row>
    <row r="163" spans="2:65" s="1" customFormat="1" ht="19.5">
      <c r="B163" s="30"/>
      <c r="D163" s="125" t="s">
        <v>291</v>
      </c>
      <c r="F163" s="126" t="s">
        <v>630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1357</v>
      </c>
      <c r="H164" s="132">
        <v>8.08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83</v>
      </c>
      <c r="AY164" s="130" t="s">
        <v>288</v>
      </c>
    </row>
    <row r="165" spans="2:65" s="1" customFormat="1" ht="24.2" customHeight="1">
      <c r="B165" s="30"/>
      <c r="C165" s="144" t="s">
        <v>424</v>
      </c>
      <c r="D165" s="144" t="s">
        <v>349</v>
      </c>
      <c r="E165" s="145" t="s">
        <v>635</v>
      </c>
      <c r="F165" s="146" t="s">
        <v>636</v>
      </c>
      <c r="G165" s="147" t="s">
        <v>286</v>
      </c>
      <c r="H165" s="148">
        <v>315.39100000000002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637</v>
      </c>
    </row>
    <row r="166" spans="2:65" s="1" customFormat="1" ht="19.5">
      <c r="B166" s="30"/>
      <c r="D166" s="125" t="s">
        <v>291</v>
      </c>
      <c r="F166" s="126" t="s">
        <v>638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1358</v>
      </c>
      <c r="H167" s="132">
        <v>43.917000000000002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1359</v>
      </c>
      <c r="H168" s="132">
        <v>216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1360</v>
      </c>
      <c r="H169" s="132">
        <v>2.0699999999999998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9" customFormat="1" ht="11.25">
      <c r="B170" s="129"/>
      <c r="D170" s="125" t="s">
        <v>292</v>
      </c>
      <c r="E170" s="130" t="s">
        <v>35</v>
      </c>
      <c r="F170" s="131" t="s">
        <v>1361</v>
      </c>
      <c r="H170" s="132">
        <v>8.08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76</v>
      </c>
      <c r="AY170" s="130" t="s">
        <v>288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1362</v>
      </c>
      <c r="H171" s="132">
        <v>45.323999999999998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10" customFormat="1" ht="11.25">
      <c r="B172" s="136"/>
      <c r="D172" s="125" t="s">
        <v>292</v>
      </c>
      <c r="E172" s="137" t="s">
        <v>35</v>
      </c>
      <c r="F172" s="138" t="s">
        <v>307</v>
      </c>
      <c r="H172" s="139">
        <v>315.39100000000002</v>
      </c>
      <c r="I172" s="140"/>
      <c r="L172" s="136"/>
      <c r="M172" s="141"/>
      <c r="T172" s="142"/>
      <c r="AT172" s="137" t="s">
        <v>292</v>
      </c>
      <c r="AU172" s="137" t="s">
        <v>76</v>
      </c>
      <c r="AV172" s="10" t="s">
        <v>289</v>
      </c>
      <c r="AW172" s="10" t="s">
        <v>37</v>
      </c>
      <c r="AX172" s="10" t="s">
        <v>83</v>
      </c>
      <c r="AY172" s="137" t="s">
        <v>288</v>
      </c>
    </row>
    <row r="173" spans="2:65" s="1" customFormat="1" ht="24.2" customHeight="1">
      <c r="B173" s="30"/>
      <c r="C173" s="144" t="s">
        <v>430</v>
      </c>
      <c r="D173" s="144" t="s">
        <v>349</v>
      </c>
      <c r="E173" s="145" t="s">
        <v>644</v>
      </c>
      <c r="F173" s="146" t="s">
        <v>645</v>
      </c>
      <c r="G173" s="147" t="s">
        <v>286</v>
      </c>
      <c r="H173" s="148">
        <v>403.33300000000003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646</v>
      </c>
    </row>
    <row r="174" spans="2:65" s="1" customFormat="1" ht="19.5">
      <c r="B174" s="30"/>
      <c r="D174" s="125" t="s">
        <v>291</v>
      </c>
      <c r="F174" s="126" t="s">
        <v>647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1363</v>
      </c>
      <c r="H175" s="132">
        <v>395.25299999999999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9" customFormat="1" ht="11.25">
      <c r="B176" s="129"/>
      <c r="D176" s="125" t="s">
        <v>292</v>
      </c>
      <c r="E176" s="130" t="s">
        <v>35</v>
      </c>
      <c r="F176" s="131" t="s">
        <v>1364</v>
      </c>
      <c r="H176" s="132">
        <v>8.08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10" customFormat="1" ht="11.25">
      <c r="B177" s="136"/>
      <c r="D177" s="125" t="s">
        <v>292</v>
      </c>
      <c r="E177" s="137" t="s">
        <v>35</v>
      </c>
      <c r="F177" s="138" t="s">
        <v>307</v>
      </c>
      <c r="H177" s="139">
        <v>403.33300000000003</v>
      </c>
      <c r="I177" s="140"/>
      <c r="L177" s="136"/>
      <c r="M177" s="141"/>
      <c r="T177" s="142"/>
      <c r="AT177" s="137" t="s">
        <v>292</v>
      </c>
      <c r="AU177" s="137" t="s">
        <v>76</v>
      </c>
      <c r="AV177" s="10" t="s">
        <v>289</v>
      </c>
      <c r="AW177" s="10" t="s">
        <v>37</v>
      </c>
      <c r="AX177" s="10" t="s">
        <v>83</v>
      </c>
      <c r="AY177" s="137" t="s">
        <v>288</v>
      </c>
    </row>
    <row r="178" spans="2:65" s="1" customFormat="1" ht="16.5" customHeight="1">
      <c r="B178" s="30"/>
      <c r="C178" s="144" t="s">
        <v>436</v>
      </c>
      <c r="D178" s="144" t="s">
        <v>349</v>
      </c>
      <c r="E178" s="145" t="s">
        <v>678</v>
      </c>
      <c r="F178" s="146" t="s">
        <v>679</v>
      </c>
      <c r="G178" s="147" t="s">
        <v>286</v>
      </c>
      <c r="H178" s="148">
        <v>2.0699999999999998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680</v>
      </c>
    </row>
    <row r="179" spans="2:65" s="1" customFormat="1" ht="19.5">
      <c r="B179" s="30"/>
      <c r="D179" s="125" t="s">
        <v>291</v>
      </c>
      <c r="F179" s="126" t="s">
        <v>681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1365</v>
      </c>
      <c r="H180" s="132">
        <v>2.0699999999999998</v>
      </c>
      <c r="I180" s="133"/>
      <c r="L180" s="129"/>
      <c r="M180" s="154"/>
      <c r="N180" s="155"/>
      <c r="O180" s="155"/>
      <c r="P180" s="155"/>
      <c r="Q180" s="155"/>
      <c r="R180" s="155"/>
      <c r="S180" s="155"/>
      <c r="T180" s="156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6.95" customHeight="1"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30"/>
    </row>
  </sheetData>
  <sheetProtection algorithmName="SHA-512" hashValue="1fdVpxBrgV1vrbXrNaebPEuNt2MCHBpU6fWfThLvJWuQnFLf+r65+q3kG0r7/SUkL4i9ai9e6qCSTFrsa9WdGg==" saltValue="gfq7ndb/Iigs3ReeD2mkdQSK1Ph8XySy9kN/oN/Q0V8zFpR1XBFoYjhn/eushE4r2NrzKBIOyWQzvIi21lh4+A==" spinCount="100000" sheet="1" objects="1" scenarios="1" formatColumns="0" formatRows="0" autoFilter="0"/>
  <autoFilter ref="C84:K180" xr:uid="{00000000-0009-0000-0000-00001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95"/>
  <sheetViews>
    <sheetView showGridLines="0" topLeftCell="A7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165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1366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1367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ROUND((SUM(BE85:BE194)),  2)</f>
        <v>0</v>
      </c>
      <c r="I35" s="91">
        <v>0.21</v>
      </c>
      <c r="J35" s="81">
        <f>ROUND(((SUM(BE85:BE194))*I35),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ROUND((SUM(BF85:BF194)),  2)</f>
        <v>0</v>
      </c>
      <c r="I36" s="91">
        <v>0.12</v>
      </c>
      <c r="J36" s="81">
        <f>ROUND(((SUM(BF85:BF194))*I36),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ROUND((SUM(BG85:BG194)),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ROUND((SUM(BH85:BH194)),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ROUND((SUM(BI85:BI194)),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1366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13-01 -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1366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13-01 -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SUM(P86:P194)</f>
        <v>0</v>
      </c>
      <c r="Q85" s="48"/>
      <c r="R85" s="107">
        <f>SUM(R86:R194)</f>
        <v>1045.1482999999998</v>
      </c>
      <c r="S85" s="48"/>
      <c r="T85" s="108">
        <f>SUM(T86:T194)</f>
        <v>0</v>
      </c>
      <c r="AT85" s="15" t="s">
        <v>75</v>
      </c>
      <c r="AU85" s="15" t="s">
        <v>269</v>
      </c>
      <c r="BK85" s="109">
        <f>SUM(BK86:BK194)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1026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1026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1368</v>
      </c>
      <c r="H89" s="132">
        <v>918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 ht="11.25">
      <c r="B90" s="136"/>
      <c r="D90" s="125" t="s">
        <v>292</v>
      </c>
      <c r="E90" s="137" t="s">
        <v>35</v>
      </c>
      <c r="F90" s="138" t="s">
        <v>307</v>
      </c>
      <c r="H90" s="139">
        <v>1026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1252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0.22536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 ht="11.25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1369</v>
      </c>
      <c r="H93" s="132">
        <v>1252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2504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2.7794400000000001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 ht="11.25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1370</v>
      </c>
      <c r="H96" s="132">
        <v>2504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1252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9.2898399999999999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 ht="11.25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1369</v>
      </c>
      <c r="H99" s="132">
        <v>1252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5008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2.6041599999999998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 ht="11.25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1371</v>
      </c>
      <c r="H102" s="132">
        <v>5008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5008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0.45072000000000001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 ht="11.25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1371</v>
      </c>
      <c r="H105" s="132">
        <v>5008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1252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0.11268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 ht="11.25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1369</v>
      </c>
      <c r="H108" s="132">
        <v>1252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344</v>
      </c>
      <c r="F109" s="112" t="s">
        <v>345</v>
      </c>
      <c r="G109" s="113" t="s">
        <v>311</v>
      </c>
      <c r="H109" s="114">
        <v>1.65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2.234</v>
      </c>
      <c r="R109" s="121">
        <f>Q109*H109</f>
        <v>3.6860999999999997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1372</v>
      </c>
    </row>
    <row r="110" spans="2:65" s="1" customFormat="1" ht="11.25">
      <c r="B110" s="30"/>
      <c r="D110" s="125" t="s">
        <v>291</v>
      </c>
      <c r="F110" s="126" t="s">
        <v>345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1373</v>
      </c>
      <c r="H111" s="132">
        <v>1.65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1026</v>
      </c>
      <c r="F112" s="146" t="s">
        <v>1027</v>
      </c>
      <c r="G112" s="147" t="s">
        <v>303</v>
      </c>
      <c r="H112" s="148">
        <v>110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1374</v>
      </c>
    </row>
    <row r="113" spans="2:65" s="1" customFormat="1" ht="19.5">
      <c r="B113" s="30"/>
      <c r="D113" s="125" t="s">
        <v>291</v>
      </c>
      <c r="F113" s="126" t="s">
        <v>1029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1375</v>
      </c>
      <c r="H114" s="132">
        <v>110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1031</v>
      </c>
      <c r="F115" s="146" t="s">
        <v>1032</v>
      </c>
      <c r="G115" s="147" t="s">
        <v>296</v>
      </c>
      <c r="H115" s="148">
        <v>110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1376</v>
      </c>
    </row>
    <row r="116" spans="2:65" s="1" customFormat="1" ht="19.5">
      <c r="B116" s="30"/>
      <c r="D116" s="125" t="s">
        <v>291</v>
      </c>
      <c r="F116" s="126" t="s">
        <v>1034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1375</v>
      </c>
      <c r="H117" s="132">
        <v>110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379</v>
      </c>
      <c r="F118" s="146" t="s">
        <v>380</v>
      </c>
      <c r="G118" s="147" t="s">
        <v>303</v>
      </c>
      <c r="H118" s="148">
        <v>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381</v>
      </c>
    </row>
    <row r="119" spans="2:65" s="1" customFormat="1" ht="19.5">
      <c r="B119" s="30"/>
      <c r="D119" s="125" t="s">
        <v>291</v>
      </c>
      <c r="F119" s="126" t="s">
        <v>382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85</v>
      </c>
      <c r="H120" s="132">
        <v>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875</v>
      </c>
      <c r="F121" s="146" t="s">
        <v>876</v>
      </c>
      <c r="G121" s="147" t="s">
        <v>303</v>
      </c>
      <c r="H121" s="148">
        <v>1252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1245</v>
      </c>
    </row>
    <row r="122" spans="2:65" s="1" customFormat="1" ht="29.25">
      <c r="B122" s="30"/>
      <c r="D122" s="125" t="s">
        <v>291</v>
      </c>
      <c r="F122" s="126" t="s">
        <v>1246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1377</v>
      </c>
      <c r="H123" s="132">
        <v>1252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1378</v>
      </c>
      <c r="F124" s="146" t="s">
        <v>1379</v>
      </c>
      <c r="G124" s="147" t="s">
        <v>296</v>
      </c>
      <c r="H124" s="148">
        <v>6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1380</v>
      </c>
    </row>
    <row r="125" spans="2:65" s="1" customFormat="1" ht="19.5">
      <c r="B125" s="30"/>
      <c r="D125" s="125" t="s">
        <v>291</v>
      </c>
      <c r="F125" s="126" t="s">
        <v>1381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1382</v>
      </c>
      <c r="H126" s="132">
        <v>6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1383</v>
      </c>
      <c r="F127" s="146" t="s">
        <v>1384</v>
      </c>
      <c r="G127" s="147" t="s">
        <v>296</v>
      </c>
      <c r="H127" s="148">
        <v>6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1385</v>
      </c>
    </row>
    <row r="128" spans="2:65" s="1" customFormat="1" ht="19.5">
      <c r="B128" s="30"/>
      <c r="D128" s="125" t="s">
        <v>291</v>
      </c>
      <c r="F128" s="126" t="s">
        <v>1386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1382</v>
      </c>
      <c r="H129" s="132">
        <v>6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391</v>
      </c>
      <c r="F130" s="146" t="s">
        <v>392</v>
      </c>
      <c r="G130" s="147" t="s">
        <v>311</v>
      </c>
      <c r="H130" s="148">
        <v>684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393</v>
      </c>
    </row>
    <row r="131" spans="2:65" s="1" customFormat="1" ht="19.5">
      <c r="B131" s="30"/>
      <c r="D131" s="125" t="s">
        <v>291</v>
      </c>
      <c r="F131" s="126" t="s">
        <v>923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1341</v>
      </c>
      <c r="H132" s="132">
        <v>72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1387</v>
      </c>
      <c r="H133" s="132">
        <v>612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10" customFormat="1" ht="11.25">
      <c r="B134" s="136"/>
      <c r="D134" s="125" t="s">
        <v>292</v>
      </c>
      <c r="E134" s="137" t="s">
        <v>35</v>
      </c>
      <c r="F134" s="138" t="s">
        <v>307</v>
      </c>
      <c r="H134" s="139">
        <v>684</v>
      </c>
      <c r="I134" s="140"/>
      <c r="L134" s="136"/>
      <c r="M134" s="141"/>
      <c r="T134" s="142"/>
      <c r="AT134" s="137" t="s">
        <v>292</v>
      </c>
      <c r="AU134" s="137" t="s">
        <v>76</v>
      </c>
      <c r="AV134" s="10" t="s">
        <v>289</v>
      </c>
      <c r="AW134" s="10" t="s">
        <v>37</v>
      </c>
      <c r="AX134" s="10" t="s">
        <v>83</v>
      </c>
      <c r="AY134" s="137" t="s">
        <v>288</v>
      </c>
    </row>
    <row r="135" spans="2:65" s="1" customFormat="1" ht="16.5" customHeight="1">
      <c r="B135" s="30"/>
      <c r="C135" s="144" t="s">
        <v>378</v>
      </c>
      <c r="D135" s="144" t="s">
        <v>349</v>
      </c>
      <c r="E135" s="145" t="s">
        <v>403</v>
      </c>
      <c r="F135" s="146" t="s">
        <v>404</v>
      </c>
      <c r="G135" s="147" t="s">
        <v>368</v>
      </c>
      <c r="H135" s="148">
        <v>3.75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405</v>
      </c>
    </row>
    <row r="136" spans="2:65" s="1" customFormat="1" ht="29.25">
      <c r="B136" s="30"/>
      <c r="D136" s="125" t="s">
        <v>291</v>
      </c>
      <c r="F136" s="126" t="s">
        <v>928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1388</v>
      </c>
      <c r="H137" s="132">
        <v>0.45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76</v>
      </c>
      <c r="AY137" s="130" t="s">
        <v>288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1389</v>
      </c>
      <c r="H138" s="132">
        <v>3.3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76</v>
      </c>
      <c r="AY138" s="130" t="s">
        <v>288</v>
      </c>
    </row>
    <row r="139" spans="2:65" s="10" customFormat="1" ht="11.25">
      <c r="B139" s="136"/>
      <c r="D139" s="125" t="s">
        <v>292</v>
      </c>
      <c r="E139" s="137" t="s">
        <v>35</v>
      </c>
      <c r="F139" s="138" t="s">
        <v>307</v>
      </c>
      <c r="H139" s="139">
        <v>3.75</v>
      </c>
      <c r="I139" s="140"/>
      <c r="L139" s="136"/>
      <c r="M139" s="141"/>
      <c r="T139" s="142"/>
      <c r="AT139" s="137" t="s">
        <v>292</v>
      </c>
      <c r="AU139" s="137" t="s">
        <v>76</v>
      </c>
      <c r="AV139" s="10" t="s">
        <v>289</v>
      </c>
      <c r="AW139" s="10" t="s">
        <v>37</v>
      </c>
      <c r="AX139" s="10" t="s">
        <v>83</v>
      </c>
      <c r="AY139" s="137" t="s">
        <v>288</v>
      </c>
    </row>
    <row r="140" spans="2:65" s="1" customFormat="1" ht="16.5" customHeight="1">
      <c r="B140" s="30"/>
      <c r="C140" s="144" t="s">
        <v>384</v>
      </c>
      <c r="D140" s="144" t="s">
        <v>349</v>
      </c>
      <c r="E140" s="145" t="s">
        <v>408</v>
      </c>
      <c r="F140" s="146" t="s">
        <v>409</v>
      </c>
      <c r="G140" s="147" t="s">
        <v>296</v>
      </c>
      <c r="H140" s="148">
        <v>3750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1390</v>
      </c>
    </row>
    <row r="141" spans="2:65" s="1" customFormat="1" ht="11.25">
      <c r="B141" s="30"/>
      <c r="D141" s="125" t="s">
        <v>291</v>
      </c>
      <c r="F141" s="126" t="s">
        <v>409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1391</v>
      </c>
      <c r="H142" s="132">
        <v>450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9" customFormat="1" ht="11.25">
      <c r="B143" s="129"/>
      <c r="D143" s="125" t="s">
        <v>292</v>
      </c>
      <c r="E143" s="130" t="s">
        <v>35</v>
      </c>
      <c r="F143" s="131" t="s">
        <v>1392</v>
      </c>
      <c r="H143" s="132">
        <v>3300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76</v>
      </c>
      <c r="AY143" s="130" t="s">
        <v>288</v>
      </c>
    </row>
    <row r="144" spans="2:65" s="10" customFormat="1" ht="11.25">
      <c r="B144" s="136"/>
      <c r="D144" s="125" t="s">
        <v>292</v>
      </c>
      <c r="E144" s="137" t="s">
        <v>35</v>
      </c>
      <c r="F144" s="138" t="s">
        <v>307</v>
      </c>
      <c r="H144" s="139">
        <v>3750</v>
      </c>
      <c r="I144" s="140"/>
      <c r="L144" s="136"/>
      <c r="M144" s="141"/>
      <c r="T144" s="142"/>
      <c r="AT144" s="137" t="s">
        <v>292</v>
      </c>
      <c r="AU144" s="137" t="s">
        <v>76</v>
      </c>
      <c r="AV144" s="10" t="s">
        <v>289</v>
      </c>
      <c r="AW144" s="10" t="s">
        <v>37</v>
      </c>
      <c r="AX144" s="10" t="s">
        <v>83</v>
      </c>
      <c r="AY144" s="137" t="s">
        <v>288</v>
      </c>
    </row>
    <row r="145" spans="2:65" s="1" customFormat="1" ht="16.5" customHeight="1">
      <c r="B145" s="30"/>
      <c r="C145" s="144" t="s">
        <v>390</v>
      </c>
      <c r="D145" s="144" t="s">
        <v>349</v>
      </c>
      <c r="E145" s="145" t="s">
        <v>412</v>
      </c>
      <c r="F145" s="146" t="s">
        <v>413</v>
      </c>
      <c r="G145" s="147" t="s">
        <v>368</v>
      </c>
      <c r="H145" s="148">
        <v>3.75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414</v>
      </c>
    </row>
    <row r="146" spans="2:65" s="1" customFormat="1" ht="19.5">
      <c r="B146" s="30"/>
      <c r="D146" s="125" t="s">
        <v>291</v>
      </c>
      <c r="F146" s="126" t="s">
        <v>415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1393</v>
      </c>
      <c r="H147" s="132">
        <v>0.45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1389</v>
      </c>
      <c r="H148" s="132">
        <v>3.3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 ht="11.25">
      <c r="B149" s="136"/>
      <c r="D149" s="125" t="s">
        <v>292</v>
      </c>
      <c r="E149" s="137" t="s">
        <v>35</v>
      </c>
      <c r="F149" s="138" t="s">
        <v>307</v>
      </c>
      <c r="H149" s="139">
        <v>3.75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16.5" customHeight="1">
      <c r="B150" s="30"/>
      <c r="C150" s="144" t="s">
        <v>396</v>
      </c>
      <c r="D150" s="144" t="s">
        <v>349</v>
      </c>
      <c r="E150" s="145" t="s">
        <v>730</v>
      </c>
      <c r="F150" s="146" t="s">
        <v>731</v>
      </c>
      <c r="G150" s="147" t="s">
        <v>420</v>
      </c>
      <c r="H150" s="148">
        <v>2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427</v>
      </c>
    </row>
    <row r="151" spans="2:65" s="1" customFormat="1" ht="39">
      <c r="B151" s="30"/>
      <c r="D151" s="125" t="s">
        <v>291</v>
      </c>
      <c r="F151" s="126" t="s">
        <v>732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1185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431</v>
      </c>
      <c r="F153" s="146" t="s">
        <v>432</v>
      </c>
      <c r="G153" s="147" t="s">
        <v>420</v>
      </c>
      <c r="H153" s="148">
        <v>2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433</v>
      </c>
    </row>
    <row r="154" spans="2:65" s="1" customFormat="1" ht="19.5">
      <c r="B154" s="30"/>
      <c r="D154" s="125" t="s">
        <v>291</v>
      </c>
      <c r="F154" s="126" t="s">
        <v>886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85</v>
      </c>
      <c r="H155" s="132">
        <v>2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443</v>
      </c>
      <c r="F156" s="146" t="s">
        <v>444</v>
      </c>
      <c r="G156" s="147" t="s">
        <v>296</v>
      </c>
      <c r="H156" s="148">
        <v>884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445</v>
      </c>
    </row>
    <row r="157" spans="2:65" s="1" customFormat="1" ht="19.5">
      <c r="B157" s="30"/>
      <c r="D157" s="125" t="s">
        <v>291</v>
      </c>
      <c r="F157" s="126" t="s">
        <v>887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1394</v>
      </c>
      <c r="H158" s="132">
        <v>884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449</v>
      </c>
      <c r="F159" s="146" t="s">
        <v>450</v>
      </c>
      <c r="G159" s="147" t="s">
        <v>296</v>
      </c>
      <c r="H159" s="148">
        <v>884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451</v>
      </c>
    </row>
    <row r="160" spans="2:65" s="1" customFormat="1" ht="29.25">
      <c r="B160" s="30"/>
      <c r="D160" s="125" t="s">
        <v>291</v>
      </c>
      <c r="F160" s="126" t="s">
        <v>889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1394</v>
      </c>
      <c r="H161" s="132">
        <v>884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491</v>
      </c>
      <c r="F162" s="146" t="s">
        <v>492</v>
      </c>
      <c r="G162" s="147" t="s">
        <v>303</v>
      </c>
      <c r="H162" s="148">
        <v>73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493</v>
      </c>
    </row>
    <row r="163" spans="2:65" s="1" customFormat="1" ht="11.25">
      <c r="B163" s="30"/>
      <c r="D163" s="125" t="s">
        <v>291</v>
      </c>
      <c r="F163" s="126" t="s">
        <v>492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1395</v>
      </c>
      <c r="H164" s="132">
        <v>7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1396</v>
      </c>
      <c r="H165" s="132">
        <v>66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10" customFormat="1" ht="11.25">
      <c r="B166" s="136"/>
      <c r="D166" s="125" t="s">
        <v>292</v>
      </c>
      <c r="E166" s="137" t="s">
        <v>35</v>
      </c>
      <c r="F166" s="138" t="s">
        <v>307</v>
      </c>
      <c r="H166" s="139">
        <v>73</v>
      </c>
      <c r="I166" s="140"/>
      <c r="L166" s="136"/>
      <c r="M166" s="141"/>
      <c r="T166" s="142"/>
      <c r="AT166" s="137" t="s">
        <v>292</v>
      </c>
      <c r="AU166" s="137" t="s">
        <v>76</v>
      </c>
      <c r="AV166" s="10" t="s">
        <v>289</v>
      </c>
      <c r="AW166" s="10" t="s">
        <v>37</v>
      </c>
      <c r="AX166" s="10" t="s">
        <v>83</v>
      </c>
      <c r="AY166" s="137" t="s">
        <v>288</v>
      </c>
    </row>
    <row r="167" spans="2:65" s="1" customFormat="1" ht="16.5" customHeight="1">
      <c r="B167" s="30"/>
      <c r="C167" s="144" t="s">
        <v>424</v>
      </c>
      <c r="D167" s="144" t="s">
        <v>349</v>
      </c>
      <c r="E167" s="145" t="s">
        <v>495</v>
      </c>
      <c r="F167" s="146" t="s">
        <v>496</v>
      </c>
      <c r="G167" s="147" t="s">
        <v>303</v>
      </c>
      <c r="H167" s="148">
        <v>73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497</v>
      </c>
    </row>
    <row r="168" spans="2:65" s="1" customFormat="1" ht="11.25">
      <c r="B168" s="30"/>
      <c r="D168" s="125" t="s">
        <v>291</v>
      </c>
      <c r="F168" s="126" t="s">
        <v>496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1395</v>
      </c>
      <c r="H169" s="132">
        <v>7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9" customFormat="1" ht="11.25">
      <c r="B170" s="129"/>
      <c r="D170" s="125" t="s">
        <v>292</v>
      </c>
      <c r="E170" s="130" t="s">
        <v>35</v>
      </c>
      <c r="F170" s="131" t="s">
        <v>1132</v>
      </c>
      <c r="H170" s="132">
        <v>66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76</v>
      </c>
      <c r="AY170" s="130" t="s">
        <v>288</v>
      </c>
    </row>
    <row r="171" spans="2:65" s="10" customFormat="1" ht="11.25">
      <c r="B171" s="136"/>
      <c r="D171" s="125" t="s">
        <v>292</v>
      </c>
      <c r="E171" s="137" t="s">
        <v>35</v>
      </c>
      <c r="F171" s="138" t="s">
        <v>307</v>
      </c>
      <c r="H171" s="139">
        <v>73</v>
      </c>
      <c r="I171" s="140"/>
      <c r="L171" s="136"/>
      <c r="M171" s="141"/>
      <c r="T171" s="142"/>
      <c r="AT171" s="137" t="s">
        <v>292</v>
      </c>
      <c r="AU171" s="137" t="s">
        <v>76</v>
      </c>
      <c r="AV171" s="10" t="s">
        <v>289</v>
      </c>
      <c r="AW171" s="10" t="s">
        <v>37</v>
      </c>
      <c r="AX171" s="10" t="s">
        <v>83</v>
      </c>
      <c r="AY171" s="137" t="s">
        <v>288</v>
      </c>
    </row>
    <row r="172" spans="2:65" s="1" customFormat="1" ht="16.5" customHeight="1">
      <c r="B172" s="30"/>
      <c r="C172" s="144" t="s">
        <v>430</v>
      </c>
      <c r="D172" s="144" t="s">
        <v>349</v>
      </c>
      <c r="E172" s="145" t="s">
        <v>895</v>
      </c>
      <c r="F172" s="146" t="s">
        <v>896</v>
      </c>
      <c r="G172" s="147" t="s">
        <v>286</v>
      </c>
      <c r="H172" s="148">
        <v>15.6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1253</v>
      </c>
    </row>
    <row r="173" spans="2:65" s="1" customFormat="1" ht="19.5">
      <c r="B173" s="30"/>
      <c r="D173" s="125" t="s">
        <v>291</v>
      </c>
      <c r="F173" s="126" t="s">
        <v>898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1397</v>
      </c>
      <c r="H174" s="132">
        <v>15.6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83</v>
      </c>
      <c r="AY174" s="130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627</v>
      </c>
      <c r="F175" s="146" t="s">
        <v>628</v>
      </c>
      <c r="G175" s="147" t="s">
        <v>286</v>
      </c>
      <c r="H175" s="148">
        <v>2.8450000000000002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1255</v>
      </c>
    </row>
    <row r="176" spans="2:65" s="1" customFormat="1" ht="19.5">
      <c r="B176" s="30"/>
      <c r="D176" s="125" t="s">
        <v>291</v>
      </c>
      <c r="F176" s="126" t="s">
        <v>630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1398</v>
      </c>
      <c r="H177" s="132">
        <v>2.8450000000000002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24.2" customHeight="1">
      <c r="B178" s="30"/>
      <c r="C178" s="144" t="s">
        <v>442</v>
      </c>
      <c r="D178" s="144" t="s">
        <v>349</v>
      </c>
      <c r="E178" s="145" t="s">
        <v>635</v>
      </c>
      <c r="F178" s="146" t="s">
        <v>636</v>
      </c>
      <c r="G178" s="147" t="s">
        <v>286</v>
      </c>
      <c r="H178" s="148">
        <v>1064.7370000000001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637</v>
      </c>
    </row>
    <row r="179" spans="2:65" s="1" customFormat="1" ht="19.5">
      <c r="B179" s="30"/>
      <c r="D179" s="125" t="s">
        <v>291</v>
      </c>
      <c r="F179" s="126" t="s">
        <v>638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1399</v>
      </c>
      <c r="H180" s="132">
        <v>15.462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1400</v>
      </c>
      <c r="H181" s="132">
        <v>1026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 ht="11.25">
      <c r="B182" s="129"/>
      <c r="D182" s="125" t="s">
        <v>292</v>
      </c>
      <c r="E182" s="130" t="s">
        <v>35</v>
      </c>
      <c r="F182" s="131" t="s">
        <v>1401</v>
      </c>
      <c r="H182" s="132">
        <v>0.72899999999999998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1402</v>
      </c>
      <c r="H183" s="132">
        <v>2.8450000000000002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1403</v>
      </c>
      <c r="H184" s="132">
        <v>16.015000000000001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1404</v>
      </c>
      <c r="H185" s="132">
        <v>3.6859999999999999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10" customFormat="1" ht="11.25">
      <c r="B186" s="136"/>
      <c r="D186" s="125" t="s">
        <v>292</v>
      </c>
      <c r="E186" s="137" t="s">
        <v>35</v>
      </c>
      <c r="F186" s="138" t="s">
        <v>307</v>
      </c>
      <c r="H186" s="139">
        <v>1064.7370000000001</v>
      </c>
      <c r="I186" s="140"/>
      <c r="L186" s="136"/>
      <c r="M186" s="141"/>
      <c r="T186" s="142"/>
      <c r="AT186" s="137" t="s">
        <v>292</v>
      </c>
      <c r="AU186" s="137" t="s">
        <v>76</v>
      </c>
      <c r="AV186" s="10" t="s">
        <v>289</v>
      </c>
      <c r="AW186" s="10" t="s">
        <v>37</v>
      </c>
      <c r="AX186" s="10" t="s">
        <v>83</v>
      </c>
      <c r="AY186" s="137" t="s">
        <v>288</v>
      </c>
    </row>
    <row r="187" spans="2:65" s="1" customFormat="1" ht="24.2" customHeight="1">
      <c r="B187" s="30"/>
      <c r="C187" s="144" t="s">
        <v>448</v>
      </c>
      <c r="D187" s="144" t="s">
        <v>349</v>
      </c>
      <c r="E187" s="145" t="s">
        <v>644</v>
      </c>
      <c r="F187" s="146" t="s">
        <v>645</v>
      </c>
      <c r="G187" s="147" t="s">
        <v>286</v>
      </c>
      <c r="H187" s="148">
        <v>142.00299999999999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646</v>
      </c>
    </row>
    <row r="188" spans="2:65" s="1" customFormat="1" ht="19.5">
      <c r="B188" s="30"/>
      <c r="D188" s="125" t="s">
        <v>291</v>
      </c>
      <c r="F188" s="126" t="s">
        <v>647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1405</v>
      </c>
      <c r="H189" s="132">
        <v>139.15799999999999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9" customFormat="1" ht="11.25">
      <c r="B190" s="129"/>
      <c r="D190" s="125" t="s">
        <v>292</v>
      </c>
      <c r="E190" s="130" t="s">
        <v>35</v>
      </c>
      <c r="F190" s="131" t="s">
        <v>1406</v>
      </c>
      <c r="H190" s="132">
        <v>2.8450000000000002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76</v>
      </c>
      <c r="AY190" s="130" t="s">
        <v>288</v>
      </c>
    </row>
    <row r="191" spans="2:65" s="10" customFormat="1" ht="11.25">
      <c r="B191" s="136"/>
      <c r="D191" s="125" t="s">
        <v>292</v>
      </c>
      <c r="E191" s="137" t="s">
        <v>35</v>
      </c>
      <c r="F191" s="138" t="s">
        <v>307</v>
      </c>
      <c r="H191" s="139">
        <v>142.00299999999999</v>
      </c>
      <c r="I191" s="140"/>
      <c r="L191" s="136"/>
      <c r="M191" s="141"/>
      <c r="T191" s="142"/>
      <c r="AT191" s="137" t="s">
        <v>292</v>
      </c>
      <c r="AU191" s="137" t="s">
        <v>76</v>
      </c>
      <c r="AV191" s="10" t="s">
        <v>289</v>
      </c>
      <c r="AW191" s="10" t="s">
        <v>37</v>
      </c>
      <c r="AX191" s="10" t="s">
        <v>83</v>
      </c>
      <c r="AY191" s="137" t="s">
        <v>288</v>
      </c>
    </row>
    <row r="192" spans="2:65" s="1" customFormat="1" ht="16.5" customHeight="1">
      <c r="B192" s="30"/>
      <c r="C192" s="144" t="s">
        <v>453</v>
      </c>
      <c r="D192" s="144" t="s">
        <v>349</v>
      </c>
      <c r="E192" s="145" t="s">
        <v>678</v>
      </c>
      <c r="F192" s="146" t="s">
        <v>679</v>
      </c>
      <c r="G192" s="147" t="s">
        <v>286</v>
      </c>
      <c r="H192" s="148">
        <v>0.72899999999999998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680</v>
      </c>
    </row>
    <row r="193" spans="2:51" s="1" customFormat="1" ht="19.5">
      <c r="B193" s="30"/>
      <c r="D193" s="125" t="s">
        <v>291</v>
      </c>
      <c r="F193" s="126" t="s">
        <v>681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51" s="9" customFormat="1" ht="11.25">
      <c r="B194" s="129"/>
      <c r="D194" s="125" t="s">
        <v>292</v>
      </c>
      <c r="E194" s="130" t="s">
        <v>35</v>
      </c>
      <c r="F194" s="131" t="s">
        <v>1407</v>
      </c>
      <c r="H194" s="132">
        <v>0.72899999999999998</v>
      </c>
      <c r="I194" s="133"/>
      <c r="L194" s="129"/>
      <c r="M194" s="154"/>
      <c r="N194" s="155"/>
      <c r="O194" s="155"/>
      <c r="P194" s="155"/>
      <c r="Q194" s="155"/>
      <c r="R194" s="155"/>
      <c r="S194" s="155"/>
      <c r="T194" s="156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51" s="1" customFormat="1" ht="6.95" customHeight="1">
      <c r="B195" s="39"/>
      <c r="C195" s="40"/>
      <c r="D195" s="40"/>
      <c r="E195" s="40"/>
      <c r="F195" s="40"/>
      <c r="G195" s="40"/>
      <c r="H195" s="40"/>
      <c r="I195" s="40"/>
      <c r="J195" s="40"/>
      <c r="K195" s="40"/>
      <c r="L195" s="30"/>
    </row>
  </sheetData>
  <sheetProtection algorithmName="SHA-512" hashValue="tn0ixB5st9eNxQ0/EhjzjxPTc6Rl3EmZeb87MvrHt73ooZDZoh2ph5S9VAHsM2Vlg8kIeWRLSi94Xw7WSWb1Lw==" saltValue="KIGMBPjREqzbqRFA03pAB0sBUSQrqsL4bxmvRXfawOZTTF6UL5/As7ZcG563QbDhjecqeFg7Q3MTE2fKNNg+iw==" spinCount="100000" sheet="1" objects="1" scenarios="1" formatColumns="0" formatRows="0" autoFilter="0"/>
  <autoFilter ref="C84:K194" xr:uid="{00000000-0009-0000-0000-00001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21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170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1408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1409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ROUND((SUM(BE85:BE216)),  2)</f>
        <v>0</v>
      </c>
      <c r="I35" s="91">
        <v>0.21</v>
      </c>
      <c r="J35" s="81">
        <f>ROUND(((SUM(BE85:BE216))*I35),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ROUND((SUM(BF85:BF216)),  2)</f>
        <v>0</v>
      </c>
      <c r="I36" s="91">
        <v>0.12</v>
      </c>
      <c r="J36" s="81">
        <f>ROUND(((SUM(BF85:BF216))*I36),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ROUND((SUM(BG85:BG216)),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ROUND((SUM(BH85:BH216)),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ROUND((SUM(BI85:BI216)),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1408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14-01 -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1408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14-01 -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SUM(P86:P216)</f>
        <v>0</v>
      </c>
      <c r="Q85" s="48"/>
      <c r="R85" s="107">
        <f>SUM(R86:R216)</f>
        <v>400.37510000000003</v>
      </c>
      <c r="S85" s="48"/>
      <c r="T85" s="108">
        <f>SUM(T86:T216)</f>
        <v>0</v>
      </c>
      <c r="AT85" s="15" t="s">
        <v>75</v>
      </c>
      <c r="AU85" s="15" t="s">
        <v>269</v>
      </c>
      <c r="BK85" s="109">
        <f>SUM(BK86:BK216)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324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324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1410</v>
      </c>
      <c r="H89" s="132">
        <v>54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 ht="11.25">
      <c r="B90" s="136"/>
      <c r="D90" s="125" t="s">
        <v>292</v>
      </c>
      <c r="E90" s="137" t="s">
        <v>35</v>
      </c>
      <c r="F90" s="138" t="s">
        <v>307</v>
      </c>
      <c r="H90" s="139">
        <v>324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865</v>
      </c>
      <c r="F91" s="112" t="s">
        <v>866</v>
      </c>
      <c r="G91" s="113" t="s">
        <v>303</v>
      </c>
      <c r="H91" s="114">
        <v>5240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1.8000000000000001E-4</v>
      </c>
      <c r="R91" s="121">
        <f>Q91*H91</f>
        <v>0.94320000000000004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1142</v>
      </c>
    </row>
    <row r="92" spans="2:65" s="1" customFormat="1" ht="11.25">
      <c r="B92" s="30"/>
      <c r="D92" s="125" t="s">
        <v>291</v>
      </c>
      <c r="F92" s="126" t="s">
        <v>866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1411</v>
      </c>
      <c r="H93" s="132">
        <v>5240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868</v>
      </c>
      <c r="F94" s="112" t="s">
        <v>869</v>
      </c>
      <c r="G94" s="113" t="s">
        <v>303</v>
      </c>
      <c r="H94" s="114">
        <v>10480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1.1100000000000001E-3</v>
      </c>
      <c r="R94" s="121">
        <f>Q94*H94</f>
        <v>11.632800000000001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1144</v>
      </c>
    </row>
    <row r="95" spans="2:65" s="1" customFormat="1" ht="11.25">
      <c r="B95" s="30"/>
      <c r="D95" s="125" t="s">
        <v>291</v>
      </c>
      <c r="F95" s="126" t="s">
        <v>869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1412</v>
      </c>
      <c r="H96" s="132">
        <v>10480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10" t="s">
        <v>289</v>
      </c>
      <c r="D97" s="110" t="s">
        <v>283</v>
      </c>
      <c r="E97" s="111" t="s">
        <v>850</v>
      </c>
      <c r="F97" s="112" t="s">
        <v>851</v>
      </c>
      <c r="G97" s="113" t="s">
        <v>303</v>
      </c>
      <c r="H97" s="114">
        <v>5240</v>
      </c>
      <c r="I97" s="115"/>
      <c r="J97" s="116">
        <f>ROUND(I97*H97,2)</f>
        <v>0</v>
      </c>
      <c r="K97" s="117"/>
      <c r="L97" s="118"/>
      <c r="M97" s="119" t="s">
        <v>35</v>
      </c>
      <c r="N97" s="120" t="s">
        <v>47</v>
      </c>
      <c r="P97" s="121">
        <f>O97*H97</f>
        <v>0</v>
      </c>
      <c r="Q97" s="121">
        <v>7.4200000000000004E-3</v>
      </c>
      <c r="R97" s="121">
        <f>Q97*H97</f>
        <v>38.880800000000001</v>
      </c>
      <c r="S97" s="121">
        <v>0</v>
      </c>
      <c r="T97" s="122">
        <f>S97*H97</f>
        <v>0</v>
      </c>
      <c r="AR97" s="123" t="s">
        <v>287</v>
      </c>
      <c r="AT97" s="123" t="s">
        <v>283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1240</v>
      </c>
    </row>
    <row r="98" spans="2:65" s="1" customFormat="1" ht="11.25">
      <c r="B98" s="30"/>
      <c r="D98" s="125" t="s">
        <v>291</v>
      </c>
      <c r="F98" s="126" t="s">
        <v>851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1411</v>
      </c>
      <c r="H99" s="132">
        <v>5240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10" t="s">
        <v>308</v>
      </c>
      <c r="D100" s="110" t="s">
        <v>283</v>
      </c>
      <c r="E100" s="111" t="s">
        <v>854</v>
      </c>
      <c r="F100" s="112" t="s">
        <v>855</v>
      </c>
      <c r="G100" s="113" t="s">
        <v>303</v>
      </c>
      <c r="H100" s="114">
        <v>20960</v>
      </c>
      <c r="I100" s="115"/>
      <c r="J100" s="116">
        <f>ROUND(I100*H100,2)</f>
        <v>0</v>
      </c>
      <c r="K100" s="117"/>
      <c r="L100" s="118"/>
      <c r="M100" s="119" t="s">
        <v>35</v>
      </c>
      <c r="N100" s="120" t="s">
        <v>47</v>
      </c>
      <c r="P100" s="121">
        <f>O100*H100</f>
        <v>0</v>
      </c>
      <c r="Q100" s="121">
        <v>5.1999999999999995E-4</v>
      </c>
      <c r="R100" s="121">
        <f>Q100*H100</f>
        <v>10.899199999999999</v>
      </c>
      <c r="S100" s="121">
        <v>0</v>
      </c>
      <c r="T100" s="122">
        <f>S100*H100</f>
        <v>0</v>
      </c>
      <c r="AR100" s="123" t="s">
        <v>287</v>
      </c>
      <c r="AT100" s="123" t="s">
        <v>283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1241</v>
      </c>
    </row>
    <row r="101" spans="2:65" s="1" customFormat="1" ht="11.25">
      <c r="B101" s="30"/>
      <c r="D101" s="125" t="s">
        <v>291</v>
      </c>
      <c r="F101" s="126" t="s">
        <v>855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1413</v>
      </c>
      <c r="H102" s="132">
        <v>20960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10" t="s">
        <v>315</v>
      </c>
      <c r="D103" s="110" t="s">
        <v>283</v>
      </c>
      <c r="E103" s="111" t="s">
        <v>858</v>
      </c>
      <c r="F103" s="112" t="s">
        <v>859</v>
      </c>
      <c r="G103" s="113" t="s">
        <v>303</v>
      </c>
      <c r="H103" s="114">
        <v>20960</v>
      </c>
      <c r="I103" s="115"/>
      <c r="J103" s="116">
        <f>ROUND(I103*H103,2)</f>
        <v>0</v>
      </c>
      <c r="K103" s="117"/>
      <c r="L103" s="118"/>
      <c r="M103" s="119" t="s">
        <v>35</v>
      </c>
      <c r="N103" s="120" t="s">
        <v>47</v>
      </c>
      <c r="P103" s="121">
        <f>O103*H103</f>
        <v>0</v>
      </c>
      <c r="Q103" s="121">
        <v>9.0000000000000006E-5</v>
      </c>
      <c r="R103" s="121">
        <f>Q103*H103</f>
        <v>1.8864000000000001</v>
      </c>
      <c r="S103" s="121">
        <v>0</v>
      </c>
      <c r="T103" s="122">
        <f>S103*H103</f>
        <v>0</v>
      </c>
      <c r="AR103" s="123" t="s">
        <v>287</v>
      </c>
      <c r="AT103" s="123" t="s">
        <v>283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1243</v>
      </c>
    </row>
    <row r="104" spans="2:65" s="1" customFormat="1" ht="11.25">
      <c r="B104" s="30"/>
      <c r="D104" s="125" t="s">
        <v>291</v>
      </c>
      <c r="F104" s="126" t="s">
        <v>859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1413</v>
      </c>
      <c r="H105" s="132">
        <v>20960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10" t="s">
        <v>323</v>
      </c>
      <c r="D106" s="110" t="s">
        <v>283</v>
      </c>
      <c r="E106" s="111" t="s">
        <v>861</v>
      </c>
      <c r="F106" s="112" t="s">
        <v>862</v>
      </c>
      <c r="G106" s="113" t="s">
        <v>303</v>
      </c>
      <c r="H106" s="114">
        <v>5240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9.0000000000000006E-5</v>
      </c>
      <c r="R106" s="121">
        <f>Q106*H106</f>
        <v>0.47160000000000002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1244</v>
      </c>
    </row>
    <row r="107" spans="2:65" s="1" customFormat="1" ht="11.25">
      <c r="B107" s="30"/>
      <c r="D107" s="125" t="s">
        <v>291</v>
      </c>
      <c r="F107" s="126" t="s">
        <v>862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1411</v>
      </c>
      <c r="H108" s="132">
        <v>5240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287</v>
      </c>
      <c r="D109" s="110" t="s">
        <v>283</v>
      </c>
      <c r="E109" s="111" t="s">
        <v>344</v>
      </c>
      <c r="F109" s="112" t="s">
        <v>345</v>
      </c>
      <c r="G109" s="113" t="s">
        <v>311</v>
      </c>
      <c r="H109" s="114">
        <v>1.65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2.234</v>
      </c>
      <c r="R109" s="121">
        <f>Q109*H109</f>
        <v>3.6860999999999997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1414</v>
      </c>
    </row>
    <row r="110" spans="2:65" s="1" customFormat="1" ht="11.25">
      <c r="B110" s="30"/>
      <c r="D110" s="125" t="s">
        <v>291</v>
      </c>
      <c r="F110" s="126" t="s">
        <v>345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1415</v>
      </c>
      <c r="H111" s="132">
        <v>1.65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10" t="s">
        <v>337</v>
      </c>
      <c r="D112" s="110" t="s">
        <v>283</v>
      </c>
      <c r="E112" s="111" t="s">
        <v>1416</v>
      </c>
      <c r="F112" s="112" t="s">
        <v>1417</v>
      </c>
      <c r="G112" s="113" t="s">
        <v>286</v>
      </c>
      <c r="H112" s="114">
        <v>7.9749999999999996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1</v>
      </c>
      <c r="R112" s="121">
        <f>Q112*H112</f>
        <v>7.9749999999999996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1418</v>
      </c>
    </row>
    <row r="113" spans="2:65" s="1" customFormat="1" ht="11.25">
      <c r="B113" s="30"/>
      <c r="D113" s="125" t="s">
        <v>291</v>
      </c>
      <c r="F113" s="126" t="s">
        <v>1417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1419</v>
      </c>
      <c r="H114" s="132">
        <v>7.9749999999999996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1026</v>
      </c>
      <c r="F115" s="146" t="s">
        <v>1027</v>
      </c>
      <c r="G115" s="147" t="s">
        <v>303</v>
      </c>
      <c r="H115" s="148">
        <v>110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1420</v>
      </c>
    </row>
    <row r="116" spans="2:65" s="1" customFormat="1" ht="19.5">
      <c r="B116" s="30"/>
      <c r="D116" s="125" t="s">
        <v>291</v>
      </c>
      <c r="F116" s="126" t="s">
        <v>1029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1421</v>
      </c>
      <c r="H117" s="132">
        <v>110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1031</v>
      </c>
      <c r="F118" s="146" t="s">
        <v>1032</v>
      </c>
      <c r="G118" s="147" t="s">
        <v>296</v>
      </c>
      <c r="H118" s="148">
        <v>110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1422</v>
      </c>
    </row>
    <row r="119" spans="2:65" s="1" customFormat="1" ht="19.5">
      <c r="B119" s="30"/>
      <c r="D119" s="125" t="s">
        <v>291</v>
      </c>
      <c r="F119" s="126" t="s">
        <v>1034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1421</v>
      </c>
      <c r="H120" s="132">
        <v>110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789</v>
      </c>
      <c r="F121" s="146" t="s">
        <v>790</v>
      </c>
      <c r="G121" s="147" t="s">
        <v>486</v>
      </c>
      <c r="H121" s="148">
        <v>110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1423</v>
      </c>
    </row>
    <row r="122" spans="2:65" s="1" customFormat="1" ht="19.5">
      <c r="B122" s="30"/>
      <c r="D122" s="125" t="s">
        <v>291</v>
      </c>
      <c r="F122" s="126" t="s">
        <v>792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1424</v>
      </c>
      <c r="H123" s="132">
        <v>110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798</v>
      </c>
      <c r="F124" s="146" t="s">
        <v>799</v>
      </c>
      <c r="G124" s="147" t="s">
        <v>486</v>
      </c>
      <c r="H124" s="148">
        <v>110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1425</v>
      </c>
    </row>
    <row r="125" spans="2:65" s="1" customFormat="1" ht="19.5">
      <c r="B125" s="30"/>
      <c r="D125" s="125" t="s">
        <v>291</v>
      </c>
      <c r="F125" s="126" t="s">
        <v>801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1424</v>
      </c>
      <c r="H126" s="132">
        <v>110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379</v>
      </c>
      <c r="F127" s="146" t="s">
        <v>380</v>
      </c>
      <c r="G127" s="147" t="s">
        <v>303</v>
      </c>
      <c r="H127" s="148">
        <v>10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381</v>
      </c>
    </row>
    <row r="128" spans="2:65" s="1" customFormat="1" ht="19.5">
      <c r="B128" s="30"/>
      <c r="D128" s="125" t="s">
        <v>291</v>
      </c>
      <c r="F128" s="126" t="s">
        <v>382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343</v>
      </c>
      <c r="H129" s="132">
        <v>10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875</v>
      </c>
      <c r="F130" s="146" t="s">
        <v>876</v>
      </c>
      <c r="G130" s="147" t="s">
        <v>303</v>
      </c>
      <c r="H130" s="148">
        <v>5240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1245</v>
      </c>
    </row>
    <row r="131" spans="2:65" s="1" customFormat="1" ht="29.25">
      <c r="B131" s="30"/>
      <c r="D131" s="125" t="s">
        <v>291</v>
      </c>
      <c r="F131" s="126" t="s">
        <v>1246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1426</v>
      </c>
      <c r="H132" s="132">
        <v>5240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378</v>
      </c>
      <c r="D133" s="144" t="s">
        <v>349</v>
      </c>
      <c r="E133" s="145" t="s">
        <v>391</v>
      </c>
      <c r="F133" s="146" t="s">
        <v>392</v>
      </c>
      <c r="G133" s="147" t="s">
        <v>311</v>
      </c>
      <c r="H133" s="148">
        <v>216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393</v>
      </c>
    </row>
    <row r="134" spans="2:65" s="1" customFormat="1" ht="19.5">
      <c r="B134" s="30"/>
      <c r="D134" s="125" t="s">
        <v>291</v>
      </c>
      <c r="F134" s="126" t="s">
        <v>923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878</v>
      </c>
      <c r="H135" s="132">
        <v>180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1427</v>
      </c>
      <c r="H136" s="132">
        <v>36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 ht="11.25">
      <c r="B137" s="136"/>
      <c r="D137" s="125" t="s">
        <v>292</v>
      </c>
      <c r="E137" s="137" t="s">
        <v>35</v>
      </c>
      <c r="F137" s="138" t="s">
        <v>307</v>
      </c>
      <c r="H137" s="139">
        <v>216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384</v>
      </c>
      <c r="D138" s="144" t="s">
        <v>349</v>
      </c>
      <c r="E138" s="145" t="s">
        <v>403</v>
      </c>
      <c r="F138" s="146" t="s">
        <v>404</v>
      </c>
      <c r="G138" s="147" t="s">
        <v>368</v>
      </c>
      <c r="H138" s="148">
        <v>1.925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405</v>
      </c>
    </row>
    <row r="139" spans="2:65" s="1" customFormat="1" ht="29.25">
      <c r="B139" s="30"/>
      <c r="D139" s="125" t="s">
        <v>291</v>
      </c>
      <c r="F139" s="126" t="s">
        <v>928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1428</v>
      </c>
      <c r="H140" s="132">
        <v>1.65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1429</v>
      </c>
      <c r="H141" s="132">
        <v>0.27500000000000002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10" customFormat="1" ht="11.25">
      <c r="B142" s="136"/>
      <c r="D142" s="125" t="s">
        <v>292</v>
      </c>
      <c r="E142" s="137" t="s">
        <v>35</v>
      </c>
      <c r="F142" s="138" t="s">
        <v>307</v>
      </c>
      <c r="H142" s="139">
        <v>1.925</v>
      </c>
      <c r="I142" s="140"/>
      <c r="L142" s="136"/>
      <c r="M142" s="141"/>
      <c r="T142" s="142"/>
      <c r="AT142" s="137" t="s">
        <v>292</v>
      </c>
      <c r="AU142" s="137" t="s">
        <v>76</v>
      </c>
      <c r="AV142" s="10" t="s">
        <v>289</v>
      </c>
      <c r="AW142" s="10" t="s">
        <v>37</v>
      </c>
      <c r="AX142" s="10" t="s">
        <v>83</v>
      </c>
      <c r="AY142" s="137" t="s">
        <v>288</v>
      </c>
    </row>
    <row r="143" spans="2:65" s="1" customFormat="1" ht="16.5" customHeight="1">
      <c r="B143" s="30"/>
      <c r="C143" s="144" t="s">
        <v>390</v>
      </c>
      <c r="D143" s="144" t="s">
        <v>349</v>
      </c>
      <c r="E143" s="145" t="s">
        <v>408</v>
      </c>
      <c r="F143" s="146" t="s">
        <v>409</v>
      </c>
      <c r="G143" s="147" t="s">
        <v>296</v>
      </c>
      <c r="H143" s="148">
        <v>1925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1430</v>
      </c>
    </row>
    <row r="144" spans="2:65" s="1" customFormat="1" ht="11.25">
      <c r="B144" s="30"/>
      <c r="D144" s="125" t="s">
        <v>291</v>
      </c>
      <c r="F144" s="126" t="s">
        <v>409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1431</v>
      </c>
      <c r="H145" s="132">
        <v>1650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1432</v>
      </c>
      <c r="H146" s="132">
        <v>275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10" customFormat="1" ht="11.25">
      <c r="B147" s="136"/>
      <c r="D147" s="125" t="s">
        <v>292</v>
      </c>
      <c r="E147" s="137" t="s">
        <v>35</v>
      </c>
      <c r="F147" s="138" t="s">
        <v>307</v>
      </c>
      <c r="H147" s="139">
        <v>1925</v>
      </c>
      <c r="I147" s="140"/>
      <c r="L147" s="136"/>
      <c r="M147" s="141"/>
      <c r="T147" s="142"/>
      <c r="AT147" s="137" t="s">
        <v>292</v>
      </c>
      <c r="AU147" s="137" t="s">
        <v>76</v>
      </c>
      <c r="AV147" s="10" t="s">
        <v>289</v>
      </c>
      <c r="AW147" s="10" t="s">
        <v>37</v>
      </c>
      <c r="AX147" s="10" t="s">
        <v>83</v>
      </c>
      <c r="AY147" s="137" t="s">
        <v>288</v>
      </c>
    </row>
    <row r="148" spans="2:65" s="1" customFormat="1" ht="16.5" customHeight="1">
      <c r="B148" s="30"/>
      <c r="C148" s="144" t="s">
        <v>396</v>
      </c>
      <c r="D148" s="144" t="s">
        <v>349</v>
      </c>
      <c r="E148" s="145" t="s">
        <v>412</v>
      </c>
      <c r="F148" s="146" t="s">
        <v>413</v>
      </c>
      <c r="G148" s="147" t="s">
        <v>368</v>
      </c>
      <c r="H148" s="148">
        <v>1.925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414</v>
      </c>
    </row>
    <row r="149" spans="2:65" s="1" customFormat="1" ht="19.5">
      <c r="B149" s="30"/>
      <c r="D149" s="125" t="s">
        <v>291</v>
      </c>
      <c r="F149" s="126" t="s">
        <v>415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1433</v>
      </c>
      <c r="H150" s="132">
        <v>1.65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1434</v>
      </c>
      <c r="H151" s="132">
        <v>0.27500000000000002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10" customFormat="1" ht="11.25">
      <c r="B152" s="136"/>
      <c r="D152" s="125" t="s">
        <v>292</v>
      </c>
      <c r="E152" s="137" t="s">
        <v>35</v>
      </c>
      <c r="F152" s="138" t="s">
        <v>307</v>
      </c>
      <c r="H152" s="139">
        <v>1.925</v>
      </c>
      <c r="I152" s="140"/>
      <c r="L152" s="136"/>
      <c r="M152" s="141"/>
      <c r="T152" s="142"/>
      <c r="AT152" s="137" t="s">
        <v>292</v>
      </c>
      <c r="AU152" s="137" t="s">
        <v>76</v>
      </c>
      <c r="AV152" s="10" t="s">
        <v>289</v>
      </c>
      <c r="AW152" s="10" t="s">
        <v>37</v>
      </c>
      <c r="AX152" s="10" t="s">
        <v>83</v>
      </c>
      <c r="AY152" s="137" t="s">
        <v>288</v>
      </c>
    </row>
    <row r="153" spans="2:65" s="1" customFormat="1" ht="16.5" customHeight="1">
      <c r="B153" s="30"/>
      <c r="C153" s="144" t="s">
        <v>402</v>
      </c>
      <c r="D153" s="144" t="s">
        <v>349</v>
      </c>
      <c r="E153" s="145" t="s">
        <v>425</v>
      </c>
      <c r="F153" s="146" t="s">
        <v>426</v>
      </c>
      <c r="G153" s="147" t="s">
        <v>420</v>
      </c>
      <c r="H153" s="148">
        <v>10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427</v>
      </c>
    </row>
    <row r="154" spans="2:65" s="1" customFormat="1" ht="39">
      <c r="B154" s="30"/>
      <c r="D154" s="125" t="s">
        <v>291</v>
      </c>
      <c r="F154" s="126" t="s">
        <v>428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1435</v>
      </c>
      <c r="H155" s="132">
        <v>10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7</v>
      </c>
      <c r="D156" s="144" t="s">
        <v>349</v>
      </c>
      <c r="E156" s="145" t="s">
        <v>431</v>
      </c>
      <c r="F156" s="146" t="s">
        <v>432</v>
      </c>
      <c r="G156" s="147" t="s">
        <v>420</v>
      </c>
      <c r="H156" s="148">
        <v>10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433</v>
      </c>
    </row>
    <row r="157" spans="2:65" s="1" customFormat="1" ht="29.25">
      <c r="B157" s="30"/>
      <c r="D157" s="125" t="s">
        <v>291</v>
      </c>
      <c r="F157" s="126" t="s">
        <v>434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343</v>
      </c>
      <c r="H158" s="132">
        <v>10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411</v>
      </c>
      <c r="D159" s="144" t="s">
        <v>349</v>
      </c>
      <c r="E159" s="145" t="s">
        <v>443</v>
      </c>
      <c r="F159" s="146" t="s">
        <v>444</v>
      </c>
      <c r="G159" s="147" t="s">
        <v>296</v>
      </c>
      <c r="H159" s="148">
        <v>3350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445</v>
      </c>
    </row>
    <row r="160" spans="2:65" s="1" customFormat="1" ht="29.25">
      <c r="B160" s="30"/>
      <c r="D160" s="125" t="s">
        <v>291</v>
      </c>
      <c r="F160" s="126" t="s">
        <v>446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1436</v>
      </c>
      <c r="H161" s="132">
        <v>3350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83</v>
      </c>
      <c r="AY161" s="130" t="s">
        <v>288</v>
      </c>
    </row>
    <row r="162" spans="2:65" s="1" customFormat="1" ht="16.5" customHeight="1">
      <c r="B162" s="30"/>
      <c r="C162" s="144" t="s">
        <v>417</v>
      </c>
      <c r="D162" s="144" t="s">
        <v>349</v>
      </c>
      <c r="E162" s="145" t="s">
        <v>449</v>
      </c>
      <c r="F162" s="146" t="s">
        <v>450</v>
      </c>
      <c r="G162" s="147" t="s">
        <v>296</v>
      </c>
      <c r="H162" s="148">
        <v>3350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451</v>
      </c>
    </row>
    <row r="163" spans="2:65" s="1" customFormat="1" ht="29.25">
      <c r="B163" s="30"/>
      <c r="D163" s="125" t="s">
        <v>291</v>
      </c>
      <c r="F163" s="126" t="s">
        <v>452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1436</v>
      </c>
      <c r="H164" s="132">
        <v>3350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83</v>
      </c>
      <c r="AY164" s="130" t="s">
        <v>288</v>
      </c>
    </row>
    <row r="165" spans="2:65" s="1" customFormat="1" ht="16.5" customHeight="1">
      <c r="B165" s="30"/>
      <c r="C165" s="144" t="s">
        <v>424</v>
      </c>
      <c r="D165" s="144" t="s">
        <v>349</v>
      </c>
      <c r="E165" s="145" t="s">
        <v>491</v>
      </c>
      <c r="F165" s="146" t="s">
        <v>492</v>
      </c>
      <c r="G165" s="147" t="s">
        <v>303</v>
      </c>
      <c r="H165" s="148">
        <v>39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493</v>
      </c>
    </row>
    <row r="166" spans="2:65" s="1" customFormat="1" ht="11.25">
      <c r="B166" s="30"/>
      <c r="D166" s="125" t="s">
        <v>291</v>
      </c>
      <c r="F166" s="126" t="s">
        <v>492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1437</v>
      </c>
      <c r="H167" s="132">
        <v>33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315</v>
      </c>
      <c r="H168" s="132">
        <v>6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10" customFormat="1" ht="11.25">
      <c r="B169" s="136"/>
      <c r="D169" s="125" t="s">
        <v>292</v>
      </c>
      <c r="E169" s="137" t="s">
        <v>35</v>
      </c>
      <c r="F169" s="138" t="s">
        <v>307</v>
      </c>
      <c r="H169" s="139">
        <v>39</v>
      </c>
      <c r="I169" s="140"/>
      <c r="L169" s="136"/>
      <c r="M169" s="141"/>
      <c r="T169" s="142"/>
      <c r="AT169" s="137" t="s">
        <v>292</v>
      </c>
      <c r="AU169" s="137" t="s">
        <v>76</v>
      </c>
      <c r="AV169" s="10" t="s">
        <v>289</v>
      </c>
      <c r="AW169" s="10" t="s">
        <v>37</v>
      </c>
      <c r="AX169" s="10" t="s">
        <v>83</v>
      </c>
      <c r="AY169" s="137" t="s">
        <v>288</v>
      </c>
    </row>
    <row r="170" spans="2:65" s="1" customFormat="1" ht="16.5" customHeight="1">
      <c r="B170" s="30"/>
      <c r="C170" s="144" t="s">
        <v>430</v>
      </c>
      <c r="D170" s="144" t="s">
        <v>349</v>
      </c>
      <c r="E170" s="145" t="s">
        <v>495</v>
      </c>
      <c r="F170" s="146" t="s">
        <v>496</v>
      </c>
      <c r="G170" s="147" t="s">
        <v>303</v>
      </c>
      <c r="H170" s="148">
        <v>39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497</v>
      </c>
    </row>
    <row r="171" spans="2:65" s="1" customFormat="1" ht="11.25">
      <c r="B171" s="30"/>
      <c r="D171" s="125" t="s">
        <v>291</v>
      </c>
      <c r="F171" s="126" t="s">
        <v>496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1437</v>
      </c>
      <c r="H172" s="132">
        <v>33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9" customFormat="1" ht="11.25">
      <c r="B173" s="129"/>
      <c r="D173" s="125" t="s">
        <v>292</v>
      </c>
      <c r="E173" s="130" t="s">
        <v>35</v>
      </c>
      <c r="F173" s="131" t="s">
        <v>315</v>
      </c>
      <c r="H173" s="132">
        <v>6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10" customFormat="1" ht="11.25">
      <c r="B174" s="136"/>
      <c r="D174" s="125" t="s">
        <v>292</v>
      </c>
      <c r="E174" s="137" t="s">
        <v>35</v>
      </c>
      <c r="F174" s="138" t="s">
        <v>307</v>
      </c>
      <c r="H174" s="139">
        <v>39</v>
      </c>
      <c r="I174" s="140"/>
      <c r="L174" s="136"/>
      <c r="M174" s="141"/>
      <c r="T174" s="142"/>
      <c r="AT174" s="137" t="s">
        <v>292</v>
      </c>
      <c r="AU174" s="137" t="s">
        <v>76</v>
      </c>
      <c r="AV174" s="10" t="s">
        <v>289</v>
      </c>
      <c r="AW174" s="10" t="s">
        <v>37</v>
      </c>
      <c r="AX174" s="10" t="s">
        <v>83</v>
      </c>
      <c r="AY174" s="137" t="s">
        <v>288</v>
      </c>
    </row>
    <row r="175" spans="2:65" s="1" customFormat="1" ht="16.5" customHeight="1">
      <c r="B175" s="30"/>
      <c r="C175" s="144" t="s">
        <v>436</v>
      </c>
      <c r="D175" s="144" t="s">
        <v>349</v>
      </c>
      <c r="E175" s="145" t="s">
        <v>499</v>
      </c>
      <c r="F175" s="146" t="s">
        <v>500</v>
      </c>
      <c r="G175" s="147" t="s">
        <v>303</v>
      </c>
      <c r="H175" s="148">
        <v>3</v>
      </c>
      <c r="I175" s="149"/>
      <c r="J175" s="150">
        <f>ROUND(I175*H175,2)</f>
        <v>0</v>
      </c>
      <c r="K175" s="151"/>
      <c r="L175" s="30"/>
      <c r="M175" s="152" t="s">
        <v>35</v>
      </c>
      <c r="N175" s="153" t="s">
        <v>47</v>
      </c>
      <c r="P175" s="121">
        <f>O175*H175</f>
        <v>0</v>
      </c>
      <c r="Q175" s="121">
        <v>0</v>
      </c>
      <c r="R175" s="121">
        <f>Q175*H175</f>
        <v>0</v>
      </c>
      <c r="S175" s="121">
        <v>0</v>
      </c>
      <c r="T175" s="122">
        <f>S175*H175</f>
        <v>0</v>
      </c>
      <c r="AR175" s="123" t="s">
        <v>289</v>
      </c>
      <c r="AT175" s="123" t="s">
        <v>349</v>
      </c>
      <c r="AU175" s="123" t="s">
        <v>76</v>
      </c>
      <c r="AY175" s="15" t="s">
        <v>288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5" t="s">
        <v>83</v>
      </c>
      <c r="BK175" s="124">
        <f>ROUND(I175*H175,2)</f>
        <v>0</v>
      </c>
      <c r="BL175" s="15" t="s">
        <v>289</v>
      </c>
      <c r="BM175" s="123" t="s">
        <v>501</v>
      </c>
    </row>
    <row r="176" spans="2:65" s="1" customFormat="1" ht="11.25">
      <c r="B176" s="30"/>
      <c r="D176" s="125" t="s">
        <v>291</v>
      </c>
      <c r="F176" s="126" t="s">
        <v>500</v>
      </c>
      <c r="I176" s="127"/>
      <c r="L176" s="30"/>
      <c r="M176" s="128"/>
      <c r="T176" s="51"/>
      <c r="AT176" s="15" t="s">
        <v>291</v>
      </c>
      <c r="AU176" s="15" t="s">
        <v>76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1438</v>
      </c>
      <c r="H177" s="132">
        <v>3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83</v>
      </c>
      <c r="AY177" s="130" t="s">
        <v>288</v>
      </c>
    </row>
    <row r="178" spans="2:65" s="1" customFormat="1" ht="16.5" customHeight="1">
      <c r="B178" s="30"/>
      <c r="C178" s="144" t="s">
        <v>442</v>
      </c>
      <c r="D178" s="144" t="s">
        <v>349</v>
      </c>
      <c r="E178" s="145" t="s">
        <v>504</v>
      </c>
      <c r="F178" s="146" t="s">
        <v>505</v>
      </c>
      <c r="G178" s="147" t="s">
        <v>303</v>
      </c>
      <c r="H178" s="148">
        <v>3</v>
      </c>
      <c r="I178" s="149"/>
      <c r="J178" s="150">
        <f>ROUND(I178*H178,2)</f>
        <v>0</v>
      </c>
      <c r="K178" s="151"/>
      <c r="L178" s="30"/>
      <c r="M178" s="152" t="s">
        <v>35</v>
      </c>
      <c r="N178" s="153" t="s">
        <v>47</v>
      </c>
      <c r="P178" s="121">
        <f>O178*H178</f>
        <v>0</v>
      </c>
      <c r="Q178" s="121">
        <v>0</v>
      </c>
      <c r="R178" s="121">
        <f>Q178*H178</f>
        <v>0</v>
      </c>
      <c r="S178" s="121">
        <v>0</v>
      </c>
      <c r="T178" s="122">
        <f>S178*H178</f>
        <v>0</v>
      </c>
      <c r="AR178" s="123" t="s">
        <v>289</v>
      </c>
      <c r="AT178" s="123" t="s">
        <v>349</v>
      </c>
      <c r="AU178" s="123" t="s">
        <v>76</v>
      </c>
      <c r="AY178" s="15" t="s">
        <v>288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5" t="s">
        <v>83</v>
      </c>
      <c r="BK178" s="124">
        <f>ROUND(I178*H178,2)</f>
        <v>0</v>
      </c>
      <c r="BL178" s="15" t="s">
        <v>289</v>
      </c>
      <c r="BM178" s="123" t="s">
        <v>506</v>
      </c>
    </row>
    <row r="179" spans="2:65" s="1" customFormat="1" ht="11.25">
      <c r="B179" s="30"/>
      <c r="D179" s="125" t="s">
        <v>291</v>
      </c>
      <c r="F179" s="126" t="s">
        <v>507</v>
      </c>
      <c r="I179" s="127"/>
      <c r="L179" s="30"/>
      <c r="M179" s="128"/>
      <c r="T179" s="51"/>
      <c r="AT179" s="15" t="s">
        <v>291</v>
      </c>
      <c r="AU179" s="15" t="s">
        <v>76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1438</v>
      </c>
      <c r="H180" s="132">
        <v>3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83</v>
      </c>
      <c r="AY180" s="130" t="s">
        <v>288</v>
      </c>
    </row>
    <row r="181" spans="2:65" s="1" customFormat="1" ht="16.5" customHeight="1">
      <c r="B181" s="30"/>
      <c r="C181" s="144" t="s">
        <v>448</v>
      </c>
      <c r="D181" s="144" t="s">
        <v>349</v>
      </c>
      <c r="E181" s="145" t="s">
        <v>951</v>
      </c>
      <c r="F181" s="146" t="s">
        <v>952</v>
      </c>
      <c r="G181" s="147" t="s">
        <v>296</v>
      </c>
      <c r="H181" s="148">
        <v>9.6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1064</v>
      </c>
    </row>
    <row r="182" spans="2:65" s="1" customFormat="1" ht="19.5">
      <c r="B182" s="30"/>
      <c r="D182" s="125" t="s">
        <v>291</v>
      </c>
      <c r="F182" s="126" t="s">
        <v>954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1439</v>
      </c>
      <c r="H183" s="132">
        <v>9.6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453</v>
      </c>
      <c r="D184" s="144" t="s">
        <v>349</v>
      </c>
      <c r="E184" s="145" t="s">
        <v>956</v>
      </c>
      <c r="F184" s="146" t="s">
        <v>957</v>
      </c>
      <c r="G184" s="147" t="s">
        <v>303</v>
      </c>
      <c r="H184" s="148">
        <v>2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1440</v>
      </c>
    </row>
    <row r="185" spans="2:65" s="1" customFormat="1" ht="19.5">
      <c r="B185" s="30"/>
      <c r="D185" s="125" t="s">
        <v>291</v>
      </c>
      <c r="F185" s="126" t="s">
        <v>959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1097</v>
      </c>
      <c r="H186" s="132">
        <v>2</v>
      </c>
      <c r="I186" s="133"/>
      <c r="L186" s="129"/>
      <c r="M186" s="134"/>
      <c r="T186" s="135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16.5" customHeight="1">
      <c r="B187" s="30"/>
      <c r="C187" s="144" t="s">
        <v>459</v>
      </c>
      <c r="D187" s="144" t="s">
        <v>349</v>
      </c>
      <c r="E187" s="145" t="s">
        <v>961</v>
      </c>
      <c r="F187" s="146" t="s">
        <v>962</v>
      </c>
      <c r="G187" s="147" t="s">
        <v>296</v>
      </c>
      <c r="H187" s="148">
        <v>9.6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1075</v>
      </c>
    </row>
    <row r="188" spans="2:65" s="1" customFormat="1" ht="19.5">
      <c r="B188" s="30"/>
      <c r="D188" s="125" t="s">
        <v>291</v>
      </c>
      <c r="F188" s="126" t="s">
        <v>964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1439</v>
      </c>
      <c r="H189" s="132">
        <v>9.6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83</v>
      </c>
      <c r="AY189" s="130" t="s">
        <v>288</v>
      </c>
    </row>
    <row r="190" spans="2:65" s="1" customFormat="1" ht="16.5" customHeight="1">
      <c r="B190" s="30"/>
      <c r="C190" s="144" t="s">
        <v>464</v>
      </c>
      <c r="D190" s="144" t="s">
        <v>349</v>
      </c>
      <c r="E190" s="145" t="s">
        <v>965</v>
      </c>
      <c r="F190" s="146" t="s">
        <v>966</v>
      </c>
      <c r="G190" s="147" t="s">
        <v>303</v>
      </c>
      <c r="H190" s="148">
        <v>2</v>
      </c>
      <c r="I190" s="149"/>
      <c r="J190" s="150">
        <f>ROUND(I190*H190,2)</f>
        <v>0</v>
      </c>
      <c r="K190" s="151"/>
      <c r="L190" s="30"/>
      <c r="M190" s="152" t="s">
        <v>35</v>
      </c>
      <c r="N190" s="153" t="s">
        <v>47</v>
      </c>
      <c r="P190" s="121">
        <f>O190*H190</f>
        <v>0</v>
      </c>
      <c r="Q190" s="121">
        <v>0</v>
      </c>
      <c r="R190" s="121">
        <f>Q190*H190</f>
        <v>0</v>
      </c>
      <c r="S190" s="121">
        <v>0</v>
      </c>
      <c r="T190" s="122">
        <f>S190*H190</f>
        <v>0</v>
      </c>
      <c r="AR190" s="123" t="s">
        <v>289</v>
      </c>
      <c r="AT190" s="123" t="s">
        <v>349</v>
      </c>
      <c r="AU190" s="123" t="s">
        <v>76</v>
      </c>
      <c r="AY190" s="15" t="s">
        <v>288</v>
      </c>
      <c r="BE190" s="124">
        <f>IF(N190="základní",J190,0)</f>
        <v>0</v>
      </c>
      <c r="BF190" s="124">
        <f>IF(N190="snížená",J190,0)</f>
        <v>0</v>
      </c>
      <c r="BG190" s="124">
        <f>IF(N190="zákl. přenesená",J190,0)</f>
        <v>0</v>
      </c>
      <c r="BH190" s="124">
        <f>IF(N190="sníž. přenesená",J190,0)</f>
        <v>0</v>
      </c>
      <c r="BI190" s="124">
        <f>IF(N190="nulová",J190,0)</f>
        <v>0</v>
      </c>
      <c r="BJ190" s="15" t="s">
        <v>83</v>
      </c>
      <c r="BK190" s="124">
        <f>ROUND(I190*H190,2)</f>
        <v>0</v>
      </c>
      <c r="BL190" s="15" t="s">
        <v>289</v>
      </c>
      <c r="BM190" s="123" t="s">
        <v>1441</v>
      </c>
    </row>
    <row r="191" spans="2:65" s="1" customFormat="1" ht="19.5">
      <c r="B191" s="30"/>
      <c r="D191" s="125" t="s">
        <v>291</v>
      </c>
      <c r="F191" s="126" t="s">
        <v>968</v>
      </c>
      <c r="I191" s="127"/>
      <c r="L191" s="30"/>
      <c r="M191" s="128"/>
      <c r="T191" s="51"/>
      <c r="AT191" s="15" t="s">
        <v>291</v>
      </c>
      <c r="AU191" s="15" t="s">
        <v>76</v>
      </c>
    </row>
    <row r="192" spans="2:65" s="9" customFormat="1" ht="11.25">
      <c r="B192" s="129"/>
      <c r="D192" s="125" t="s">
        <v>292</v>
      </c>
      <c r="E192" s="130" t="s">
        <v>35</v>
      </c>
      <c r="F192" s="131" t="s">
        <v>1442</v>
      </c>
      <c r="H192" s="132">
        <v>2</v>
      </c>
      <c r="I192" s="133"/>
      <c r="L192" s="129"/>
      <c r="M192" s="134"/>
      <c r="T192" s="135"/>
      <c r="AT192" s="130" t="s">
        <v>292</v>
      </c>
      <c r="AU192" s="130" t="s">
        <v>76</v>
      </c>
      <c r="AV192" s="9" t="s">
        <v>85</v>
      </c>
      <c r="AW192" s="9" t="s">
        <v>37</v>
      </c>
      <c r="AX192" s="9" t="s">
        <v>83</v>
      </c>
      <c r="AY192" s="130" t="s">
        <v>288</v>
      </c>
    </row>
    <row r="193" spans="2:65" s="1" customFormat="1" ht="16.5" customHeight="1">
      <c r="B193" s="30"/>
      <c r="C193" s="144" t="s">
        <v>470</v>
      </c>
      <c r="D193" s="144" t="s">
        <v>349</v>
      </c>
      <c r="E193" s="145" t="s">
        <v>895</v>
      </c>
      <c r="F193" s="146" t="s">
        <v>896</v>
      </c>
      <c r="G193" s="147" t="s">
        <v>286</v>
      </c>
      <c r="H193" s="148">
        <v>64.7</v>
      </c>
      <c r="I193" s="149"/>
      <c r="J193" s="150">
        <f>ROUND(I193*H193,2)</f>
        <v>0</v>
      </c>
      <c r="K193" s="151"/>
      <c r="L193" s="30"/>
      <c r="M193" s="152" t="s">
        <v>35</v>
      </c>
      <c r="N193" s="153" t="s">
        <v>47</v>
      </c>
      <c r="P193" s="121">
        <f>O193*H193</f>
        <v>0</v>
      </c>
      <c r="Q193" s="121">
        <v>0</v>
      </c>
      <c r="R193" s="121">
        <f>Q193*H193</f>
        <v>0</v>
      </c>
      <c r="S193" s="121">
        <v>0</v>
      </c>
      <c r="T193" s="122">
        <f>S193*H193</f>
        <v>0</v>
      </c>
      <c r="AR193" s="123" t="s">
        <v>289</v>
      </c>
      <c r="AT193" s="123" t="s">
        <v>349</v>
      </c>
      <c r="AU193" s="123" t="s">
        <v>76</v>
      </c>
      <c r="AY193" s="15" t="s">
        <v>288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83</v>
      </c>
      <c r="BK193" s="124">
        <f>ROUND(I193*H193,2)</f>
        <v>0</v>
      </c>
      <c r="BL193" s="15" t="s">
        <v>289</v>
      </c>
      <c r="BM193" s="123" t="s">
        <v>1253</v>
      </c>
    </row>
    <row r="194" spans="2:65" s="1" customFormat="1" ht="19.5">
      <c r="B194" s="30"/>
      <c r="D194" s="125" t="s">
        <v>291</v>
      </c>
      <c r="F194" s="126" t="s">
        <v>898</v>
      </c>
      <c r="I194" s="127"/>
      <c r="L194" s="30"/>
      <c r="M194" s="128"/>
      <c r="T194" s="51"/>
      <c r="AT194" s="15" t="s">
        <v>291</v>
      </c>
      <c r="AU194" s="15" t="s">
        <v>76</v>
      </c>
    </row>
    <row r="195" spans="2:65" s="9" customFormat="1" ht="11.25">
      <c r="B195" s="129"/>
      <c r="D195" s="125" t="s">
        <v>292</v>
      </c>
      <c r="E195" s="130" t="s">
        <v>35</v>
      </c>
      <c r="F195" s="131" t="s">
        <v>1443</v>
      </c>
      <c r="H195" s="132">
        <v>64.7</v>
      </c>
      <c r="I195" s="133"/>
      <c r="L195" s="129"/>
      <c r="M195" s="134"/>
      <c r="T195" s="135"/>
      <c r="AT195" s="130" t="s">
        <v>292</v>
      </c>
      <c r="AU195" s="130" t="s">
        <v>76</v>
      </c>
      <c r="AV195" s="9" t="s">
        <v>85</v>
      </c>
      <c r="AW195" s="9" t="s">
        <v>37</v>
      </c>
      <c r="AX195" s="9" t="s">
        <v>83</v>
      </c>
      <c r="AY195" s="130" t="s">
        <v>288</v>
      </c>
    </row>
    <row r="196" spans="2:65" s="1" customFormat="1" ht="16.5" customHeight="1">
      <c r="B196" s="30"/>
      <c r="C196" s="144" t="s">
        <v>477</v>
      </c>
      <c r="D196" s="144" t="s">
        <v>349</v>
      </c>
      <c r="E196" s="145" t="s">
        <v>627</v>
      </c>
      <c r="F196" s="146" t="s">
        <v>628</v>
      </c>
      <c r="G196" s="147" t="s">
        <v>286</v>
      </c>
      <c r="H196" s="148">
        <v>11.91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1255</v>
      </c>
    </row>
    <row r="197" spans="2:65" s="1" customFormat="1" ht="19.5">
      <c r="B197" s="30"/>
      <c r="D197" s="125" t="s">
        <v>291</v>
      </c>
      <c r="F197" s="126" t="s">
        <v>630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 ht="11.25">
      <c r="B198" s="129"/>
      <c r="D198" s="125" t="s">
        <v>292</v>
      </c>
      <c r="E198" s="130" t="s">
        <v>35</v>
      </c>
      <c r="F198" s="131" t="s">
        <v>1444</v>
      </c>
      <c r="H198" s="132">
        <v>11.91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24.2" customHeight="1">
      <c r="B199" s="30"/>
      <c r="C199" s="144" t="s">
        <v>483</v>
      </c>
      <c r="D199" s="144" t="s">
        <v>349</v>
      </c>
      <c r="E199" s="145" t="s">
        <v>635</v>
      </c>
      <c r="F199" s="146" t="s">
        <v>636</v>
      </c>
      <c r="G199" s="147" t="s">
        <v>286</v>
      </c>
      <c r="H199" s="148">
        <v>482.69499999999999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637</v>
      </c>
    </row>
    <row r="200" spans="2:65" s="1" customFormat="1" ht="19.5">
      <c r="B200" s="30"/>
      <c r="D200" s="125" t="s">
        <v>291</v>
      </c>
      <c r="F200" s="126" t="s">
        <v>638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 ht="11.25">
      <c r="B201" s="129"/>
      <c r="D201" s="125" t="s">
        <v>292</v>
      </c>
      <c r="E201" s="130" t="s">
        <v>35</v>
      </c>
      <c r="F201" s="131" t="s">
        <v>1445</v>
      </c>
      <c r="H201" s="132">
        <v>64.713999999999999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76</v>
      </c>
      <c r="AY201" s="130" t="s">
        <v>288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1446</v>
      </c>
      <c r="H202" s="132">
        <v>324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 ht="11.25">
      <c r="B203" s="129"/>
      <c r="D203" s="125" t="s">
        <v>292</v>
      </c>
      <c r="E203" s="130" t="s">
        <v>35</v>
      </c>
      <c r="F203" s="131" t="s">
        <v>1447</v>
      </c>
      <c r="H203" s="132">
        <v>3.05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9" customFormat="1" ht="11.25">
      <c r="B204" s="129"/>
      <c r="D204" s="125" t="s">
        <v>292</v>
      </c>
      <c r="E204" s="130" t="s">
        <v>35</v>
      </c>
      <c r="F204" s="131" t="s">
        <v>1448</v>
      </c>
      <c r="H204" s="132">
        <v>11.91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 ht="11.25">
      <c r="B205" s="129"/>
      <c r="D205" s="125" t="s">
        <v>292</v>
      </c>
      <c r="E205" s="130" t="s">
        <v>35</v>
      </c>
      <c r="F205" s="131" t="s">
        <v>1449</v>
      </c>
      <c r="H205" s="132">
        <v>67.36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 ht="11.25">
      <c r="B206" s="129"/>
      <c r="D206" s="125" t="s">
        <v>292</v>
      </c>
      <c r="E206" s="130" t="s">
        <v>35</v>
      </c>
      <c r="F206" s="131" t="s">
        <v>1404</v>
      </c>
      <c r="H206" s="132">
        <v>3.6859999999999999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 ht="11.25">
      <c r="B207" s="129"/>
      <c r="D207" s="125" t="s">
        <v>292</v>
      </c>
      <c r="E207" s="130" t="s">
        <v>35</v>
      </c>
      <c r="F207" s="131" t="s">
        <v>1450</v>
      </c>
      <c r="H207" s="132">
        <v>7.9749999999999996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 ht="11.25">
      <c r="B208" s="136"/>
      <c r="D208" s="125" t="s">
        <v>292</v>
      </c>
      <c r="E208" s="137" t="s">
        <v>35</v>
      </c>
      <c r="F208" s="138" t="s">
        <v>307</v>
      </c>
      <c r="H208" s="139">
        <v>482.69499999999999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24.2" customHeight="1">
      <c r="B209" s="30"/>
      <c r="C209" s="144" t="s">
        <v>490</v>
      </c>
      <c r="D209" s="144" t="s">
        <v>349</v>
      </c>
      <c r="E209" s="145" t="s">
        <v>644</v>
      </c>
      <c r="F209" s="146" t="s">
        <v>645</v>
      </c>
      <c r="G209" s="147" t="s">
        <v>286</v>
      </c>
      <c r="H209" s="148">
        <v>594.33600000000001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646</v>
      </c>
    </row>
    <row r="210" spans="2:65" s="1" customFormat="1" ht="19.5">
      <c r="B210" s="30"/>
      <c r="D210" s="125" t="s">
        <v>291</v>
      </c>
      <c r="F210" s="126" t="s">
        <v>647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11.25">
      <c r="B211" s="129"/>
      <c r="D211" s="125" t="s">
        <v>292</v>
      </c>
      <c r="E211" s="130" t="s">
        <v>35</v>
      </c>
      <c r="F211" s="131" t="s">
        <v>1451</v>
      </c>
      <c r="H211" s="132">
        <v>582.42600000000004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 ht="11.25">
      <c r="B212" s="129"/>
      <c r="D212" s="125" t="s">
        <v>292</v>
      </c>
      <c r="E212" s="130" t="s">
        <v>35</v>
      </c>
      <c r="F212" s="131" t="s">
        <v>1452</v>
      </c>
      <c r="H212" s="132">
        <v>11.91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 ht="11.25">
      <c r="B213" s="136"/>
      <c r="D213" s="125" t="s">
        <v>292</v>
      </c>
      <c r="E213" s="137" t="s">
        <v>35</v>
      </c>
      <c r="F213" s="138" t="s">
        <v>307</v>
      </c>
      <c r="H213" s="139">
        <v>594.33600000000001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16.5" customHeight="1">
      <c r="B214" s="30"/>
      <c r="C214" s="144" t="s">
        <v>435</v>
      </c>
      <c r="D214" s="144" t="s">
        <v>349</v>
      </c>
      <c r="E214" s="145" t="s">
        <v>678</v>
      </c>
      <c r="F214" s="146" t="s">
        <v>679</v>
      </c>
      <c r="G214" s="147" t="s">
        <v>286</v>
      </c>
      <c r="H214" s="148">
        <v>3.05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680</v>
      </c>
    </row>
    <row r="215" spans="2:65" s="1" customFormat="1" ht="29.25">
      <c r="B215" s="30"/>
      <c r="D215" s="125" t="s">
        <v>291</v>
      </c>
      <c r="F215" s="126" t="s">
        <v>758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1453</v>
      </c>
      <c r="H216" s="132">
        <v>3.05</v>
      </c>
      <c r="I216" s="133"/>
      <c r="L216" s="129"/>
      <c r="M216" s="154"/>
      <c r="N216" s="155"/>
      <c r="O216" s="155"/>
      <c r="P216" s="155"/>
      <c r="Q216" s="155"/>
      <c r="R216" s="155"/>
      <c r="S216" s="155"/>
      <c r="T216" s="156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83</v>
      </c>
      <c r="AY216" s="130" t="s">
        <v>288</v>
      </c>
    </row>
    <row r="217" spans="2:65" s="1" customFormat="1" ht="6.95" customHeight="1">
      <c r="B217" s="39"/>
      <c r="C217" s="40"/>
      <c r="D217" s="40"/>
      <c r="E217" s="40"/>
      <c r="F217" s="40"/>
      <c r="G217" s="40"/>
      <c r="H217" s="40"/>
      <c r="I217" s="40"/>
      <c r="J217" s="40"/>
      <c r="K217" s="40"/>
      <c r="L217" s="30"/>
    </row>
  </sheetData>
  <sheetProtection algorithmName="SHA-512" hashValue="MHfdk3O9mZz8d/iplMogHG2J1NWZcejw3N4ZHZxx9rH/0S4llMBQUZl6n+4sN97RldL2Oiq2hiesoZ5kVgfdMA==" saltValue="CAyDpNC//cPb/+DFn5KdbambNzyrERGIUhsMFzwqQt4ffdCxdfsCxrehXYTa01qu71Q5HWiGXC9BZosasQLDwA==" spinCount="100000" sheet="1" objects="1" scenarios="1" formatColumns="0" formatRows="0" autoFilter="0"/>
  <autoFilter ref="C84:K216" xr:uid="{00000000-0009-0000-0000-00001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BM278"/>
  <sheetViews>
    <sheetView showGridLines="0" topLeftCell="A77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175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1454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1455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ROUND((SUM(BE85:BE277)),  2)</f>
        <v>0</v>
      </c>
      <c r="I35" s="91">
        <v>0.21</v>
      </c>
      <c r="J35" s="81">
        <f>ROUND(((SUM(BE85:BE277))*I35),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ROUND((SUM(BF85:BF277)),  2)</f>
        <v>0</v>
      </c>
      <c r="I36" s="91">
        <v>0.12</v>
      </c>
      <c r="J36" s="81">
        <f>ROUND(((SUM(BF85:BF277))*I36),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ROUND((SUM(BG85:BG277)),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ROUND((SUM(BH85:BH277)),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ROUND((SUM(BI85:BI277)),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1454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15-01 -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1454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15-01 -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SUM(P86:P277)</f>
        <v>0</v>
      </c>
      <c r="Q85" s="48"/>
      <c r="R85" s="107">
        <f>SUM(R86:R277)</f>
        <v>379.77677000000006</v>
      </c>
      <c r="S85" s="48"/>
      <c r="T85" s="108">
        <f>SUM(T86:T277)</f>
        <v>0</v>
      </c>
      <c r="AT85" s="15" t="s">
        <v>75</v>
      </c>
      <c r="AU85" s="15" t="s">
        <v>269</v>
      </c>
      <c r="BK85" s="109">
        <f>SUM(BK86:BK277)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7250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1.3050000000000002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 ht="11.25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1456</v>
      </c>
      <c r="H91" s="132">
        <v>7250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868</v>
      </c>
      <c r="F92" s="112" t="s">
        <v>869</v>
      </c>
      <c r="G92" s="113" t="s">
        <v>303</v>
      </c>
      <c r="H92" s="114">
        <v>14500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1.1100000000000001E-3</v>
      </c>
      <c r="R92" s="121">
        <f>Q92*H92</f>
        <v>16.095000000000002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1144</v>
      </c>
    </row>
    <row r="93" spans="2:65" s="1" customFormat="1" ht="11.25">
      <c r="B93" s="30"/>
      <c r="D93" s="125" t="s">
        <v>291</v>
      </c>
      <c r="F93" s="126" t="s">
        <v>869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1457</v>
      </c>
      <c r="H94" s="132">
        <v>14500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850</v>
      </c>
      <c r="F95" s="112" t="s">
        <v>851</v>
      </c>
      <c r="G95" s="113" t="s">
        <v>303</v>
      </c>
      <c r="H95" s="114">
        <v>7250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7.4200000000000004E-3</v>
      </c>
      <c r="R95" s="121">
        <f>Q95*H95</f>
        <v>53.795000000000002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1240</v>
      </c>
    </row>
    <row r="96" spans="2:65" s="1" customFormat="1" ht="11.25">
      <c r="B96" s="30"/>
      <c r="D96" s="125" t="s">
        <v>291</v>
      </c>
      <c r="F96" s="126" t="s">
        <v>851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1456</v>
      </c>
      <c r="H97" s="132">
        <v>7250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854</v>
      </c>
      <c r="F98" s="112" t="s">
        <v>855</v>
      </c>
      <c r="G98" s="113" t="s">
        <v>303</v>
      </c>
      <c r="H98" s="114">
        <v>29000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5.1999999999999995E-4</v>
      </c>
      <c r="R98" s="121">
        <f>Q98*H98</f>
        <v>15.079999999999998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1241</v>
      </c>
    </row>
    <row r="99" spans="2:65" s="1" customFormat="1" ht="11.25">
      <c r="B99" s="30"/>
      <c r="D99" s="125" t="s">
        <v>291</v>
      </c>
      <c r="F99" s="126" t="s">
        <v>855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1458</v>
      </c>
      <c r="H100" s="132">
        <v>29000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858</v>
      </c>
      <c r="F101" s="112" t="s">
        <v>859</v>
      </c>
      <c r="G101" s="113" t="s">
        <v>303</v>
      </c>
      <c r="H101" s="114">
        <v>29000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2.6100000000000003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1243</v>
      </c>
    </row>
    <row r="102" spans="2:65" s="1" customFormat="1" ht="11.25">
      <c r="B102" s="30"/>
      <c r="D102" s="125" t="s">
        <v>291</v>
      </c>
      <c r="F102" s="126" t="s">
        <v>859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1458</v>
      </c>
      <c r="H103" s="132">
        <v>29000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10" t="s">
        <v>323</v>
      </c>
      <c r="D104" s="110" t="s">
        <v>283</v>
      </c>
      <c r="E104" s="111" t="s">
        <v>861</v>
      </c>
      <c r="F104" s="112" t="s">
        <v>862</v>
      </c>
      <c r="G104" s="113" t="s">
        <v>303</v>
      </c>
      <c r="H104" s="114">
        <v>7250</v>
      </c>
      <c r="I104" s="115"/>
      <c r="J104" s="116">
        <f>ROUND(I104*H104,2)</f>
        <v>0</v>
      </c>
      <c r="K104" s="117"/>
      <c r="L104" s="118"/>
      <c r="M104" s="119" t="s">
        <v>35</v>
      </c>
      <c r="N104" s="120" t="s">
        <v>47</v>
      </c>
      <c r="P104" s="121">
        <f>O104*H104</f>
        <v>0</v>
      </c>
      <c r="Q104" s="121">
        <v>9.0000000000000006E-5</v>
      </c>
      <c r="R104" s="121">
        <f>Q104*H104</f>
        <v>0.65250000000000008</v>
      </c>
      <c r="S104" s="121">
        <v>0</v>
      </c>
      <c r="T104" s="122">
        <f>S104*H104</f>
        <v>0</v>
      </c>
      <c r="AR104" s="123" t="s">
        <v>287</v>
      </c>
      <c r="AT104" s="123" t="s">
        <v>283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1244</v>
      </c>
    </row>
    <row r="105" spans="2:65" s="1" customFormat="1" ht="11.25">
      <c r="B105" s="30"/>
      <c r="D105" s="125" t="s">
        <v>291</v>
      </c>
      <c r="F105" s="126" t="s">
        <v>862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1456</v>
      </c>
      <c r="H106" s="132">
        <v>7250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24.2" customHeight="1">
      <c r="B107" s="30"/>
      <c r="C107" s="110" t="s">
        <v>287</v>
      </c>
      <c r="D107" s="110" t="s">
        <v>283</v>
      </c>
      <c r="E107" s="111" t="s">
        <v>294</v>
      </c>
      <c r="F107" s="112" t="s">
        <v>295</v>
      </c>
      <c r="G107" s="113" t="s">
        <v>296</v>
      </c>
      <c r="H107" s="114">
        <v>7.2</v>
      </c>
      <c r="I107" s="115"/>
      <c r="J107" s="116">
        <f>ROUND(I107*H107,2)</f>
        <v>0</v>
      </c>
      <c r="K107" s="117"/>
      <c r="L107" s="118"/>
      <c r="M107" s="119" t="s">
        <v>35</v>
      </c>
      <c r="N107" s="120" t="s">
        <v>47</v>
      </c>
      <c r="P107" s="121">
        <f>O107*H107</f>
        <v>0</v>
      </c>
      <c r="Q107" s="121">
        <v>1.3</v>
      </c>
      <c r="R107" s="121">
        <f>Q107*H107</f>
        <v>9.3600000000000012</v>
      </c>
      <c r="S107" s="121">
        <v>0</v>
      </c>
      <c r="T107" s="122">
        <f>S107*H107</f>
        <v>0</v>
      </c>
      <c r="AR107" s="123" t="s">
        <v>287</v>
      </c>
      <c r="AT107" s="123" t="s">
        <v>283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1459</v>
      </c>
    </row>
    <row r="108" spans="2:65" s="1" customFormat="1" ht="19.5">
      <c r="B108" s="30"/>
      <c r="D108" s="125" t="s">
        <v>291</v>
      </c>
      <c r="F108" s="126" t="s">
        <v>295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1460</v>
      </c>
      <c r="H109" s="132">
        <v>7.2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21.75" customHeight="1">
      <c r="B110" s="30"/>
      <c r="C110" s="110" t="s">
        <v>337</v>
      </c>
      <c r="D110" s="110" t="s">
        <v>283</v>
      </c>
      <c r="E110" s="111" t="s">
        <v>301</v>
      </c>
      <c r="F110" s="112" t="s">
        <v>302</v>
      </c>
      <c r="G110" s="113" t="s">
        <v>303</v>
      </c>
      <c r="H110" s="114">
        <v>2</v>
      </c>
      <c r="I110" s="115"/>
      <c r="J110" s="116">
        <f>ROUND(I110*H110,2)</f>
        <v>0</v>
      </c>
      <c r="K110" s="117"/>
      <c r="L110" s="118"/>
      <c r="M110" s="119" t="s">
        <v>35</v>
      </c>
      <c r="N110" s="120" t="s">
        <v>47</v>
      </c>
      <c r="P110" s="121">
        <f>O110*H110</f>
        <v>0</v>
      </c>
      <c r="Q110" s="121">
        <v>5.0000000000000001E-3</v>
      </c>
      <c r="R110" s="121">
        <f>Q110*H110</f>
        <v>0.01</v>
      </c>
      <c r="S110" s="121">
        <v>0</v>
      </c>
      <c r="T110" s="122">
        <f>S110*H110</f>
        <v>0</v>
      </c>
      <c r="AR110" s="123" t="s">
        <v>287</v>
      </c>
      <c r="AT110" s="123" t="s">
        <v>283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1461</v>
      </c>
    </row>
    <row r="111" spans="2:65" s="1" customFormat="1" ht="11.25">
      <c r="B111" s="30"/>
      <c r="D111" s="125" t="s">
        <v>291</v>
      </c>
      <c r="F111" s="126" t="s">
        <v>302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1462</v>
      </c>
      <c r="H112" s="132">
        <v>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10" t="s">
        <v>343</v>
      </c>
      <c r="D113" s="110" t="s">
        <v>283</v>
      </c>
      <c r="E113" s="111" t="s">
        <v>316</v>
      </c>
      <c r="F113" s="112" t="s">
        <v>317</v>
      </c>
      <c r="G113" s="113" t="s">
        <v>286</v>
      </c>
      <c r="H113" s="114">
        <v>3.08</v>
      </c>
      <c r="I113" s="115"/>
      <c r="J113" s="116">
        <f>ROUND(I113*H113,2)</f>
        <v>0</v>
      </c>
      <c r="K113" s="117"/>
      <c r="L113" s="118"/>
      <c r="M113" s="119" t="s">
        <v>35</v>
      </c>
      <c r="N113" s="120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287</v>
      </c>
      <c r="AT113" s="123" t="s">
        <v>283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318</v>
      </c>
    </row>
    <row r="114" spans="2:65" s="1" customFormat="1" ht="11.25">
      <c r="B114" s="30"/>
      <c r="D114" s="125" t="s">
        <v>291</v>
      </c>
      <c r="F114" s="126" t="s">
        <v>317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1463</v>
      </c>
      <c r="H115" s="132">
        <v>0.77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76</v>
      </c>
      <c r="AY115" s="130" t="s">
        <v>288</v>
      </c>
    </row>
    <row r="116" spans="2:65" s="9" customFormat="1" ht="11.25">
      <c r="B116" s="129"/>
      <c r="D116" s="125" t="s">
        <v>292</v>
      </c>
      <c r="E116" s="130" t="s">
        <v>35</v>
      </c>
      <c r="F116" s="131" t="s">
        <v>1464</v>
      </c>
      <c r="H116" s="132">
        <v>2.31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76</v>
      </c>
      <c r="AY116" s="130" t="s">
        <v>288</v>
      </c>
    </row>
    <row r="117" spans="2:65" s="10" customFormat="1" ht="11.25">
      <c r="B117" s="136"/>
      <c r="D117" s="125" t="s">
        <v>292</v>
      </c>
      <c r="E117" s="137" t="s">
        <v>35</v>
      </c>
      <c r="F117" s="138" t="s">
        <v>307</v>
      </c>
      <c r="H117" s="139">
        <v>3.08</v>
      </c>
      <c r="I117" s="140"/>
      <c r="L117" s="136"/>
      <c r="M117" s="141"/>
      <c r="T117" s="142"/>
      <c r="AT117" s="137" t="s">
        <v>292</v>
      </c>
      <c r="AU117" s="137" t="s">
        <v>76</v>
      </c>
      <c r="AV117" s="10" t="s">
        <v>289</v>
      </c>
      <c r="AW117" s="10" t="s">
        <v>37</v>
      </c>
      <c r="AX117" s="10" t="s">
        <v>83</v>
      </c>
      <c r="AY117" s="137" t="s">
        <v>288</v>
      </c>
    </row>
    <row r="118" spans="2:65" s="1" customFormat="1" ht="16.5" customHeight="1">
      <c r="B118" s="30"/>
      <c r="C118" s="110" t="s">
        <v>348</v>
      </c>
      <c r="D118" s="110" t="s">
        <v>283</v>
      </c>
      <c r="E118" s="111" t="s">
        <v>324</v>
      </c>
      <c r="F118" s="112" t="s">
        <v>325</v>
      </c>
      <c r="G118" s="113" t="s">
        <v>286</v>
      </c>
      <c r="H118" s="114">
        <v>3.6960000000000002</v>
      </c>
      <c r="I118" s="115"/>
      <c r="J118" s="116">
        <f>ROUND(I118*H118,2)</f>
        <v>0</v>
      </c>
      <c r="K118" s="117"/>
      <c r="L118" s="118"/>
      <c r="M118" s="119" t="s">
        <v>35</v>
      </c>
      <c r="N118" s="120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287</v>
      </c>
      <c r="AT118" s="123" t="s">
        <v>283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326</v>
      </c>
    </row>
    <row r="119" spans="2:65" s="1" customFormat="1" ht="11.25">
      <c r="B119" s="30"/>
      <c r="D119" s="125" t="s">
        <v>291</v>
      </c>
      <c r="F119" s="126" t="s">
        <v>325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1465</v>
      </c>
      <c r="H120" s="132">
        <v>0.92400000000000004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1466</v>
      </c>
      <c r="H121" s="132">
        <v>2.7719999999999998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 ht="11.25">
      <c r="B122" s="136"/>
      <c r="D122" s="125" t="s">
        <v>292</v>
      </c>
      <c r="E122" s="137" t="s">
        <v>35</v>
      </c>
      <c r="F122" s="138" t="s">
        <v>307</v>
      </c>
      <c r="H122" s="139">
        <v>3.6960000000000002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10" t="s">
        <v>8</v>
      </c>
      <c r="D123" s="110" t="s">
        <v>283</v>
      </c>
      <c r="E123" s="111" t="s">
        <v>331</v>
      </c>
      <c r="F123" s="112" t="s">
        <v>332</v>
      </c>
      <c r="G123" s="113" t="s">
        <v>333</v>
      </c>
      <c r="H123" s="114">
        <v>6</v>
      </c>
      <c r="I123" s="115"/>
      <c r="J123" s="116">
        <f>ROUND(I123*H123,2)</f>
        <v>0</v>
      </c>
      <c r="K123" s="117"/>
      <c r="L123" s="118"/>
      <c r="M123" s="119" t="s">
        <v>35</v>
      </c>
      <c r="N123" s="120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287</v>
      </c>
      <c r="AT123" s="123" t="s">
        <v>283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1022</v>
      </c>
    </row>
    <row r="124" spans="2:65" s="1" customFormat="1" ht="11.25">
      <c r="B124" s="30"/>
      <c r="D124" s="125" t="s">
        <v>291</v>
      </c>
      <c r="F124" s="126" t="s">
        <v>332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1" customFormat="1" ht="16.5" customHeight="1">
      <c r="B125" s="30"/>
      <c r="C125" s="110" t="s">
        <v>359</v>
      </c>
      <c r="D125" s="110" t="s">
        <v>283</v>
      </c>
      <c r="E125" s="111" t="s">
        <v>309</v>
      </c>
      <c r="F125" s="112" t="s">
        <v>310</v>
      </c>
      <c r="G125" s="113" t="s">
        <v>311</v>
      </c>
      <c r="H125" s="114">
        <v>3.63</v>
      </c>
      <c r="I125" s="115"/>
      <c r="J125" s="116">
        <f>ROUND(I125*H125,2)</f>
        <v>0</v>
      </c>
      <c r="K125" s="117"/>
      <c r="L125" s="118"/>
      <c r="M125" s="119" t="s">
        <v>35</v>
      </c>
      <c r="N125" s="120" t="s">
        <v>47</v>
      </c>
      <c r="P125" s="121">
        <f>O125*H125</f>
        <v>0</v>
      </c>
      <c r="Q125" s="121">
        <v>2.4289999999999998</v>
      </c>
      <c r="R125" s="121">
        <f>Q125*H125</f>
        <v>8.8172699999999988</v>
      </c>
      <c r="S125" s="121">
        <v>0</v>
      </c>
      <c r="T125" s="122">
        <f>S125*H125</f>
        <v>0</v>
      </c>
      <c r="AR125" s="123" t="s">
        <v>287</v>
      </c>
      <c r="AT125" s="123" t="s">
        <v>283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312</v>
      </c>
    </row>
    <row r="126" spans="2:65" s="1" customFormat="1" ht="11.25">
      <c r="B126" s="30"/>
      <c r="D126" s="125" t="s">
        <v>291</v>
      </c>
      <c r="F126" s="126" t="s">
        <v>310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 ht="11.25">
      <c r="B127" s="129"/>
      <c r="D127" s="125" t="s">
        <v>292</v>
      </c>
      <c r="E127" s="130" t="s">
        <v>35</v>
      </c>
      <c r="F127" s="131" t="s">
        <v>1467</v>
      </c>
      <c r="H127" s="132">
        <v>3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76</v>
      </c>
      <c r="AY127" s="130" t="s">
        <v>288</v>
      </c>
    </row>
    <row r="128" spans="2:65" s="9" customFormat="1" ht="11.25">
      <c r="B128" s="129"/>
      <c r="D128" s="125" t="s">
        <v>292</v>
      </c>
      <c r="E128" s="130" t="s">
        <v>35</v>
      </c>
      <c r="F128" s="131" t="s">
        <v>1468</v>
      </c>
      <c r="H128" s="132">
        <v>0.63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10" customFormat="1" ht="11.25">
      <c r="B129" s="136"/>
      <c r="D129" s="125" t="s">
        <v>292</v>
      </c>
      <c r="E129" s="137" t="s">
        <v>35</v>
      </c>
      <c r="F129" s="138" t="s">
        <v>307</v>
      </c>
      <c r="H129" s="139">
        <v>3.63</v>
      </c>
      <c r="I129" s="140"/>
      <c r="L129" s="136"/>
      <c r="M129" s="141"/>
      <c r="T129" s="142"/>
      <c r="AT129" s="137" t="s">
        <v>292</v>
      </c>
      <c r="AU129" s="137" t="s">
        <v>76</v>
      </c>
      <c r="AV129" s="10" t="s">
        <v>289</v>
      </c>
      <c r="AW129" s="10" t="s">
        <v>37</v>
      </c>
      <c r="AX129" s="10" t="s">
        <v>83</v>
      </c>
      <c r="AY129" s="137" t="s">
        <v>288</v>
      </c>
    </row>
    <row r="130" spans="2:65" s="1" customFormat="1" ht="16.5" customHeight="1">
      <c r="B130" s="30"/>
      <c r="C130" s="110" t="s">
        <v>365</v>
      </c>
      <c r="D130" s="110" t="s">
        <v>283</v>
      </c>
      <c r="E130" s="111" t="s">
        <v>338</v>
      </c>
      <c r="F130" s="112" t="s">
        <v>339</v>
      </c>
      <c r="G130" s="113" t="s">
        <v>303</v>
      </c>
      <c r="H130" s="114">
        <v>4</v>
      </c>
      <c r="I130" s="115"/>
      <c r="J130" s="116">
        <f>ROUND(I130*H130,2)</f>
        <v>0</v>
      </c>
      <c r="K130" s="117"/>
      <c r="L130" s="118"/>
      <c r="M130" s="119" t="s">
        <v>35</v>
      </c>
      <c r="N130" s="120" t="s">
        <v>47</v>
      </c>
      <c r="P130" s="121">
        <f>O130*H130</f>
        <v>0</v>
      </c>
      <c r="Q130" s="121">
        <v>0.51300000000000001</v>
      </c>
      <c r="R130" s="121">
        <f>Q130*H130</f>
        <v>2.052</v>
      </c>
      <c r="S130" s="121">
        <v>0</v>
      </c>
      <c r="T130" s="122">
        <f>S130*H130</f>
        <v>0</v>
      </c>
      <c r="AR130" s="123" t="s">
        <v>287</v>
      </c>
      <c r="AT130" s="123" t="s">
        <v>283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1469</v>
      </c>
    </row>
    <row r="131" spans="2:65" s="1" customFormat="1" ht="11.25">
      <c r="B131" s="30"/>
      <c r="D131" s="125" t="s">
        <v>291</v>
      </c>
      <c r="F131" s="126" t="s">
        <v>339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1" customFormat="1" ht="19.5">
      <c r="B132" s="30"/>
      <c r="D132" s="125" t="s">
        <v>335</v>
      </c>
      <c r="F132" s="143" t="s">
        <v>1470</v>
      </c>
      <c r="I132" s="127"/>
      <c r="L132" s="30"/>
      <c r="M132" s="128"/>
      <c r="T132" s="51"/>
      <c r="AT132" s="15" t="s">
        <v>335</v>
      </c>
      <c r="AU132" s="15" t="s">
        <v>76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1471</v>
      </c>
      <c r="H133" s="132">
        <v>4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372</v>
      </c>
      <c r="D134" s="144" t="s">
        <v>349</v>
      </c>
      <c r="E134" s="145" t="s">
        <v>379</v>
      </c>
      <c r="F134" s="146" t="s">
        <v>380</v>
      </c>
      <c r="G134" s="147" t="s">
        <v>303</v>
      </c>
      <c r="H134" s="148">
        <v>58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381</v>
      </c>
    </row>
    <row r="135" spans="2:65" s="1" customFormat="1" ht="19.5">
      <c r="B135" s="30"/>
      <c r="D135" s="125" t="s">
        <v>291</v>
      </c>
      <c r="F135" s="126" t="s">
        <v>382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654</v>
      </c>
      <c r="H136" s="132">
        <v>58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378</v>
      </c>
      <c r="D137" s="144" t="s">
        <v>349</v>
      </c>
      <c r="E137" s="145" t="s">
        <v>875</v>
      </c>
      <c r="F137" s="146" t="s">
        <v>876</v>
      </c>
      <c r="G137" s="147" t="s">
        <v>303</v>
      </c>
      <c r="H137" s="148">
        <v>7250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1245</v>
      </c>
    </row>
    <row r="138" spans="2:65" s="1" customFormat="1" ht="29.25">
      <c r="B138" s="30"/>
      <c r="D138" s="125" t="s">
        <v>291</v>
      </c>
      <c r="F138" s="126" t="s">
        <v>877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 ht="11.25">
      <c r="B139" s="129"/>
      <c r="D139" s="125" t="s">
        <v>292</v>
      </c>
      <c r="E139" s="130" t="s">
        <v>35</v>
      </c>
      <c r="F139" s="131" t="s">
        <v>1472</v>
      </c>
      <c r="H139" s="132">
        <v>7250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384</v>
      </c>
      <c r="D140" s="144" t="s">
        <v>349</v>
      </c>
      <c r="E140" s="145" t="s">
        <v>1159</v>
      </c>
      <c r="F140" s="146" t="s">
        <v>1160</v>
      </c>
      <c r="G140" s="147" t="s">
        <v>368</v>
      </c>
      <c r="H140" s="148">
        <v>8.9999999999999993E-3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1161</v>
      </c>
    </row>
    <row r="141" spans="2:65" s="1" customFormat="1" ht="29.25">
      <c r="B141" s="30"/>
      <c r="D141" s="125" t="s">
        <v>291</v>
      </c>
      <c r="F141" s="126" t="s">
        <v>1162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1473</v>
      </c>
      <c r="H142" s="132">
        <v>8.9999999999999993E-3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390</v>
      </c>
      <c r="D143" s="144" t="s">
        <v>349</v>
      </c>
      <c r="E143" s="145" t="s">
        <v>1163</v>
      </c>
      <c r="F143" s="146" t="s">
        <v>1164</v>
      </c>
      <c r="G143" s="147" t="s">
        <v>311</v>
      </c>
      <c r="H143" s="148">
        <v>16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1165</v>
      </c>
    </row>
    <row r="144" spans="2:65" s="1" customFormat="1" ht="29.25">
      <c r="B144" s="30"/>
      <c r="D144" s="125" t="s">
        <v>291</v>
      </c>
      <c r="F144" s="126" t="s">
        <v>1166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378</v>
      </c>
      <c r="H145" s="132">
        <v>16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396</v>
      </c>
      <c r="D146" s="144" t="s">
        <v>349</v>
      </c>
      <c r="E146" s="145" t="s">
        <v>1167</v>
      </c>
      <c r="F146" s="146" t="s">
        <v>1168</v>
      </c>
      <c r="G146" s="147" t="s">
        <v>311</v>
      </c>
      <c r="H146" s="148">
        <v>16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1169</v>
      </c>
    </row>
    <row r="147" spans="2:65" s="1" customFormat="1" ht="29.25">
      <c r="B147" s="30"/>
      <c r="D147" s="125" t="s">
        <v>291</v>
      </c>
      <c r="F147" s="126" t="s">
        <v>1170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1" customFormat="1" ht="16.5" customHeight="1">
      <c r="B148" s="30"/>
      <c r="C148" s="144" t="s">
        <v>402</v>
      </c>
      <c r="D148" s="144" t="s">
        <v>349</v>
      </c>
      <c r="E148" s="145" t="s">
        <v>1171</v>
      </c>
      <c r="F148" s="146" t="s">
        <v>1172</v>
      </c>
      <c r="G148" s="147" t="s">
        <v>368</v>
      </c>
      <c r="H148" s="148">
        <v>8.9999999999999993E-3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1173</v>
      </c>
    </row>
    <row r="149" spans="2:65" s="1" customFormat="1" ht="29.25">
      <c r="B149" s="30"/>
      <c r="D149" s="125" t="s">
        <v>291</v>
      </c>
      <c r="F149" s="126" t="s">
        <v>1174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1" customFormat="1" ht="16.5" customHeight="1">
      <c r="B150" s="30"/>
      <c r="C150" s="144" t="s">
        <v>7</v>
      </c>
      <c r="D150" s="144" t="s">
        <v>349</v>
      </c>
      <c r="E150" s="145" t="s">
        <v>1175</v>
      </c>
      <c r="F150" s="146" t="s">
        <v>1176</v>
      </c>
      <c r="G150" s="147" t="s">
        <v>296</v>
      </c>
      <c r="H150" s="148">
        <v>979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1177</v>
      </c>
    </row>
    <row r="151" spans="2:65" s="1" customFormat="1" ht="39">
      <c r="B151" s="30"/>
      <c r="D151" s="125" t="s">
        <v>291</v>
      </c>
      <c r="F151" s="126" t="s">
        <v>1178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1474</v>
      </c>
      <c r="H152" s="132">
        <v>979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411</v>
      </c>
      <c r="D153" s="144" t="s">
        <v>349</v>
      </c>
      <c r="E153" s="145" t="s">
        <v>391</v>
      </c>
      <c r="F153" s="146" t="s">
        <v>392</v>
      </c>
      <c r="G153" s="147" t="s">
        <v>311</v>
      </c>
      <c r="H153" s="148">
        <v>180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393</v>
      </c>
    </row>
    <row r="154" spans="2:65" s="1" customFormat="1" ht="19.5">
      <c r="B154" s="30"/>
      <c r="D154" s="125" t="s">
        <v>291</v>
      </c>
      <c r="F154" s="126" t="s">
        <v>394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878</v>
      </c>
      <c r="H155" s="132">
        <v>180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417</v>
      </c>
      <c r="D156" s="144" t="s">
        <v>349</v>
      </c>
      <c r="E156" s="145" t="s">
        <v>403</v>
      </c>
      <c r="F156" s="146" t="s">
        <v>404</v>
      </c>
      <c r="G156" s="147" t="s">
        <v>368</v>
      </c>
      <c r="H156" s="148">
        <v>2.1749999999999998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405</v>
      </c>
    </row>
    <row r="157" spans="2:65" s="1" customFormat="1" ht="29.25">
      <c r="B157" s="30"/>
      <c r="D157" s="125" t="s">
        <v>291</v>
      </c>
      <c r="F157" s="126" t="s">
        <v>928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1475</v>
      </c>
      <c r="H158" s="132">
        <v>2.1749999999999998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16.5" customHeight="1">
      <c r="B159" s="30"/>
      <c r="C159" s="144" t="s">
        <v>424</v>
      </c>
      <c r="D159" s="144" t="s">
        <v>349</v>
      </c>
      <c r="E159" s="145" t="s">
        <v>408</v>
      </c>
      <c r="F159" s="146" t="s">
        <v>409</v>
      </c>
      <c r="G159" s="147" t="s">
        <v>296</v>
      </c>
      <c r="H159" s="148">
        <v>2175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1476</v>
      </c>
    </row>
    <row r="160" spans="2:65" s="1" customFormat="1" ht="11.25">
      <c r="B160" s="30"/>
      <c r="D160" s="125" t="s">
        <v>291</v>
      </c>
      <c r="F160" s="126" t="s">
        <v>409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412</v>
      </c>
      <c r="F161" s="146" t="s">
        <v>413</v>
      </c>
      <c r="G161" s="147" t="s">
        <v>368</v>
      </c>
      <c r="H161" s="148">
        <v>2.1749999999999998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414</v>
      </c>
    </row>
    <row r="162" spans="2:65" s="1" customFormat="1" ht="19.5">
      <c r="B162" s="30"/>
      <c r="D162" s="125" t="s">
        <v>291</v>
      </c>
      <c r="F162" s="126" t="s">
        <v>415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1477</v>
      </c>
      <c r="H163" s="132">
        <v>2.1749999999999998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436</v>
      </c>
      <c r="D164" s="144" t="s">
        <v>349</v>
      </c>
      <c r="E164" s="145" t="s">
        <v>418</v>
      </c>
      <c r="F164" s="146" t="s">
        <v>419</v>
      </c>
      <c r="G164" s="147" t="s">
        <v>420</v>
      </c>
      <c r="H164" s="148">
        <v>16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421</v>
      </c>
    </row>
    <row r="165" spans="2:65" s="1" customFormat="1" ht="39">
      <c r="B165" s="30"/>
      <c r="D165" s="125" t="s">
        <v>291</v>
      </c>
      <c r="F165" s="126" t="s">
        <v>422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1478</v>
      </c>
      <c r="H166" s="132">
        <v>16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425</v>
      </c>
      <c r="F167" s="146" t="s">
        <v>426</v>
      </c>
      <c r="G167" s="147" t="s">
        <v>420</v>
      </c>
      <c r="H167" s="148">
        <v>6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427</v>
      </c>
    </row>
    <row r="168" spans="2:65" s="1" customFormat="1" ht="39">
      <c r="B168" s="30"/>
      <c r="D168" s="125" t="s">
        <v>291</v>
      </c>
      <c r="F168" s="126" t="s">
        <v>428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1350</v>
      </c>
      <c r="H169" s="132">
        <v>6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448</v>
      </c>
      <c r="D170" s="144" t="s">
        <v>349</v>
      </c>
      <c r="E170" s="145" t="s">
        <v>431</v>
      </c>
      <c r="F170" s="146" t="s">
        <v>432</v>
      </c>
      <c r="G170" s="147" t="s">
        <v>420</v>
      </c>
      <c r="H170" s="148">
        <v>6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433</v>
      </c>
    </row>
    <row r="171" spans="2:65" s="1" customFormat="1" ht="29.25">
      <c r="B171" s="30"/>
      <c r="D171" s="125" t="s">
        <v>291</v>
      </c>
      <c r="F171" s="126" t="s">
        <v>434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315</v>
      </c>
      <c r="H172" s="132">
        <v>6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453</v>
      </c>
      <c r="D173" s="144" t="s">
        <v>349</v>
      </c>
      <c r="E173" s="145" t="s">
        <v>443</v>
      </c>
      <c r="F173" s="146" t="s">
        <v>444</v>
      </c>
      <c r="G173" s="147" t="s">
        <v>296</v>
      </c>
      <c r="H173" s="148">
        <v>4274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445</v>
      </c>
    </row>
    <row r="174" spans="2:65" s="1" customFormat="1" ht="29.25">
      <c r="B174" s="30"/>
      <c r="D174" s="125" t="s">
        <v>291</v>
      </c>
      <c r="F174" s="126" t="s">
        <v>446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1479</v>
      </c>
      <c r="H175" s="132">
        <v>4274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459</v>
      </c>
      <c r="D176" s="144" t="s">
        <v>349</v>
      </c>
      <c r="E176" s="145" t="s">
        <v>449</v>
      </c>
      <c r="F176" s="146" t="s">
        <v>450</v>
      </c>
      <c r="G176" s="147" t="s">
        <v>296</v>
      </c>
      <c r="H176" s="148">
        <v>4274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451</v>
      </c>
    </row>
    <row r="177" spans="2:65" s="1" customFormat="1" ht="29.25">
      <c r="B177" s="30"/>
      <c r="D177" s="125" t="s">
        <v>291</v>
      </c>
      <c r="F177" s="126" t="s">
        <v>452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1479</v>
      </c>
      <c r="H178" s="132">
        <v>4274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65" s="1" customFormat="1" ht="16.5" customHeight="1">
      <c r="B179" s="30"/>
      <c r="C179" s="144" t="s">
        <v>464</v>
      </c>
      <c r="D179" s="144" t="s">
        <v>349</v>
      </c>
      <c r="E179" s="145" t="s">
        <v>491</v>
      </c>
      <c r="F179" s="146" t="s">
        <v>492</v>
      </c>
      <c r="G179" s="147" t="s">
        <v>303</v>
      </c>
      <c r="H179" s="148">
        <v>49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493</v>
      </c>
    </row>
    <row r="180" spans="2:65" s="1" customFormat="1" ht="11.25">
      <c r="B180" s="30"/>
      <c r="D180" s="125" t="s">
        <v>291</v>
      </c>
      <c r="F180" s="126" t="s">
        <v>492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1480</v>
      </c>
      <c r="H181" s="132">
        <v>49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470</v>
      </c>
      <c r="D182" s="144" t="s">
        <v>349</v>
      </c>
      <c r="E182" s="145" t="s">
        <v>495</v>
      </c>
      <c r="F182" s="146" t="s">
        <v>496</v>
      </c>
      <c r="G182" s="147" t="s">
        <v>303</v>
      </c>
      <c r="H182" s="148">
        <v>49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497</v>
      </c>
    </row>
    <row r="183" spans="2:65" s="1" customFormat="1" ht="11.25">
      <c r="B183" s="30"/>
      <c r="D183" s="125" t="s">
        <v>291</v>
      </c>
      <c r="F183" s="126" t="s">
        <v>496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1480</v>
      </c>
      <c r="H184" s="132">
        <v>49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16.5" customHeight="1">
      <c r="B185" s="30"/>
      <c r="C185" s="144" t="s">
        <v>477</v>
      </c>
      <c r="D185" s="144" t="s">
        <v>349</v>
      </c>
      <c r="E185" s="145" t="s">
        <v>499</v>
      </c>
      <c r="F185" s="146" t="s">
        <v>500</v>
      </c>
      <c r="G185" s="147" t="s">
        <v>303</v>
      </c>
      <c r="H185" s="148">
        <v>4</v>
      </c>
      <c r="I185" s="149"/>
      <c r="J185" s="150">
        <f>ROUND(I185*H185,2)</f>
        <v>0</v>
      </c>
      <c r="K185" s="151"/>
      <c r="L185" s="30"/>
      <c r="M185" s="152" t="s">
        <v>35</v>
      </c>
      <c r="N185" s="153" t="s">
        <v>47</v>
      </c>
      <c r="P185" s="121">
        <f>O185*H185</f>
        <v>0</v>
      </c>
      <c r="Q185" s="121">
        <v>0</v>
      </c>
      <c r="R185" s="121">
        <f>Q185*H185</f>
        <v>0</v>
      </c>
      <c r="S185" s="121">
        <v>0</v>
      </c>
      <c r="T185" s="122">
        <f>S185*H185</f>
        <v>0</v>
      </c>
      <c r="AR185" s="123" t="s">
        <v>289</v>
      </c>
      <c r="AT185" s="123" t="s">
        <v>349</v>
      </c>
      <c r="AU185" s="123" t="s">
        <v>76</v>
      </c>
      <c r="AY185" s="15" t="s">
        <v>288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83</v>
      </c>
      <c r="BK185" s="124">
        <f>ROUND(I185*H185,2)</f>
        <v>0</v>
      </c>
      <c r="BL185" s="15" t="s">
        <v>289</v>
      </c>
      <c r="BM185" s="123" t="s">
        <v>501</v>
      </c>
    </row>
    <row r="186" spans="2:65" s="1" customFormat="1" ht="11.25">
      <c r="B186" s="30"/>
      <c r="D186" s="125" t="s">
        <v>291</v>
      </c>
      <c r="F186" s="126" t="s">
        <v>500</v>
      </c>
      <c r="I186" s="127"/>
      <c r="L186" s="30"/>
      <c r="M186" s="128"/>
      <c r="T186" s="51"/>
      <c r="AT186" s="15" t="s">
        <v>291</v>
      </c>
      <c r="AU186" s="15" t="s">
        <v>76</v>
      </c>
    </row>
    <row r="187" spans="2:65" s="9" customFormat="1" ht="11.25">
      <c r="B187" s="129"/>
      <c r="D187" s="125" t="s">
        <v>292</v>
      </c>
      <c r="E187" s="130" t="s">
        <v>35</v>
      </c>
      <c r="F187" s="131" t="s">
        <v>1481</v>
      </c>
      <c r="H187" s="132">
        <v>4</v>
      </c>
      <c r="I187" s="133"/>
      <c r="L187" s="129"/>
      <c r="M187" s="134"/>
      <c r="T187" s="135"/>
      <c r="AT187" s="130" t="s">
        <v>292</v>
      </c>
      <c r="AU187" s="130" t="s">
        <v>76</v>
      </c>
      <c r="AV187" s="9" t="s">
        <v>85</v>
      </c>
      <c r="AW187" s="9" t="s">
        <v>37</v>
      </c>
      <c r="AX187" s="9" t="s">
        <v>83</v>
      </c>
      <c r="AY187" s="130" t="s">
        <v>288</v>
      </c>
    </row>
    <row r="188" spans="2:65" s="1" customFormat="1" ht="16.5" customHeight="1">
      <c r="B188" s="30"/>
      <c r="C188" s="144" t="s">
        <v>483</v>
      </c>
      <c r="D188" s="144" t="s">
        <v>349</v>
      </c>
      <c r="E188" s="145" t="s">
        <v>504</v>
      </c>
      <c r="F188" s="146" t="s">
        <v>505</v>
      </c>
      <c r="G188" s="147" t="s">
        <v>303</v>
      </c>
      <c r="H188" s="148">
        <v>4</v>
      </c>
      <c r="I188" s="149"/>
      <c r="J188" s="150">
        <f>ROUND(I188*H188,2)</f>
        <v>0</v>
      </c>
      <c r="K188" s="151"/>
      <c r="L188" s="30"/>
      <c r="M188" s="152" t="s">
        <v>35</v>
      </c>
      <c r="N188" s="153" t="s">
        <v>47</v>
      </c>
      <c r="P188" s="121">
        <f>O188*H188</f>
        <v>0</v>
      </c>
      <c r="Q188" s="121">
        <v>0</v>
      </c>
      <c r="R188" s="121">
        <f>Q188*H188</f>
        <v>0</v>
      </c>
      <c r="S188" s="121">
        <v>0</v>
      </c>
      <c r="T188" s="122">
        <f>S188*H188</f>
        <v>0</v>
      </c>
      <c r="AR188" s="123" t="s">
        <v>289</v>
      </c>
      <c r="AT188" s="123" t="s">
        <v>349</v>
      </c>
      <c r="AU188" s="123" t="s">
        <v>76</v>
      </c>
      <c r="AY188" s="15" t="s">
        <v>288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5" t="s">
        <v>83</v>
      </c>
      <c r="BK188" s="124">
        <f>ROUND(I188*H188,2)</f>
        <v>0</v>
      </c>
      <c r="BL188" s="15" t="s">
        <v>289</v>
      </c>
      <c r="BM188" s="123" t="s">
        <v>506</v>
      </c>
    </row>
    <row r="189" spans="2:65" s="1" customFormat="1" ht="11.25">
      <c r="B189" s="30"/>
      <c r="D189" s="125" t="s">
        <v>291</v>
      </c>
      <c r="F189" s="126" t="s">
        <v>507</v>
      </c>
      <c r="I189" s="127"/>
      <c r="L189" s="30"/>
      <c r="M189" s="128"/>
      <c r="T189" s="51"/>
      <c r="AT189" s="15" t="s">
        <v>291</v>
      </c>
      <c r="AU189" s="15" t="s">
        <v>76</v>
      </c>
    </row>
    <row r="190" spans="2:65" s="9" customFormat="1" ht="11.25">
      <c r="B190" s="129"/>
      <c r="D190" s="125" t="s">
        <v>292</v>
      </c>
      <c r="E190" s="130" t="s">
        <v>35</v>
      </c>
      <c r="F190" s="131" t="s">
        <v>1481</v>
      </c>
      <c r="H190" s="132">
        <v>4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83</v>
      </c>
      <c r="AY190" s="130" t="s">
        <v>288</v>
      </c>
    </row>
    <row r="191" spans="2:65" s="1" customFormat="1" ht="16.5" customHeight="1">
      <c r="B191" s="30"/>
      <c r="C191" s="144" t="s">
        <v>490</v>
      </c>
      <c r="D191" s="144" t="s">
        <v>349</v>
      </c>
      <c r="E191" s="145" t="s">
        <v>523</v>
      </c>
      <c r="F191" s="146" t="s">
        <v>524</v>
      </c>
      <c r="G191" s="147" t="s">
        <v>311</v>
      </c>
      <c r="H191" s="148">
        <v>20.94</v>
      </c>
      <c r="I191" s="149"/>
      <c r="J191" s="150">
        <f>ROUND(I191*H191,2)</f>
        <v>0</v>
      </c>
      <c r="K191" s="151"/>
      <c r="L191" s="30"/>
      <c r="M191" s="152" t="s">
        <v>35</v>
      </c>
      <c r="N191" s="153" t="s">
        <v>47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289</v>
      </c>
      <c r="AT191" s="123" t="s">
        <v>349</v>
      </c>
      <c r="AU191" s="123" t="s">
        <v>76</v>
      </c>
      <c r="AY191" s="15" t="s">
        <v>288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83</v>
      </c>
      <c r="BK191" s="124">
        <f>ROUND(I191*H191,2)</f>
        <v>0</v>
      </c>
      <c r="BL191" s="15" t="s">
        <v>289</v>
      </c>
      <c r="BM191" s="123" t="s">
        <v>1482</v>
      </c>
    </row>
    <row r="192" spans="2:65" s="1" customFormat="1" ht="19.5">
      <c r="B192" s="30"/>
      <c r="D192" s="125" t="s">
        <v>291</v>
      </c>
      <c r="F192" s="126" t="s">
        <v>526</v>
      </c>
      <c r="I192" s="127"/>
      <c r="L192" s="30"/>
      <c r="M192" s="128"/>
      <c r="T192" s="51"/>
      <c r="AT192" s="15" t="s">
        <v>291</v>
      </c>
      <c r="AU192" s="15" t="s">
        <v>76</v>
      </c>
    </row>
    <row r="193" spans="2:65" s="9" customFormat="1" ht="11.25">
      <c r="B193" s="129"/>
      <c r="D193" s="125" t="s">
        <v>292</v>
      </c>
      <c r="E193" s="130" t="s">
        <v>35</v>
      </c>
      <c r="F193" s="131" t="s">
        <v>1483</v>
      </c>
      <c r="H193" s="132">
        <v>2.94</v>
      </c>
      <c r="I193" s="133"/>
      <c r="L193" s="129"/>
      <c r="M193" s="134"/>
      <c r="T193" s="135"/>
      <c r="AT193" s="130" t="s">
        <v>292</v>
      </c>
      <c r="AU193" s="130" t="s">
        <v>76</v>
      </c>
      <c r="AV193" s="9" t="s">
        <v>85</v>
      </c>
      <c r="AW193" s="9" t="s">
        <v>37</v>
      </c>
      <c r="AX193" s="9" t="s">
        <v>76</v>
      </c>
      <c r="AY193" s="130" t="s">
        <v>288</v>
      </c>
    </row>
    <row r="194" spans="2:65" s="9" customFormat="1" ht="11.25">
      <c r="B194" s="129"/>
      <c r="D194" s="125" t="s">
        <v>292</v>
      </c>
      <c r="E194" s="130" t="s">
        <v>35</v>
      </c>
      <c r="F194" s="131" t="s">
        <v>1484</v>
      </c>
      <c r="H194" s="132">
        <v>18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76</v>
      </c>
      <c r="AY194" s="130" t="s">
        <v>288</v>
      </c>
    </row>
    <row r="195" spans="2:65" s="10" customFormat="1" ht="11.25">
      <c r="B195" s="136"/>
      <c r="D195" s="125" t="s">
        <v>292</v>
      </c>
      <c r="E195" s="137" t="s">
        <v>35</v>
      </c>
      <c r="F195" s="138" t="s">
        <v>307</v>
      </c>
      <c r="H195" s="139">
        <v>20.94</v>
      </c>
      <c r="I195" s="140"/>
      <c r="L195" s="136"/>
      <c r="M195" s="141"/>
      <c r="T195" s="142"/>
      <c r="AT195" s="137" t="s">
        <v>292</v>
      </c>
      <c r="AU195" s="137" t="s">
        <v>76</v>
      </c>
      <c r="AV195" s="10" t="s">
        <v>289</v>
      </c>
      <c r="AW195" s="10" t="s">
        <v>37</v>
      </c>
      <c r="AX195" s="10" t="s">
        <v>83</v>
      </c>
      <c r="AY195" s="137" t="s">
        <v>288</v>
      </c>
    </row>
    <row r="196" spans="2:65" s="1" customFormat="1" ht="16.5" customHeight="1">
      <c r="B196" s="30"/>
      <c r="C196" s="144" t="s">
        <v>435</v>
      </c>
      <c r="D196" s="144" t="s">
        <v>349</v>
      </c>
      <c r="E196" s="145" t="s">
        <v>572</v>
      </c>
      <c r="F196" s="146" t="s">
        <v>573</v>
      </c>
      <c r="G196" s="147" t="s">
        <v>296</v>
      </c>
      <c r="H196" s="148">
        <v>7</v>
      </c>
      <c r="I196" s="149"/>
      <c r="J196" s="150">
        <f>ROUND(I196*H196,2)</f>
        <v>0</v>
      </c>
      <c r="K196" s="151"/>
      <c r="L196" s="30"/>
      <c r="M196" s="152" t="s">
        <v>35</v>
      </c>
      <c r="N196" s="153" t="s">
        <v>47</v>
      </c>
      <c r="P196" s="121">
        <f>O196*H196</f>
        <v>0</v>
      </c>
      <c r="Q196" s="121">
        <v>0</v>
      </c>
      <c r="R196" s="121">
        <f>Q196*H196</f>
        <v>0</v>
      </c>
      <c r="S196" s="121">
        <v>0</v>
      </c>
      <c r="T196" s="122">
        <f>S196*H196</f>
        <v>0</v>
      </c>
      <c r="AR196" s="123" t="s">
        <v>289</v>
      </c>
      <c r="AT196" s="123" t="s">
        <v>349</v>
      </c>
      <c r="AU196" s="123" t="s">
        <v>76</v>
      </c>
      <c r="AY196" s="15" t="s">
        <v>288</v>
      </c>
      <c r="BE196" s="124">
        <f>IF(N196="základní",J196,0)</f>
        <v>0</v>
      </c>
      <c r="BF196" s="124">
        <f>IF(N196="snížená",J196,0)</f>
        <v>0</v>
      </c>
      <c r="BG196" s="124">
        <f>IF(N196="zákl. přenesená",J196,0)</f>
        <v>0</v>
      </c>
      <c r="BH196" s="124">
        <f>IF(N196="sníž. přenesená",J196,0)</f>
        <v>0</v>
      </c>
      <c r="BI196" s="124">
        <f>IF(N196="nulová",J196,0)</f>
        <v>0</v>
      </c>
      <c r="BJ196" s="15" t="s">
        <v>83</v>
      </c>
      <c r="BK196" s="124">
        <f>ROUND(I196*H196,2)</f>
        <v>0</v>
      </c>
      <c r="BL196" s="15" t="s">
        <v>289</v>
      </c>
      <c r="BM196" s="123" t="s">
        <v>1485</v>
      </c>
    </row>
    <row r="197" spans="2:65" s="1" customFormat="1" ht="29.25">
      <c r="B197" s="30"/>
      <c r="D197" s="125" t="s">
        <v>291</v>
      </c>
      <c r="F197" s="126" t="s">
        <v>575</v>
      </c>
      <c r="I197" s="127"/>
      <c r="L197" s="30"/>
      <c r="M197" s="128"/>
      <c r="T197" s="51"/>
      <c r="AT197" s="15" t="s">
        <v>291</v>
      </c>
      <c r="AU197" s="15" t="s">
        <v>76</v>
      </c>
    </row>
    <row r="198" spans="2:65" s="9" customFormat="1" ht="11.25">
      <c r="B198" s="129"/>
      <c r="D198" s="125" t="s">
        <v>292</v>
      </c>
      <c r="E198" s="130" t="s">
        <v>35</v>
      </c>
      <c r="F198" s="131" t="s">
        <v>1486</v>
      </c>
      <c r="H198" s="132">
        <v>7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83</v>
      </c>
      <c r="AY198" s="130" t="s">
        <v>288</v>
      </c>
    </row>
    <row r="199" spans="2:65" s="1" customFormat="1" ht="16.5" customHeight="1">
      <c r="B199" s="30"/>
      <c r="C199" s="144" t="s">
        <v>498</v>
      </c>
      <c r="D199" s="144" t="s">
        <v>349</v>
      </c>
      <c r="E199" s="145" t="s">
        <v>578</v>
      </c>
      <c r="F199" s="146" t="s">
        <v>579</v>
      </c>
      <c r="G199" s="147" t="s">
        <v>296</v>
      </c>
      <c r="H199" s="148">
        <v>7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0</v>
      </c>
      <c r="R199" s="121">
        <f>Q199*H199</f>
        <v>0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76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1487</v>
      </c>
    </row>
    <row r="200" spans="2:65" s="1" customFormat="1" ht="29.25">
      <c r="B200" s="30"/>
      <c r="D200" s="125" t="s">
        <v>291</v>
      </c>
      <c r="F200" s="126" t="s">
        <v>581</v>
      </c>
      <c r="I200" s="127"/>
      <c r="L200" s="30"/>
      <c r="M200" s="128"/>
      <c r="T200" s="51"/>
      <c r="AT200" s="15" t="s">
        <v>291</v>
      </c>
      <c r="AU200" s="15" t="s">
        <v>76</v>
      </c>
    </row>
    <row r="201" spans="2:65" s="9" customFormat="1" ht="11.25">
      <c r="B201" s="129"/>
      <c r="D201" s="125" t="s">
        <v>292</v>
      </c>
      <c r="E201" s="130" t="s">
        <v>35</v>
      </c>
      <c r="F201" s="131" t="s">
        <v>1488</v>
      </c>
      <c r="H201" s="132">
        <v>7</v>
      </c>
      <c r="I201" s="133"/>
      <c r="L201" s="129"/>
      <c r="M201" s="134"/>
      <c r="T201" s="135"/>
      <c r="AT201" s="130" t="s">
        <v>292</v>
      </c>
      <c r="AU201" s="130" t="s">
        <v>76</v>
      </c>
      <c r="AV201" s="9" t="s">
        <v>85</v>
      </c>
      <c r="AW201" s="9" t="s">
        <v>37</v>
      </c>
      <c r="AX201" s="9" t="s">
        <v>83</v>
      </c>
      <c r="AY201" s="130" t="s">
        <v>288</v>
      </c>
    </row>
    <row r="202" spans="2:65" s="1" customFormat="1" ht="16.5" customHeight="1">
      <c r="B202" s="30"/>
      <c r="C202" s="144" t="s">
        <v>503</v>
      </c>
      <c r="D202" s="144" t="s">
        <v>349</v>
      </c>
      <c r="E202" s="145" t="s">
        <v>702</v>
      </c>
      <c r="F202" s="146" t="s">
        <v>703</v>
      </c>
      <c r="G202" s="147" t="s">
        <v>303</v>
      </c>
      <c r="H202" s="148">
        <v>2</v>
      </c>
      <c r="I202" s="149"/>
      <c r="J202" s="150">
        <f>ROUND(I202*H202,2)</f>
        <v>0</v>
      </c>
      <c r="K202" s="151"/>
      <c r="L202" s="30"/>
      <c r="M202" s="152" t="s">
        <v>35</v>
      </c>
      <c r="N202" s="153" t="s">
        <v>47</v>
      </c>
      <c r="P202" s="121">
        <f>O202*H202</f>
        <v>0</v>
      </c>
      <c r="Q202" s="121">
        <v>0</v>
      </c>
      <c r="R202" s="121">
        <f>Q202*H202</f>
        <v>0</v>
      </c>
      <c r="S202" s="121">
        <v>0</v>
      </c>
      <c r="T202" s="122">
        <f>S202*H202</f>
        <v>0</v>
      </c>
      <c r="AR202" s="123" t="s">
        <v>289</v>
      </c>
      <c r="AT202" s="123" t="s">
        <v>349</v>
      </c>
      <c r="AU202" s="123" t="s">
        <v>76</v>
      </c>
      <c r="AY202" s="15" t="s">
        <v>288</v>
      </c>
      <c r="BE202" s="124">
        <f>IF(N202="základní",J202,0)</f>
        <v>0</v>
      </c>
      <c r="BF202" s="124">
        <f>IF(N202="snížená",J202,0)</f>
        <v>0</v>
      </c>
      <c r="BG202" s="124">
        <f>IF(N202="zákl. přenesená",J202,0)</f>
        <v>0</v>
      </c>
      <c r="BH202" s="124">
        <f>IF(N202="sníž. přenesená",J202,0)</f>
        <v>0</v>
      </c>
      <c r="BI202" s="124">
        <f>IF(N202="nulová",J202,0)</f>
        <v>0</v>
      </c>
      <c r="BJ202" s="15" t="s">
        <v>83</v>
      </c>
      <c r="BK202" s="124">
        <f>ROUND(I202*H202,2)</f>
        <v>0</v>
      </c>
      <c r="BL202" s="15" t="s">
        <v>289</v>
      </c>
      <c r="BM202" s="123" t="s">
        <v>1064</v>
      </c>
    </row>
    <row r="203" spans="2:65" s="1" customFormat="1" ht="19.5">
      <c r="B203" s="30"/>
      <c r="D203" s="125" t="s">
        <v>291</v>
      </c>
      <c r="F203" s="126" t="s">
        <v>705</v>
      </c>
      <c r="I203" s="127"/>
      <c r="L203" s="30"/>
      <c r="M203" s="128"/>
      <c r="T203" s="51"/>
      <c r="AT203" s="15" t="s">
        <v>291</v>
      </c>
      <c r="AU203" s="15" t="s">
        <v>76</v>
      </c>
    </row>
    <row r="204" spans="2:65" s="9" customFormat="1" ht="11.25">
      <c r="B204" s="129"/>
      <c r="D204" s="125" t="s">
        <v>292</v>
      </c>
      <c r="E204" s="130" t="s">
        <v>35</v>
      </c>
      <c r="F204" s="131" t="s">
        <v>1489</v>
      </c>
      <c r="H204" s="132">
        <v>2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83</v>
      </c>
      <c r="AY204" s="130" t="s">
        <v>288</v>
      </c>
    </row>
    <row r="205" spans="2:65" s="1" customFormat="1" ht="16.5" customHeight="1">
      <c r="B205" s="30"/>
      <c r="C205" s="144" t="s">
        <v>508</v>
      </c>
      <c r="D205" s="144" t="s">
        <v>349</v>
      </c>
      <c r="E205" s="145" t="s">
        <v>1490</v>
      </c>
      <c r="F205" s="146" t="s">
        <v>1491</v>
      </c>
      <c r="G205" s="147" t="s">
        <v>303</v>
      </c>
      <c r="H205" s="148">
        <v>2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0</v>
      </c>
      <c r="R205" s="121">
        <f>Q205*H205</f>
        <v>0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76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1440</v>
      </c>
    </row>
    <row r="206" spans="2:65" s="1" customFormat="1" ht="19.5">
      <c r="B206" s="30"/>
      <c r="D206" s="125" t="s">
        <v>291</v>
      </c>
      <c r="F206" s="126" t="s">
        <v>1492</v>
      </c>
      <c r="I206" s="127"/>
      <c r="L206" s="30"/>
      <c r="M206" s="128"/>
      <c r="T206" s="51"/>
      <c r="AT206" s="15" t="s">
        <v>291</v>
      </c>
      <c r="AU206" s="15" t="s">
        <v>76</v>
      </c>
    </row>
    <row r="207" spans="2:65" s="9" customFormat="1" ht="11.25">
      <c r="B207" s="129"/>
      <c r="D207" s="125" t="s">
        <v>292</v>
      </c>
      <c r="E207" s="130" t="s">
        <v>35</v>
      </c>
      <c r="F207" s="131" t="s">
        <v>1097</v>
      </c>
      <c r="H207" s="132">
        <v>2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83</v>
      </c>
      <c r="AY207" s="130" t="s">
        <v>288</v>
      </c>
    </row>
    <row r="208" spans="2:65" s="1" customFormat="1" ht="21.75" customHeight="1">
      <c r="B208" s="30"/>
      <c r="C208" s="144" t="s">
        <v>515</v>
      </c>
      <c r="D208" s="144" t="s">
        <v>349</v>
      </c>
      <c r="E208" s="145" t="s">
        <v>531</v>
      </c>
      <c r="F208" s="146" t="s">
        <v>532</v>
      </c>
      <c r="G208" s="147" t="s">
        <v>296</v>
      </c>
      <c r="H208" s="148">
        <v>7.2</v>
      </c>
      <c r="I208" s="149"/>
      <c r="J208" s="150">
        <f>ROUND(I208*H208,2)</f>
        <v>0</v>
      </c>
      <c r="K208" s="151"/>
      <c r="L208" s="30"/>
      <c r="M208" s="152" t="s">
        <v>35</v>
      </c>
      <c r="N208" s="153" t="s">
        <v>47</v>
      </c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AR208" s="123" t="s">
        <v>289</v>
      </c>
      <c r="AT208" s="123" t="s">
        <v>349</v>
      </c>
      <c r="AU208" s="123" t="s">
        <v>76</v>
      </c>
      <c r="AY208" s="15" t="s">
        <v>288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5" t="s">
        <v>83</v>
      </c>
      <c r="BK208" s="124">
        <f>ROUND(I208*H208,2)</f>
        <v>0</v>
      </c>
      <c r="BL208" s="15" t="s">
        <v>289</v>
      </c>
      <c r="BM208" s="123" t="s">
        <v>1075</v>
      </c>
    </row>
    <row r="209" spans="2:65" s="1" customFormat="1" ht="19.5">
      <c r="B209" s="30"/>
      <c r="D209" s="125" t="s">
        <v>291</v>
      </c>
      <c r="F209" s="126" t="s">
        <v>534</v>
      </c>
      <c r="I209" s="127"/>
      <c r="L209" s="30"/>
      <c r="M209" s="128"/>
      <c r="T209" s="51"/>
      <c r="AT209" s="15" t="s">
        <v>291</v>
      </c>
      <c r="AU209" s="15" t="s">
        <v>76</v>
      </c>
    </row>
    <row r="210" spans="2:65" s="9" customFormat="1" ht="11.25">
      <c r="B210" s="129"/>
      <c r="D210" s="125" t="s">
        <v>292</v>
      </c>
      <c r="E210" s="130" t="s">
        <v>35</v>
      </c>
      <c r="F210" s="131" t="s">
        <v>1493</v>
      </c>
      <c r="H210" s="132">
        <v>7.2</v>
      </c>
      <c r="I210" s="133"/>
      <c r="L210" s="129"/>
      <c r="M210" s="134"/>
      <c r="T210" s="135"/>
      <c r="AT210" s="130" t="s">
        <v>292</v>
      </c>
      <c r="AU210" s="130" t="s">
        <v>76</v>
      </c>
      <c r="AV210" s="9" t="s">
        <v>85</v>
      </c>
      <c r="AW210" s="9" t="s">
        <v>37</v>
      </c>
      <c r="AX210" s="9" t="s">
        <v>83</v>
      </c>
      <c r="AY210" s="130" t="s">
        <v>288</v>
      </c>
    </row>
    <row r="211" spans="2:65" s="1" customFormat="1" ht="16.5" customHeight="1">
      <c r="B211" s="30"/>
      <c r="C211" s="144" t="s">
        <v>522</v>
      </c>
      <c r="D211" s="144" t="s">
        <v>349</v>
      </c>
      <c r="E211" s="145" t="s">
        <v>538</v>
      </c>
      <c r="F211" s="146" t="s">
        <v>539</v>
      </c>
      <c r="G211" s="147" t="s">
        <v>303</v>
      </c>
      <c r="H211" s="148">
        <v>2</v>
      </c>
      <c r="I211" s="149"/>
      <c r="J211" s="150">
        <f>ROUND(I211*H211,2)</f>
        <v>0</v>
      </c>
      <c r="K211" s="151"/>
      <c r="L211" s="30"/>
      <c r="M211" s="152" t="s">
        <v>35</v>
      </c>
      <c r="N211" s="153" t="s">
        <v>47</v>
      </c>
      <c r="P211" s="121">
        <f>O211*H211</f>
        <v>0</v>
      </c>
      <c r="Q211" s="121">
        <v>0</v>
      </c>
      <c r="R211" s="121">
        <f>Q211*H211</f>
        <v>0</v>
      </c>
      <c r="S211" s="121">
        <v>0</v>
      </c>
      <c r="T211" s="122">
        <f>S211*H211</f>
        <v>0</v>
      </c>
      <c r="AR211" s="123" t="s">
        <v>289</v>
      </c>
      <c r="AT211" s="123" t="s">
        <v>349</v>
      </c>
      <c r="AU211" s="123" t="s">
        <v>76</v>
      </c>
      <c r="AY211" s="15" t="s">
        <v>288</v>
      </c>
      <c r="BE211" s="124">
        <f>IF(N211="základní",J211,0)</f>
        <v>0</v>
      </c>
      <c r="BF211" s="124">
        <f>IF(N211="snížená",J211,0)</f>
        <v>0</v>
      </c>
      <c r="BG211" s="124">
        <f>IF(N211="zákl. přenesená",J211,0)</f>
        <v>0</v>
      </c>
      <c r="BH211" s="124">
        <f>IF(N211="sníž. přenesená",J211,0)</f>
        <v>0</v>
      </c>
      <c r="BI211" s="124">
        <f>IF(N211="nulová",J211,0)</f>
        <v>0</v>
      </c>
      <c r="BJ211" s="15" t="s">
        <v>83</v>
      </c>
      <c r="BK211" s="124">
        <f>ROUND(I211*H211,2)</f>
        <v>0</v>
      </c>
      <c r="BL211" s="15" t="s">
        <v>289</v>
      </c>
      <c r="BM211" s="123" t="s">
        <v>1441</v>
      </c>
    </row>
    <row r="212" spans="2:65" s="1" customFormat="1" ht="19.5">
      <c r="B212" s="30"/>
      <c r="D212" s="125" t="s">
        <v>291</v>
      </c>
      <c r="F212" s="126" t="s">
        <v>541</v>
      </c>
      <c r="I212" s="127"/>
      <c r="L212" s="30"/>
      <c r="M212" s="128"/>
      <c r="T212" s="51"/>
      <c r="AT212" s="15" t="s">
        <v>291</v>
      </c>
      <c r="AU212" s="15" t="s">
        <v>76</v>
      </c>
    </row>
    <row r="213" spans="2:65" s="9" customFormat="1" ht="11.25">
      <c r="B213" s="129"/>
      <c r="D213" s="125" t="s">
        <v>292</v>
      </c>
      <c r="E213" s="130" t="s">
        <v>35</v>
      </c>
      <c r="F213" s="131" t="s">
        <v>85</v>
      </c>
      <c r="H213" s="132">
        <v>2</v>
      </c>
      <c r="I213" s="133"/>
      <c r="L213" s="129"/>
      <c r="M213" s="134"/>
      <c r="T213" s="135"/>
      <c r="AT213" s="130" t="s">
        <v>292</v>
      </c>
      <c r="AU213" s="130" t="s">
        <v>76</v>
      </c>
      <c r="AV213" s="9" t="s">
        <v>85</v>
      </c>
      <c r="AW213" s="9" t="s">
        <v>37</v>
      </c>
      <c r="AX213" s="9" t="s">
        <v>83</v>
      </c>
      <c r="AY213" s="130" t="s">
        <v>288</v>
      </c>
    </row>
    <row r="214" spans="2:65" s="1" customFormat="1" ht="16.5" customHeight="1">
      <c r="B214" s="30"/>
      <c r="C214" s="144" t="s">
        <v>530</v>
      </c>
      <c r="D214" s="144" t="s">
        <v>349</v>
      </c>
      <c r="E214" s="145" t="s">
        <v>545</v>
      </c>
      <c r="F214" s="146" t="s">
        <v>546</v>
      </c>
      <c r="G214" s="147" t="s">
        <v>296</v>
      </c>
      <c r="H214" s="148">
        <v>7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547</v>
      </c>
    </row>
    <row r="215" spans="2:65" s="1" customFormat="1" ht="11.25">
      <c r="B215" s="30"/>
      <c r="D215" s="125" t="s">
        <v>291</v>
      </c>
      <c r="F215" s="126" t="s">
        <v>548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1494</v>
      </c>
      <c r="H216" s="132">
        <v>7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83</v>
      </c>
      <c r="AY216" s="130" t="s">
        <v>288</v>
      </c>
    </row>
    <row r="217" spans="2:65" s="1" customFormat="1" ht="16.5" customHeight="1">
      <c r="B217" s="30"/>
      <c r="C217" s="144" t="s">
        <v>537</v>
      </c>
      <c r="D217" s="144" t="s">
        <v>349</v>
      </c>
      <c r="E217" s="145" t="s">
        <v>552</v>
      </c>
      <c r="F217" s="146" t="s">
        <v>553</v>
      </c>
      <c r="G217" s="147" t="s">
        <v>486</v>
      </c>
      <c r="H217" s="148">
        <v>42</v>
      </c>
      <c r="I217" s="149"/>
      <c r="J217" s="150">
        <f>ROUND(I217*H217,2)</f>
        <v>0</v>
      </c>
      <c r="K217" s="151"/>
      <c r="L217" s="30"/>
      <c r="M217" s="152" t="s">
        <v>35</v>
      </c>
      <c r="N217" s="153" t="s">
        <v>47</v>
      </c>
      <c r="P217" s="121">
        <f>O217*H217</f>
        <v>0</v>
      </c>
      <c r="Q217" s="121">
        <v>0</v>
      </c>
      <c r="R217" s="121">
        <f>Q217*H217</f>
        <v>0</v>
      </c>
      <c r="S217" s="121">
        <v>0</v>
      </c>
      <c r="T217" s="122">
        <f>S217*H217</f>
        <v>0</v>
      </c>
      <c r="AR217" s="123" t="s">
        <v>289</v>
      </c>
      <c r="AT217" s="123" t="s">
        <v>349</v>
      </c>
      <c r="AU217" s="123" t="s">
        <v>76</v>
      </c>
      <c r="AY217" s="15" t="s">
        <v>288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15" t="s">
        <v>83</v>
      </c>
      <c r="BK217" s="124">
        <f>ROUND(I217*H217,2)</f>
        <v>0</v>
      </c>
      <c r="BL217" s="15" t="s">
        <v>289</v>
      </c>
      <c r="BM217" s="123" t="s">
        <v>554</v>
      </c>
    </row>
    <row r="218" spans="2:65" s="1" customFormat="1" ht="19.5">
      <c r="B218" s="30"/>
      <c r="D218" s="125" t="s">
        <v>291</v>
      </c>
      <c r="F218" s="126" t="s">
        <v>555</v>
      </c>
      <c r="I218" s="127"/>
      <c r="L218" s="30"/>
      <c r="M218" s="128"/>
      <c r="T218" s="51"/>
      <c r="AT218" s="15" t="s">
        <v>291</v>
      </c>
      <c r="AU218" s="15" t="s">
        <v>76</v>
      </c>
    </row>
    <row r="219" spans="2:65" s="9" customFormat="1" ht="11.25">
      <c r="B219" s="129"/>
      <c r="D219" s="125" t="s">
        <v>292</v>
      </c>
      <c r="E219" s="130" t="s">
        <v>35</v>
      </c>
      <c r="F219" s="131" t="s">
        <v>1495</v>
      </c>
      <c r="H219" s="132">
        <v>42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83</v>
      </c>
      <c r="AY219" s="130" t="s">
        <v>288</v>
      </c>
    </row>
    <row r="220" spans="2:65" s="1" customFormat="1" ht="24.2" customHeight="1">
      <c r="B220" s="30"/>
      <c r="C220" s="144" t="s">
        <v>544</v>
      </c>
      <c r="D220" s="144" t="s">
        <v>349</v>
      </c>
      <c r="E220" s="145" t="s">
        <v>559</v>
      </c>
      <c r="F220" s="146" t="s">
        <v>560</v>
      </c>
      <c r="G220" s="147" t="s">
        <v>486</v>
      </c>
      <c r="H220" s="148">
        <v>28</v>
      </c>
      <c r="I220" s="149"/>
      <c r="J220" s="150">
        <f>ROUND(I220*H220,2)</f>
        <v>0</v>
      </c>
      <c r="K220" s="151"/>
      <c r="L220" s="30"/>
      <c r="M220" s="152" t="s">
        <v>35</v>
      </c>
      <c r="N220" s="153" t="s">
        <v>47</v>
      </c>
      <c r="P220" s="121">
        <f>O220*H220</f>
        <v>0</v>
      </c>
      <c r="Q220" s="121">
        <v>0</v>
      </c>
      <c r="R220" s="121">
        <f>Q220*H220</f>
        <v>0</v>
      </c>
      <c r="S220" s="121">
        <v>0</v>
      </c>
      <c r="T220" s="122">
        <f>S220*H220</f>
        <v>0</v>
      </c>
      <c r="AR220" s="123" t="s">
        <v>289</v>
      </c>
      <c r="AT220" s="123" t="s">
        <v>349</v>
      </c>
      <c r="AU220" s="123" t="s">
        <v>76</v>
      </c>
      <c r="AY220" s="15" t="s">
        <v>288</v>
      </c>
      <c r="BE220" s="124">
        <f>IF(N220="základní",J220,0)</f>
        <v>0</v>
      </c>
      <c r="BF220" s="124">
        <f>IF(N220="snížená",J220,0)</f>
        <v>0</v>
      </c>
      <c r="BG220" s="124">
        <f>IF(N220="zákl. přenesená",J220,0)</f>
        <v>0</v>
      </c>
      <c r="BH220" s="124">
        <f>IF(N220="sníž. přenesená",J220,0)</f>
        <v>0</v>
      </c>
      <c r="BI220" s="124">
        <f>IF(N220="nulová",J220,0)</f>
        <v>0</v>
      </c>
      <c r="BJ220" s="15" t="s">
        <v>83</v>
      </c>
      <c r="BK220" s="124">
        <f>ROUND(I220*H220,2)</f>
        <v>0</v>
      </c>
      <c r="BL220" s="15" t="s">
        <v>289</v>
      </c>
      <c r="BM220" s="123" t="s">
        <v>561</v>
      </c>
    </row>
    <row r="221" spans="2:65" s="1" customFormat="1" ht="29.25">
      <c r="B221" s="30"/>
      <c r="D221" s="125" t="s">
        <v>291</v>
      </c>
      <c r="F221" s="126" t="s">
        <v>562</v>
      </c>
      <c r="I221" s="127"/>
      <c r="L221" s="30"/>
      <c r="M221" s="128"/>
      <c r="T221" s="51"/>
      <c r="AT221" s="15" t="s">
        <v>291</v>
      </c>
      <c r="AU221" s="15" t="s">
        <v>76</v>
      </c>
    </row>
    <row r="222" spans="2:65" s="9" customFormat="1" ht="11.25">
      <c r="B222" s="129"/>
      <c r="D222" s="125" t="s">
        <v>292</v>
      </c>
      <c r="E222" s="130" t="s">
        <v>35</v>
      </c>
      <c r="F222" s="131" t="s">
        <v>1496</v>
      </c>
      <c r="H222" s="132">
        <v>28</v>
      </c>
      <c r="I222" s="133"/>
      <c r="L222" s="129"/>
      <c r="M222" s="134"/>
      <c r="T222" s="135"/>
      <c r="AT222" s="130" t="s">
        <v>292</v>
      </c>
      <c r="AU222" s="130" t="s">
        <v>76</v>
      </c>
      <c r="AV222" s="9" t="s">
        <v>85</v>
      </c>
      <c r="AW222" s="9" t="s">
        <v>37</v>
      </c>
      <c r="AX222" s="9" t="s">
        <v>83</v>
      </c>
      <c r="AY222" s="130" t="s">
        <v>288</v>
      </c>
    </row>
    <row r="223" spans="2:65" s="1" customFormat="1" ht="16.5" customHeight="1">
      <c r="B223" s="30"/>
      <c r="C223" s="144" t="s">
        <v>551</v>
      </c>
      <c r="D223" s="144" t="s">
        <v>349</v>
      </c>
      <c r="E223" s="145" t="s">
        <v>895</v>
      </c>
      <c r="F223" s="146" t="s">
        <v>896</v>
      </c>
      <c r="G223" s="147" t="s">
        <v>286</v>
      </c>
      <c r="H223" s="148">
        <v>89.5</v>
      </c>
      <c r="I223" s="149"/>
      <c r="J223" s="150">
        <f>ROUND(I223*H223,2)</f>
        <v>0</v>
      </c>
      <c r="K223" s="151"/>
      <c r="L223" s="30"/>
      <c r="M223" s="152" t="s">
        <v>35</v>
      </c>
      <c r="N223" s="153" t="s">
        <v>47</v>
      </c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AR223" s="123" t="s">
        <v>289</v>
      </c>
      <c r="AT223" s="123" t="s">
        <v>349</v>
      </c>
      <c r="AU223" s="123" t="s">
        <v>76</v>
      </c>
      <c r="AY223" s="15" t="s">
        <v>288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15" t="s">
        <v>83</v>
      </c>
      <c r="BK223" s="124">
        <f>ROUND(I223*H223,2)</f>
        <v>0</v>
      </c>
      <c r="BL223" s="15" t="s">
        <v>289</v>
      </c>
      <c r="BM223" s="123" t="s">
        <v>1253</v>
      </c>
    </row>
    <row r="224" spans="2:65" s="1" customFormat="1" ht="19.5">
      <c r="B224" s="30"/>
      <c r="D224" s="125" t="s">
        <v>291</v>
      </c>
      <c r="F224" s="126" t="s">
        <v>898</v>
      </c>
      <c r="I224" s="127"/>
      <c r="L224" s="30"/>
      <c r="M224" s="128"/>
      <c r="T224" s="51"/>
      <c r="AT224" s="15" t="s">
        <v>291</v>
      </c>
      <c r="AU224" s="15" t="s">
        <v>76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1497</v>
      </c>
      <c r="H225" s="132">
        <v>89.5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83</v>
      </c>
      <c r="AY225" s="130" t="s">
        <v>288</v>
      </c>
    </row>
    <row r="226" spans="2:65" s="1" customFormat="1" ht="24.2" customHeight="1">
      <c r="B226" s="30"/>
      <c r="C226" s="144" t="s">
        <v>558</v>
      </c>
      <c r="D226" s="144" t="s">
        <v>349</v>
      </c>
      <c r="E226" s="145" t="s">
        <v>604</v>
      </c>
      <c r="F226" s="146" t="s">
        <v>605</v>
      </c>
      <c r="G226" s="147" t="s">
        <v>286</v>
      </c>
      <c r="H226" s="148">
        <v>134.017</v>
      </c>
      <c r="I226" s="149"/>
      <c r="J226" s="150">
        <f>ROUND(I226*H226,2)</f>
        <v>0</v>
      </c>
      <c r="K226" s="151"/>
      <c r="L226" s="30"/>
      <c r="M226" s="152" t="s">
        <v>35</v>
      </c>
      <c r="N226" s="153" t="s">
        <v>47</v>
      </c>
      <c r="P226" s="121">
        <f>O226*H226</f>
        <v>0</v>
      </c>
      <c r="Q226" s="121">
        <v>0</v>
      </c>
      <c r="R226" s="121">
        <f>Q226*H226</f>
        <v>0</v>
      </c>
      <c r="S226" s="121">
        <v>0</v>
      </c>
      <c r="T226" s="122">
        <f>S226*H226</f>
        <v>0</v>
      </c>
      <c r="AR226" s="123" t="s">
        <v>289</v>
      </c>
      <c r="AT226" s="123" t="s">
        <v>349</v>
      </c>
      <c r="AU226" s="123" t="s">
        <v>76</v>
      </c>
      <c r="AY226" s="15" t="s">
        <v>288</v>
      </c>
      <c r="BE226" s="124">
        <f>IF(N226="základní",J226,0)</f>
        <v>0</v>
      </c>
      <c r="BF226" s="124">
        <f>IF(N226="snížená",J226,0)</f>
        <v>0</v>
      </c>
      <c r="BG226" s="124">
        <f>IF(N226="zákl. přenesená",J226,0)</f>
        <v>0</v>
      </c>
      <c r="BH226" s="124">
        <f>IF(N226="sníž. přenesená",J226,0)</f>
        <v>0</v>
      </c>
      <c r="BI226" s="124">
        <f>IF(N226="nulová",J226,0)</f>
        <v>0</v>
      </c>
      <c r="BJ226" s="15" t="s">
        <v>83</v>
      </c>
      <c r="BK226" s="124">
        <f>ROUND(I226*H226,2)</f>
        <v>0</v>
      </c>
      <c r="BL226" s="15" t="s">
        <v>289</v>
      </c>
      <c r="BM226" s="123" t="s">
        <v>606</v>
      </c>
    </row>
    <row r="227" spans="2:65" s="1" customFormat="1" ht="19.5">
      <c r="B227" s="30"/>
      <c r="D227" s="125" t="s">
        <v>291</v>
      </c>
      <c r="F227" s="126" t="s">
        <v>607</v>
      </c>
      <c r="I227" s="127"/>
      <c r="L227" s="30"/>
      <c r="M227" s="128"/>
      <c r="T227" s="51"/>
      <c r="AT227" s="15" t="s">
        <v>291</v>
      </c>
      <c r="AU227" s="15" t="s">
        <v>76</v>
      </c>
    </row>
    <row r="228" spans="2:65" s="9" customFormat="1" ht="11.25">
      <c r="B228" s="129"/>
      <c r="D228" s="125" t="s">
        <v>292</v>
      </c>
      <c r="E228" s="130" t="s">
        <v>35</v>
      </c>
      <c r="F228" s="131" t="s">
        <v>1498</v>
      </c>
      <c r="H228" s="132">
        <v>9.4</v>
      </c>
      <c r="I228" s="133"/>
      <c r="L228" s="129"/>
      <c r="M228" s="134"/>
      <c r="T228" s="135"/>
      <c r="AT228" s="130" t="s">
        <v>292</v>
      </c>
      <c r="AU228" s="130" t="s">
        <v>76</v>
      </c>
      <c r="AV228" s="9" t="s">
        <v>85</v>
      </c>
      <c r="AW228" s="9" t="s">
        <v>37</v>
      </c>
      <c r="AX228" s="9" t="s">
        <v>76</v>
      </c>
      <c r="AY228" s="130" t="s">
        <v>288</v>
      </c>
    </row>
    <row r="229" spans="2:65" s="9" customFormat="1" ht="11.25">
      <c r="B229" s="129"/>
      <c r="D229" s="125" t="s">
        <v>292</v>
      </c>
      <c r="E229" s="130" t="s">
        <v>35</v>
      </c>
      <c r="F229" s="131" t="s">
        <v>1499</v>
      </c>
      <c r="H229" s="132">
        <v>2.1</v>
      </c>
      <c r="I229" s="133"/>
      <c r="L229" s="129"/>
      <c r="M229" s="134"/>
      <c r="T229" s="135"/>
      <c r="AT229" s="130" t="s">
        <v>292</v>
      </c>
      <c r="AU229" s="130" t="s">
        <v>76</v>
      </c>
      <c r="AV229" s="9" t="s">
        <v>85</v>
      </c>
      <c r="AW229" s="9" t="s">
        <v>37</v>
      </c>
      <c r="AX229" s="9" t="s">
        <v>76</v>
      </c>
      <c r="AY229" s="130" t="s">
        <v>288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1500</v>
      </c>
      <c r="H230" s="132">
        <v>53.341000000000001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9" customFormat="1" ht="11.25">
      <c r="B231" s="129"/>
      <c r="D231" s="125" t="s">
        <v>292</v>
      </c>
      <c r="E231" s="130" t="s">
        <v>35</v>
      </c>
      <c r="F231" s="131" t="s">
        <v>1501</v>
      </c>
      <c r="H231" s="132">
        <v>4.5780000000000003</v>
      </c>
      <c r="I231" s="133"/>
      <c r="L231" s="129"/>
      <c r="M231" s="134"/>
      <c r="T231" s="135"/>
      <c r="AT231" s="130" t="s">
        <v>292</v>
      </c>
      <c r="AU231" s="130" t="s">
        <v>76</v>
      </c>
      <c r="AV231" s="9" t="s">
        <v>85</v>
      </c>
      <c r="AW231" s="9" t="s">
        <v>37</v>
      </c>
      <c r="AX231" s="9" t="s">
        <v>76</v>
      </c>
      <c r="AY231" s="130" t="s">
        <v>288</v>
      </c>
    </row>
    <row r="232" spans="2:65" s="9" customFormat="1" ht="11.25">
      <c r="B232" s="129"/>
      <c r="D232" s="125" t="s">
        <v>292</v>
      </c>
      <c r="E232" s="130" t="s">
        <v>35</v>
      </c>
      <c r="F232" s="131" t="s">
        <v>1502</v>
      </c>
      <c r="H232" s="132">
        <v>57.497999999999998</v>
      </c>
      <c r="I232" s="133"/>
      <c r="L232" s="129"/>
      <c r="M232" s="134"/>
      <c r="T232" s="135"/>
      <c r="AT232" s="130" t="s">
        <v>292</v>
      </c>
      <c r="AU232" s="130" t="s">
        <v>76</v>
      </c>
      <c r="AV232" s="9" t="s">
        <v>85</v>
      </c>
      <c r="AW232" s="9" t="s">
        <v>37</v>
      </c>
      <c r="AX232" s="9" t="s">
        <v>76</v>
      </c>
      <c r="AY232" s="130" t="s">
        <v>288</v>
      </c>
    </row>
    <row r="233" spans="2:65" s="9" customFormat="1" ht="11.25">
      <c r="B233" s="129"/>
      <c r="D233" s="125" t="s">
        <v>292</v>
      </c>
      <c r="E233" s="130" t="s">
        <v>35</v>
      </c>
      <c r="F233" s="131" t="s">
        <v>1503</v>
      </c>
      <c r="H233" s="132">
        <v>7.1</v>
      </c>
      <c r="I233" s="133"/>
      <c r="L233" s="129"/>
      <c r="M233" s="134"/>
      <c r="T233" s="135"/>
      <c r="AT233" s="130" t="s">
        <v>292</v>
      </c>
      <c r="AU233" s="130" t="s">
        <v>76</v>
      </c>
      <c r="AV233" s="9" t="s">
        <v>85</v>
      </c>
      <c r="AW233" s="9" t="s">
        <v>37</v>
      </c>
      <c r="AX233" s="9" t="s">
        <v>76</v>
      </c>
      <c r="AY233" s="130" t="s">
        <v>288</v>
      </c>
    </row>
    <row r="234" spans="2:65" s="10" customFormat="1" ht="11.25">
      <c r="B234" s="136"/>
      <c r="D234" s="125" t="s">
        <v>292</v>
      </c>
      <c r="E234" s="137" t="s">
        <v>35</v>
      </c>
      <c r="F234" s="138" t="s">
        <v>307</v>
      </c>
      <c r="H234" s="139">
        <v>134.017</v>
      </c>
      <c r="I234" s="140"/>
      <c r="L234" s="136"/>
      <c r="M234" s="141"/>
      <c r="T234" s="142"/>
      <c r="AT234" s="137" t="s">
        <v>292</v>
      </c>
      <c r="AU234" s="137" t="s">
        <v>76</v>
      </c>
      <c r="AV234" s="10" t="s">
        <v>289</v>
      </c>
      <c r="AW234" s="10" t="s">
        <v>37</v>
      </c>
      <c r="AX234" s="10" t="s">
        <v>83</v>
      </c>
      <c r="AY234" s="137" t="s">
        <v>288</v>
      </c>
    </row>
    <row r="235" spans="2:65" s="1" customFormat="1" ht="33" customHeight="1">
      <c r="B235" s="30"/>
      <c r="C235" s="144" t="s">
        <v>565</v>
      </c>
      <c r="D235" s="144" t="s">
        <v>349</v>
      </c>
      <c r="E235" s="145" t="s">
        <v>616</v>
      </c>
      <c r="F235" s="146" t="s">
        <v>617</v>
      </c>
      <c r="G235" s="147" t="s">
        <v>286</v>
      </c>
      <c r="H235" s="148">
        <v>424.262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618</v>
      </c>
    </row>
    <row r="236" spans="2:65" s="1" customFormat="1" ht="19.5">
      <c r="B236" s="30"/>
      <c r="D236" s="125" t="s">
        <v>291</v>
      </c>
      <c r="F236" s="126" t="s">
        <v>619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 ht="11.25">
      <c r="B237" s="129"/>
      <c r="D237" s="125" t="s">
        <v>292</v>
      </c>
      <c r="E237" s="130" t="s">
        <v>35</v>
      </c>
      <c r="F237" s="131" t="s">
        <v>1504</v>
      </c>
      <c r="H237" s="132">
        <v>272.60000000000002</v>
      </c>
      <c r="I237" s="133"/>
      <c r="L237" s="129"/>
      <c r="M237" s="134"/>
      <c r="T237" s="135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76</v>
      </c>
      <c r="AY237" s="130" t="s">
        <v>288</v>
      </c>
    </row>
    <row r="238" spans="2:65" s="9" customFormat="1" ht="11.25">
      <c r="B238" s="129"/>
      <c r="D238" s="125" t="s">
        <v>292</v>
      </c>
      <c r="E238" s="130" t="s">
        <v>35</v>
      </c>
      <c r="F238" s="131" t="s">
        <v>1505</v>
      </c>
      <c r="H238" s="132">
        <v>132.762</v>
      </c>
      <c r="I238" s="133"/>
      <c r="L238" s="129"/>
      <c r="M238" s="134"/>
      <c r="T238" s="135"/>
      <c r="AT238" s="130" t="s">
        <v>292</v>
      </c>
      <c r="AU238" s="130" t="s">
        <v>76</v>
      </c>
      <c r="AV238" s="9" t="s">
        <v>85</v>
      </c>
      <c r="AW238" s="9" t="s">
        <v>37</v>
      </c>
      <c r="AX238" s="9" t="s">
        <v>76</v>
      </c>
      <c r="AY238" s="130" t="s">
        <v>288</v>
      </c>
    </row>
    <row r="239" spans="2:65" s="9" customFormat="1" ht="11.25">
      <c r="B239" s="129"/>
      <c r="D239" s="125" t="s">
        <v>292</v>
      </c>
      <c r="E239" s="130" t="s">
        <v>35</v>
      </c>
      <c r="F239" s="131" t="s">
        <v>1506</v>
      </c>
      <c r="H239" s="132">
        <v>18.899999999999999</v>
      </c>
      <c r="I239" s="133"/>
      <c r="L239" s="129"/>
      <c r="M239" s="134"/>
      <c r="T239" s="135"/>
      <c r="AT239" s="130" t="s">
        <v>292</v>
      </c>
      <c r="AU239" s="130" t="s">
        <v>76</v>
      </c>
      <c r="AV239" s="9" t="s">
        <v>85</v>
      </c>
      <c r="AW239" s="9" t="s">
        <v>37</v>
      </c>
      <c r="AX239" s="9" t="s">
        <v>76</v>
      </c>
      <c r="AY239" s="130" t="s">
        <v>288</v>
      </c>
    </row>
    <row r="240" spans="2:65" s="10" customFormat="1" ht="11.25">
      <c r="B240" s="136"/>
      <c r="D240" s="125" t="s">
        <v>292</v>
      </c>
      <c r="E240" s="137" t="s">
        <v>35</v>
      </c>
      <c r="F240" s="138" t="s">
        <v>307</v>
      </c>
      <c r="H240" s="139">
        <v>424.262</v>
      </c>
      <c r="I240" s="140"/>
      <c r="L240" s="136"/>
      <c r="M240" s="141"/>
      <c r="T240" s="142"/>
      <c r="AT240" s="137" t="s">
        <v>292</v>
      </c>
      <c r="AU240" s="137" t="s">
        <v>76</v>
      </c>
      <c r="AV240" s="10" t="s">
        <v>289</v>
      </c>
      <c r="AW240" s="10" t="s">
        <v>37</v>
      </c>
      <c r="AX240" s="10" t="s">
        <v>83</v>
      </c>
      <c r="AY240" s="137" t="s">
        <v>288</v>
      </c>
    </row>
    <row r="241" spans="2:65" s="1" customFormat="1" ht="16.5" customHeight="1">
      <c r="B241" s="30"/>
      <c r="C241" s="144" t="s">
        <v>571</v>
      </c>
      <c r="D241" s="144" t="s">
        <v>349</v>
      </c>
      <c r="E241" s="145" t="s">
        <v>627</v>
      </c>
      <c r="F241" s="146" t="s">
        <v>628</v>
      </c>
      <c r="G241" s="147" t="s">
        <v>286</v>
      </c>
      <c r="H241" s="148">
        <v>16.472000000000001</v>
      </c>
      <c r="I241" s="149"/>
      <c r="J241" s="150">
        <f>ROUND(I241*H241,2)</f>
        <v>0</v>
      </c>
      <c r="K241" s="151"/>
      <c r="L241" s="30"/>
      <c r="M241" s="152" t="s">
        <v>35</v>
      </c>
      <c r="N241" s="153" t="s">
        <v>47</v>
      </c>
      <c r="P241" s="121">
        <f>O241*H241</f>
        <v>0</v>
      </c>
      <c r="Q241" s="121">
        <v>0</v>
      </c>
      <c r="R241" s="121">
        <f>Q241*H241</f>
        <v>0</v>
      </c>
      <c r="S241" s="121">
        <v>0</v>
      </c>
      <c r="T241" s="122">
        <f>S241*H241</f>
        <v>0</v>
      </c>
      <c r="AR241" s="123" t="s">
        <v>289</v>
      </c>
      <c r="AT241" s="123" t="s">
        <v>349</v>
      </c>
      <c r="AU241" s="123" t="s">
        <v>76</v>
      </c>
      <c r="AY241" s="15" t="s">
        <v>288</v>
      </c>
      <c r="BE241" s="124">
        <f>IF(N241="základní",J241,0)</f>
        <v>0</v>
      </c>
      <c r="BF241" s="124">
        <f>IF(N241="snížená",J241,0)</f>
        <v>0</v>
      </c>
      <c r="BG241" s="124">
        <f>IF(N241="zákl. přenesená",J241,0)</f>
        <v>0</v>
      </c>
      <c r="BH241" s="124">
        <f>IF(N241="sníž. přenesená",J241,0)</f>
        <v>0</v>
      </c>
      <c r="BI241" s="124">
        <f>IF(N241="nulová",J241,0)</f>
        <v>0</v>
      </c>
      <c r="BJ241" s="15" t="s">
        <v>83</v>
      </c>
      <c r="BK241" s="124">
        <f>ROUND(I241*H241,2)</f>
        <v>0</v>
      </c>
      <c r="BL241" s="15" t="s">
        <v>289</v>
      </c>
      <c r="BM241" s="123" t="s">
        <v>1255</v>
      </c>
    </row>
    <row r="242" spans="2:65" s="1" customFormat="1" ht="29.25">
      <c r="B242" s="30"/>
      <c r="D242" s="125" t="s">
        <v>291</v>
      </c>
      <c r="F242" s="126" t="s">
        <v>746</v>
      </c>
      <c r="I242" s="127"/>
      <c r="L242" s="30"/>
      <c r="M242" s="128"/>
      <c r="T242" s="51"/>
      <c r="AT242" s="15" t="s">
        <v>291</v>
      </c>
      <c r="AU242" s="15" t="s">
        <v>76</v>
      </c>
    </row>
    <row r="243" spans="2:65" s="9" customFormat="1" ht="11.25">
      <c r="B243" s="129"/>
      <c r="D243" s="125" t="s">
        <v>292</v>
      </c>
      <c r="E243" s="130" t="s">
        <v>35</v>
      </c>
      <c r="F243" s="131" t="s">
        <v>1507</v>
      </c>
      <c r="H243" s="132">
        <v>16.472000000000001</v>
      </c>
      <c r="I243" s="133"/>
      <c r="L243" s="129"/>
      <c r="M243" s="134"/>
      <c r="T243" s="135"/>
      <c r="AT243" s="130" t="s">
        <v>292</v>
      </c>
      <c r="AU243" s="130" t="s">
        <v>76</v>
      </c>
      <c r="AV243" s="9" t="s">
        <v>85</v>
      </c>
      <c r="AW243" s="9" t="s">
        <v>37</v>
      </c>
      <c r="AX243" s="9" t="s">
        <v>83</v>
      </c>
      <c r="AY243" s="130" t="s">
        <v>288</v>
      </c>
    </row>
    <row r="244" spans="2:65" s="1" customFormat="1" ht="24.2" customHeight="1">
      <c r="B244" s="30"/>
      <c r="C244" s="144" t="s">
        <v>577</v>
      </c>
      <c r="D244" s="144" t="s">
        <v>349</v>
      </c>
      <c r="E244" s="145" t="s">
        <v>635</v>
      </c>
      <c r="F244" s="146" t="s">
        <v>636</v>
      </c>
      <c r="G244" s="147" t="s">
        <v>286</v>
      </c>
      <c r="H244" s="148">
        <v>565.67100000000005</v>
      </c>
      <c r="I244" s="149"/>
      <c r="J244" s="150">
        <f>ROUND(I244*H244,2)</f>
        <v>0</v>
      </c>
      <c r="K244" s="151"/>
      <c r="L244" s="30"/>
      <c r="M244" s="152" t="s">
        <v>35</v>
      </c>
      <c r="N244" s="153" t="s">
        <v>47</v>
      </c>
      <c r="P244" s="121">
        <f>O244*H244</f>
        <v>0</v>
      </c>
      <c r="Q244" s="121">
        <v>0</v>
      </c>
      <c r="R244" s="121">
        <f>Q244*H244</f>
        <v>0</v>
      </c>
      <c r="S244" s="121">
        <v>0</v>
      </c>
      <c r="T244" s="122">
        <f>S244*H244</f>
        <v>0</v>
      </c>
      <c r="AR244" s="123" t="s">
        <v>289</v>
      </c>
      <c r="AT244" s="123" t="s">
        <v>349</v>
      </c>
      <c r="AU244" s="123" t="s">
        <v>76</v>
      </c>
      <c r="AY244" s="15" t="s">
        <v>288</v>
      </c>
      <c r="BE244" s="124">
        <f>IF(N244="základní",J244,0)</f>
        <v>0</v>
      </c>
      <c r="BF244" s="124">
        <f>IF(N244="snížená",J244,0)</f>
        <v>0</v>
      </c>
      <c r="BG244" s="124">
        <f>IF(N244="zákl. přenesená",J244,0)</f>
        <v>0</v>
      </c>
      <c r="BH244" s="124">
        <f>IF(N244="sníž. přenesená",J244,0)</f>
        <v>0</v>
      </c>
      <c r="BI244" s="124">
        <f>IF(N244="nulová",J244,0)</f>
        <v>0</v>
      </c>
      <c r="BJ244" s="15" t="s">
        <v>83</v>
      </c>
      <c r="BK244" s="124">
        <f>ROUND(I244*H244,2)</f>
        <v>0</v>
      </c>
      <c r="BL244" s="15" t="s">
        <v>289</v>
      </c>
      <c r="BM244" s="123" t="s">
        <v>637</v>
      </c>
    </row>
    <row r="245" spans="2:65" s="1" customFormat="1" ht="19.5">
      <c r="B245" s="30"/>
      <c r="D245" s="125" t="s">
        <v>291</v>
      </c>
      <c r="F245" s="126" t="s">
        <v>638</v>
      </c>
      <c r="I245" s="127"/>
      <c r="L245" s="30"/>
      <c r="M245" s="128"/>
      <c r="T245" s="51"/>
      <c r="AT245" s="15" t="s">
        <v>291</v>
      </c>
      <c r="AU245" s="15" t="s">
        <v>76</v>
      </c>
    </row>
    <row r="246" spans="2:65" s="9" customFormat="1" ht="11.25">
      <c r="B246" s="129"/>
      <c r="D246" s="125" t="s">
        <v>292</v>
      </c>
      <c r="E246" s="130" t="s">
        <v>35</v>
      </c>
      <c r="F246" s="131" t="s">
        <v>1508</v>
      </c>
      <c r="H246" s="132">
        <v>285.59300000000002</v>
      </c>
      <c r="I246" s="133"/>
      <c r="L246" s="129"/>
      <c r="M246" s="134"/>
      <c r="T246" s="135"/>
      <c r="AT246" s="130" t="s">
        <v>292</v>
      </c>
      <c r="AU246" s="130" t="s">
        <v>76</v>
      </c>
      <c r="AV246" s="9" t="s">
        <v>85</v>
      </c>
      <c r="AW246" s="9" t="s">
        <v>37</v>
      </c>
      <c r="AX246" s="9" t="s">
        <v>76</v>
      </c>
      <c r="AY246" s="130" t="s">
        <v>288</v>
      </c>
    </row>
    <row r="247" spans="2:65" s="9" customFormat="1" ht="11.25">
      <c r="B247" s="129"/>
      <c r="D247" s="125" t="s">
        <v>292</v>
      </c>
      <c r="E247" s="130" t="s">
        <v>35</v>
      </c>
      <c r="F247" s="131" t="s">
        <v>1509</v>
      </c>
      <c r="H247" s="132">
        <v>89.537999999999997</v>
      </c>
      <c r="I247" s="133"/>
      <c r="L247" s="129"/>
      <c r="M247" s="134"/>
      <c r="T247" s="135"/>
      <c r="AT247" s="130" t="s">
        <v>292</v>
      </c>
      <c r="AU247" s="130" t="s">
        <v>76</v>
      </c>
      <c r="AV247" s="9" t="s">
        <v>85</v>
      </c>
      <c r="AW247" s="9" t="s">
        <v>37</v>
      </c>
      <c r="AX247" s="9" t="s">
        <v>76</v>
      </c>
      <c r="AY247" s="130" t="s">
        <v>288</v>
      </c>
    </row>
    <row r="248" spans="2:65" s="9" customFormat="1" ht="11.25">
      <c r="B248" s="129"/>
      <c r="D248" s="125" t="s">
        <v>292</v>
      </c>
      <c r="E248" s="130" t="s">
        <v>35</v>
      </c>
      <c r="F248" s="131" t="s">
        <v>1510</v>
      </c>
      <c r="H248" s="132">
        <v>37.692</v>
      </c>
      <c r="I248" s="133"/>
      <c r="L248" s="129"/>
      <c r="M248" s="134"/>
      <c r="T248" s="135"/>
      <c r="AT248" s="130" t="s">
        <v>292</v>
      </c>
      <c r="AU248" s="130" t="s">
        <v>76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9" customFormat="1" ht="11.25">
      <c r="B249" s="129"/>
      <c r="D249" s="125" t="s">
        <v>292</v>
      </c>
      <c r="E249" s="130" t="s">
        <v>35</v>
      </c>
      <c r="F249" s="131" t="s">
        <v>1511</v>
      </c>
      <c r="H249" s="132">
        <v>28.8</v>
      </c>
      <c r="I249" s="133"/>
      <c r="L249" s="129"/>
      <c r="M249" s="134"/>
      <c r="T249" s="135"/>
      <c r="AT249" s="130" t="s">
        <v>292</v>
      </c>
      <c r="AU249" s="130" t="s">
        <v>76</v>
      </c>
      <c r="AV249" s="9" t="s">
        <v>85</v>
      </c>
      <c r="AW249" s="9" t="s">
        <v>37</v>
      </c>
      <c r="AX249" s="9" t="s">
        <v>76</v>
      </c>
      <c r="AY249" s="130" t="s">
        <v>288</v>
      </c>
    </row>
    <row r="250" spans="2:65" s="9" customFormat="1" ht="11.25">
      <c r="B250" s="129"/>
      <c r="D250" s="125" t="s">
        <v>292</v>
      </c>
      <c r="E250" s="130" t="s">
        <v>35</v>
      </c>
      <c r="F250" s="131" t="s">
        <v>1512</v>
      </c>
      <c r="H250" s="132">
        <v>10.164</v>
      </c>
      <c r="I250" s="133"/>
      <c r="L250" s="129"/>
      <c r="M250" s="134"/>
      <c r="T250" s="135"/>
      <c r="AT250" s="130" t="s">
        <v>292</v>
      </c>
      <c r="AU250" s="130" t="s">
        <v>76</v>
      </c>
      <c r="AV250" s="9" t="s">
        <v>85</v>
      </c>
      <c r="AW250" s="9" t="s">
        <v>37</v>
      </c>
      <c r="AX250" s="9" t="s">
        <v>76</v>
      </c>
      <c r="AY250" s="130" t="s">
        <v>288</v>
      </c>
    </row>
    <row r="251" spans="2:65" s="9" customFormat="1" ht="11.25">
      <c r="B251" s="129"/>
      <c r="D251" s="125" t="s">
        <v>292</v>
      </c>
      <c r="E251" s="130" t="s">
        <v>35</v>
      </c>
      <c r="F251" s="131" t="s">
        <v>1513</v>
      </c>
      <c r="H251" s="132">
        <v>4.22</v>
      </c>
      <c r="I251" s="133"/>
      <c r="L251" s="129"/>
      <c r="M251" s="134"/>
      <c r="T251" s="135"/>
      <c r="AT251" s="130" t="s">
        <v>292</v>
      </c>
      <c r="AU251" s="130" t="s">
        <v>76</v>
      </c>
      <c r="AV251" s="9" t="s">
        <v>85</v>
      </c>
      <c r="AW251" s="9" t="s">
        <v>37</v>
      </c>
      <c r="AX251" s="9" t="s">
        <v>76</v>
      </c>
      <c r="AY251" s="130" t="s">
        <v>288</v>
      </c>
    </row>
    <row r="252" spans="2:65" s="9" customFormat="1" ht="11.25">
      <c r="B252" s="129"/>
      <c r="D252" s="125" t="s">
        <v>292</v>
      </c>
      <c r="E252" s="130" t="s">
        <v>35</v>
      </c>
      <c r="F252" s="131" t="s">
        <v>1507</v>
      </c>
      <c r="H252" s="132">
        <v>16.472000000000001</v>
      </c>
      <c r="I252" s="133"/>
      <c r="L252" s="129"/>
      <c r="M252" s="134"/>
      <c r="T252" s="135"/>
      <c r="AT252" s="130" t="s">
        <v>292</v>
      </c>
      <c r="AU252" s="130" t="s">
        <v>76</v>
      </c>
      <c r="AV252" s="9" t="s">
        <v>85</v>
      </c>
      <c r="AW252" s="9" t="s">
        <v>37</v>
      </c>
      <c r="AX252" s="9" t="s">
        <v>76</v>
      </c>
      <c r="AY252" s="130" t="s">
        <v>288</v>
      </c>
    </row>
    <row r="253" spans="2:65" s="9" customFormat="1" ht="11.25">
      <c r="B253" s="129"/>
      <c r="D253" s="125" t="s">
        <v>292</v>
      </c>
      <c r="E253" s="130" t="s">
        <v>35</v>
      </c>
      <c r="F253" s="131" t="s">
        <v>1514</v>
      </c>
      <c r="H253" s="132">
        <v>93.191999999999993</v>
      </c>
      <c r="I253" s="133"/>
      <c r="L253" s="129"/>
      <c r="M253" s="134"/>
      <c r="T253" s="135"/>
      <c r="AT253" s="130" t="s">
        <v>292</v>
      </c>
      <c r="AU253" s="130" t="s">
        <v>76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10" customFormat="1" ht="11.25">
      <c r="B254" s="136"/>
      <c r="D254" s="125" t="s">
        <v>292</v>
      </c>
      <c r="E254" s="137" t="s">
        <v>35</v>
      </c>
      <c r="F254" s="138" t="s">
        <v>307</v>
      </c>
      <c r="H254" s="139">
        <v>565.67100000000005</v>
      </c>
      <c r="I254" s="140"/>
      <c r="L254" s="136"/>
      <c r="M254" s="141"/>
      <c r="T254" s="142"/>
      <c r="AT254" s="137" t="s">
        <v>292</v>
      </c>
      <c r="AU254" s="137" t="s">
        <v>76</v>
      </c>
      <c r="AV254" s="10" t="s">
        <v>289</v>
      </c>
      <c r="AW254" s="10" t="s">
        <v>37</v>
      </c>
      <c r="AX254" s="10" t="s">
        <v>83</v>
      </c>
      <c r="AY254" s="137" t="s">
        <v>288</v>
      </c>
    </row>
    <row r="255" spans="2:65" s="1" customFormat="1" ht="24.2" customHeight="1">
      <c r="B255" s="30"/>
      <c r="C255" s="144" t="s">
        <v>583</v>
      </c>
      <c r="D255" s="144" t="s">
        <v>349</v>
      </c>
      <c r="E255" s="145" t="s">
        <v>644</v>
      </c>
      <c r="F255" s="146" t="s">
        <v>645</v>
      </c>
      <c r="G255" s="147" t="s">
        <v>286</v>
      </c>
      <c r="H255" s="148">
        <v>1107.9069999999999</v>
      </c>
      <c r="I255" s="149"/>
      <c r="J255" s="150">
        <f>ROUND(I255*H255,2)</f>
        <v>0</v>
      </c>
      <c r="K255" s="151"/>
      <c r="L255" s="30"/>
      <c r="M255" s="152" t="s">
        <v>35</v>
      </c>
      <c r="N255" s="153" t="s">
        <v>47</v>
      </c>
      <c r="P255" s="121">
        <f>O255*H255</f>
        <v>0</v>
      </c>
      <c r="Q255" s="121">
        <v>0</v>
      </c>
      <c r="R255" s="121">
        <f>Q255*H255</f>
        <v>0</v>
      </c>
      <c r="S255" s="121">
        <v>0</v>
      </c>
      <c r="T255" s="122">
        <f>S255*H255</f>
        <v>0</v>
      </c>
      <c r="AR255" s="123" t="s">
        <v>289</v>
      </c>
      <c r="AT255" s="123" t="s">
        <v>349</v>
      </c>
      <c r="AU255" s="123" t="s">
        <v>76</v>
      </c>
      <c r="AY255" s="15" t="s">
        <v>288</v>
      </c>
      <c r="BE255" s="124">
        <f>IF(N255="základní",J255,0)</f>
        <v>0</v>
      </c>
      <c r="BF255" s="124">
        <f>IF(N255="snížená",J255,0)</f>
        <v>0</v>
      </c>
      <c r="BG255" s="124">
        <f>IF(N255="zákl. přenesená",J255,0)</f>
        <v>0</v>
      </c>
      <c r="BH255" s="124">
        <f>IF(N255="sníž. přenesená",J255,0)</f>
        <v>0</v>
      </c>
      <c r="BI255" s="124">
        <f>IF(N255="nulová",J255,0)</f>
        <v>0</v>
      </c>
      <c r="BJ255" s="15" t="s">
        <v>83</v>
      </c>
      <c r="BK255" s="124">
        <f>ROUND(I255*H255,2)</f>
        <v>0</v>
      </c>
      <c r="BL255" s="15" t="s">
        <v>289</v>
      </c>
      <c r="BM255" s="123" t="s">
        <v>646</v>
      </c>
    </row>
    <row r="256" spans="2:65" s="1" customFormat="1" ht="39">
      <c r="B256" s="30"/>
      <c r="D256" s="125" t="s">
        <v>291</v>
      </c>
      <c r="F256" s="126" t="s">
        <v>750</v>
      </c>
      <c r="I256" s="127"/>
      <c r="L256" s="30"/>
      <c r="M256" s="128"/>
      <c r="T256" s="51"/>
      <c r="AT256" s="15" t="s">
        <v>291</v>
      </c>
      <c r="AU256" s="15" t="s">
        <v>76</v>
      </c>
    </row>
    <row r="257" spans="2:65" s="9" customFormat="1" ht="11.25">
      <c r="B257" s="129"/>
      <c r="D257" s="125" t="s">
        <v>292</v>
      </c>
      <c r="E257" s="130" t="s">
        <v>35</v>
      </c>
      <c r="F257" s="131" t="s">
        <v>1515</v>
      </c>
      <c r="H257" s="132">
        <v>285.59300000000002</v>
      </c>
      <c r="I257" s="133"/>
      <c r="L257" s="129"/>
      <c r="M257" s="134"/>
      <c r="T257" s="135"/>
      <c r="AT257" s="130" t="s">
        <v>292</v>
      </c>
      <c r="AU257" s="130" t="s">
        <v>76</v>
      </c>
      <c r="AV257" s="9" t="s">
        <v>85</v>
      </c>
      <c r="AW257" s="9" t="s">
        <v>37</v>
      </c>
      <c r="AX257" s="9" t="s">
        <v>76</v>
      </c>
      <c r="AY257" s="130" t="s">
        <v>288</v>
      </c>
    </row>
    <row r="258" spans="2:65" s="9" customFormat="1" ht="11.25">
      <c r="B258" s="129"/>
      <c r="D258" s="125" t="s">
        <v>292</v>
      </c>
      <c r="E258" s="130" t="s">
        <v>35</v>
      </c>
      <c r="F258" s="131" t="s">
        <v>1516</v>
      </c>
      <c r="H258" s="132">
        <v>805.84199999999998</v>
      </c>
      <c r="I258" s="133"/>
      <c r="L258" s="129"/>
      <c r="M258" s="134"/>
      <c r="T258" s="135"/>
      <c r="AT258" s="130" t="s">
        <v>292</v>
      </c>
      <c r="AU258" s="130" t="s">
        <v>76</v>
      </c>
      <c r="AV258" s="9" t="s">
        <v>85</v>
      </c>
      <c r="AW258" s="9" t="s">
        <v>37</v>
      </c>
      <c r="AX258" s="9" t="s">
        <v>76</v>
      </c>
      <c r="AY258" s="130" t="s">
        <v>288</v>
      </c>
    </row>
    <row r="259" spans="2:65" s="9" customFormat="1" ht="11.25">
      <c r="B259" s="129"/>
      <c r="D259" s="125" t="s">
        <v>292</v>
      </c>
      <c r="E259" s="130" t="s">
        <v>35</v>
      </c>
      <c r="F259" s="131" t="s">
        <v>1517</v>
      </c>
      <c r="H259" s="132">
        <v>16.472000000000001</v>
      </c>
      <c r="I259" s="133"/>
      <c r="L259" s="129"/>
      <c r="M259" s="134"/>
      <c r="T259" s="135"/>
      <c r="AT259" s="130" t="s">
        <v>292</v>
      </c>
      <c r="AU259" s="130" t="s">
        <v>76</v>
      </c>
      <c r="AV259" s="9" t="s">
        <v>85</v>
      </c>
      <c r="AW259" s="9" t="s">
        <v>37</v>
      </c>
      <c r="AX259" s="9" t="s">
        <v>76</v>
      </c>
      <c r="AY259" s="130" t="s">
        <v>288</v>
      </c>
    </row>
    <row r="260" spans="2:65" s="10" customFormat="1" ht="11.25">
      <c r="B260" s="136"/>
      <c r="D260" s="125" t="s">
        <v>292</v>
      </c>
      <c r="E260" s="137" t="s">
        <v>35</v>
      </c>
      <c r="F260" s="138" t="s">
        <v>307</v>
      </c>
      <c r="H260" s="139">
        <v>1107.9069999999999</v>
      </c>
      <c r="I260" s="140"/>
      <c r="L260" s="136"/>
      <c r="M260" s="141"/>
      <c r="T260" s="142"/>
      <c r="AT260" s="137" t="s">
        <v>292</v>
      </c>
      <c r="AU260" s="137" t="s">
        <v>76</v>
      </c>
      <c r="AV260" s="10" t="s">
        <v>289</v>
      </c>
      <c r="AW260" s="10" t="s">
        <v>37</v>
      </c>
      <c r="AX260" s="10" t="s">
        <v>83</v>
      </c>
      <c r="AY260" s="137" t="s">
        <v>288</v>
      </c>
    </row>
    <row r="261" spans="2:65" s="1" customFormat="1" ht="16.5" customHeight="1">
      <c r="B261" s="30"/>
      <c r="C261" s="144" t="s">
        <v>590</v>
      </c>
      <c r="D261" s="144" t="s">
        <v>349</v>
      </c>
      <c r="E261" s="145" t="s">
        <v>671</v>
      </c>
      <c r="F261" s="146" t="s">
        <v>672</v>
      </c>
      <c r="G261" s="147" t="s">
        <v>286</v>
      </c>
      <c r="H261" s="148">
        <v>7.1</v>
      </c>
      <c r="I261" s="149"/>
      <c r="J261" s="150">
        <f>ROUND(I261*H261,2)</f>
        <v>0</v>
      </c>
      <c r="K261" s="151"/>
      <c r="L261" s="30"/>
      <c r="M261" s="152" t="s">
        <v>35</v>
      </c>
      <c r="N261" s="153" t="s">
        <v>47</v>
      </c>
      <c r="P261" s="121">
        <f>O261*H261</f>
        <v>0</v>
      </c>
      <c r="Q261" s="121">
        <v>0</v>
      </c>
      <c r="R261" s="121">
        <f>Q261*H261</f>
        <v>0</v>
      </c>
      <c r="S261" s="121">
        <v>0</v>
      </c>
      <c r="T261" s="122">
        <f>S261*H261</f>
        <v>0</v>
      </c>
      <c r="AR261" s="123" t="s">
        <v>289</v>
      </c>
      <c r="AT261" s="123" t="s">
        <v>349</v>
      </c>
      <c r="AU261" s="123" t="s">
        <v>76</v>
      </c>
      <c r="AY261" s="15" t="s">
        <v>288</v>
      </c>
      <c r="BE261" s="124">
        <f>IF(N261="základní",J261,0)</f>
        <v>0</v>
      </c>
      <c r="BF261" s="124">
        <f>IF(N261="snížená",J261,0)</f>
        <v>0</v>
      </c>
      <c r="BG261" s="124">
        <f>IF(N261="zákl. přenesená",J261,0)</f>
        <v>0</v>
      </c>
      <c r="BH261" s="124">
        <f>IF(N261="sníž. přenesená",J261,0)</f>
        <v>0</v>
      </c>
      <c r="BI261" s="124">
        <f>IF(N261="nulová",J261,0)</f>
        <v>0</v>
      </c>
      <c r="BJ261" s="15" t="s">
        <v>83</v>
      </c>
      <c r="BK261" s="124">
        <f>ROUND(I261*H261,2)</f>
        <v>0</v>
      </c>
      <c r="BL261" s="15" t="s">
        <v>289</v>
      </c>
      <c r="BM261" s="123" t="s">
        <v>1223</v>
      </c>
    </row>
    <row r="262" spans="2:65" s="1" customFormat="1" ht="29.25">
      <c r="B262" s="30"/>
      <c r="D262" s="125" t="s">
        <v>291</v>
      </c>
      <c r="F262" s="126" t="s">
        <v>1224</v>
      </c>
      <c r="I262" s="127"/>
      <c r="L262" s="30"/>
      <c r="M262" s="128"/>
      <c r="T262" s="51"/>
      <c r="AT262" s="15" t="s">
        <v>291</v>
      </c>
      <c r="AU262" s="15" t="s">
        <v>76</v>
      </c>
    </row>
    <row r="263" spans="2:65" s="9" customFormat="1" ht="11.25">
      <c r="B263" s="129"/>
      <c r="D263" s="125" t="s">
        <v>292</v>
      </c>
      <c r="E263" s="130" t="s">
        <v>35</v>
      </c>
      <c r="F263" s="131" t="s">
        <v>1518</v>
      </c>
      <c r="H263" s="132">
        <v>4</v>
      </c>
      <c r="I263" s="133"/>
      <c r="L263" s="129"/>
      <c r="M263" s="134"/>
      <c r="T263" s="135"/>
      <c r="AT263" s="130" t="s">
        <v>292</v>
      </c>
      <c r="AU263" s="130" t="s">
        <v>76</v>
      </c>
      <c r="AV263" s="9" t="s">
        <v>85</v>
      </c>
      <c r="AW263" s="9" t="s">
        <v>37</v>
      </c>
      <c r="AX263" s="9" t="s">
        <v>76</v>
      </c>
      <c r="AY263" s="130" t="s">
        <v>288</v>
      </c>
    </row>
    <row r="264" spans="2:65" s="9" customFormat="1" ht="11.25">
      <c r="B264" s="129"/>
      <c r="D264" s="125" t="s">
        <v>292</v>
      </c>
      <c r="E264" s="130" t="s">
        <v>35</v>
      </c>
      <c r="F264" s="131" t="s">
        <v>1519</v>
      </c>
      <c r="H264" s="132">
        <v>3.1</v>
      </c>
      <c r="I264" s="133"/>
      <c r="L264" s="129"/>
      <c r="M264" s="134"/>
      <c r="T264" s="135"/>
      <c r="AT264" s="130" t="s">
        <v>292</v>
      </c>
      <c r="AU264" s="130" t="s">
        <v>76</v>
      </c>
      <c r="AV264" s="9" t="s">
        <v>85</v>
      </c>
      <c r="AW264" s="9" t="s">
        <v>37</v>
      </c>
      <c r="AX264" s="9" t="s">
        <v>76</v>
      </c>
      <c r="AY264" s="130" t="s">
        <v>288</v>
      </c>
    </row>
    <row r="265" spans="2:65" s="10" customFormat="1" ht="11.25">
      <c r="B265" s="136"/>
      <c r="D265" s="125" t="s">
        <v>292</v>
      </c>
      <c r="E265" s="137" t="s">
        <v>35</v>
      </c>
      <c r="F265" s="138" t="s">
        <v>307</v>
      </c>
      <c r="H265" s="139">
        <v>7.1</v>
      </c>
      <c r="I265" s="140"/>
      <c r="L265" s="136"/>
      <c r="M265" s="141"/>
      <c r="T265" s="142"/>
      <c r="AT265" s="137" t="s">
        <v>292</v>
      </c>
      <c r="AU265" s="137" t="s">
        <v>76</v>
      </c>
      <c r="AV265" s="10" t="s">
        <v>289</v>
      </c>
      <c r="AW265" s="10" t="s">
        <v>37</v>
      </c>
      <c r="AX265" s="10" t="s">
        <v>83</v>
      </c>
      <c r="AY265" s="137" t="s">
        <v>288</v>
      </c>
    </row>
    <row r="266" spans="2:65" s="1" customFormat="1" ht="16.5" customHeight="1">
      <c r="B266" s="30"/>
      <c r="C266" s="144" t="s">
        <v>596</v>
      </c>
      <c r="D266" s="144" t="s">
        <v>349</v>
      </c>
      <c r="E266" s="145" t="s">
        <v>655</v>
      </c>
      <c r="F266" s="146" t="s">
        <v>656</v>
      </c>
      <c r="G266" s="147" t="s">
        <v>286</v>
      </c>
      <c r="H266" s="148">
        <v>47.856000000000002</v>
      </c>
      <c r="I266" s="149"/>
      <c r="J266" s="150">
        <f>ROUND(I266*H266,2)</f>
        <v>0</v>
      </c>
      <c r="K266" s="151"/>
      <c r="L266" s="30"/>
      <c r="M266" s="152" t="s">
        <v>35</v>
      </c>
      <c r="N266" s="153" t="s">
        <v>47</v>
      </c>
      <c r="P266" s="121">
        <f>O266*H266</f>
        <v>0</v>
      </c>
      <c r="Q266" s="121">
        <v>0</v>
      </c>
      <c r="R266" s="121">
        <f>Q266*H266</f>
        <v>0</v>
      </c>
      <c r="S266" s="121">
        <v>0</v>
      </c>
      <c r="T266" s="122">
        <f>S266*H266</f>
        <v>0</v>
      </c>
      <c r="AR266" s="123" t="s">
        <v>289</v>
      </c>
      <c r="AT266" s="123" t="s">
        <v>349</v>
      </c>
      <c r="AU266" s="123" t="s">
        <v>76</v>
      </c>
      <c r="AY266" s="15" t="s">
        <v>288</v>
      </c>
      <c r="BE266" s="124">
        <f>IF(N266="základní",J266,0)</f>
        <v>0</v>
      </c>
      <c r="BF266" s="124">
        <f>IF(N266="snížená",J266,0)</f>
        <v>0</v>
      </c>
      <c r="BG266" s="124">
        <f>IF(N266="zákl. přenesená",J266,0)</f>
        <v>0</v>
      </c>
      <c r="BH266" s="124">
        <f>IF(N266="sníž. přenesená",J266,0)</f>
        <v>0</v>
      </c>
      <c r="BI266" s="124">
        <f>IF(N266="nulová",J266,0)</f>
        <v>0</v>
      </c>
      <c r="BJ266" s="15" t="s">
        <v>83</v>
      </c>
      <c r="BK266" s="124">
        <f>ROUND(I266*H266,2)</f>
        <v>0</v>
      </c>
      <c r="BL266" s="15" t="s">
        <v>289</v>
      </c>
      <c r="BM266" s="123" t="s">
        <v>657</v>
      </c>
    </row>
    <row r="267" spans="2:65" s="1" customFormat="1" ht="19.5">
      <c r="B267" s="30"/>
      <c r="D267" s="125" t="s">
        <v>291</v>
      </c>
      <c r="F267" s="126" t="s">
        <v>658</v>
      </c>
      <c r="I267" s="127"/>
      <c r="L267" s="30"/>
      <c r="M267" s="128"/>
      <c r="T267" s="51"/>
      <c r="AT267" s="15" t="s">
        <v>291</v>
      </c>
      <c r="AU267" s="15" t="s">
        <v>76</v>
      </c>
    </row>
    <row r="268" spans="2:65" s="9" customFormat="1" ht="11.25">
      <c r="B268" s="129"/>
      <c r="D268" s="125" t="s">
        <v>292</v>
      </c>
      <c r="E268" s="130" t="s">
        <v>35</v>
      </c>
      <c r="F268" s="131" t="s">
        <v>1520</v>
      </c>
      <c r="H268" s="132">
        <v>5.2919999999999998</v>
      </c>
      <c r="I268" s="133"/>
      <c r="L268" s="129"/>
      <c r="M268" s="134"/>
      <c r="T268" s="135"/>
      <c r="AT268" s="130" t="s">
        <v>292</v>
      </c>
      <c r="AU268" s="130" t="s">
        <v>76</v>
      </c>
      <c r="AV268" s="9" t="s">
        <v>85</v>
      </c>
      <c r="AW268" s="9" t="s">
        <v>37</v>
      </c>
      <c r="AX268" s="9" t="s">
        <v>76</v>
      </c>
      <c r="AY268" s="130" t="s">
        <v>288</v>
      </c>
    </row>
    <row r="269" spans="2:65" s="9" customFormat="1" ht="11.25">
      <c r="B269" s="129"/>
      <c r="D269" s="125" t="s">
        <v>292</v>
      </c>
      <c r="E269" s="130" t="s">
        <v>35</v>
      </c>
      <c r="F269" s="131" t="s">
        <v>1521</v>
      </c>
      <c r="H269" s="132">
        <v>32.4</v>
      </c>
      <c r="I269" s="133"/>
      <c r="L269" s="129"/>
      <c r="M269" s="134"/>
      <c r="T269" s="135"/>
      <c r="AT269" s="130" t="s">
        <v>292</v>
      </c>
      <c r="AU269" s="130" t="s">
        <v>76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9" customFormat="1" ht="11.25">
      <c r="B270" s="129"/>
      <c r="D270" s="125" t="s">
        <v>292</v>
      </c>
      <c r="E270" s="130" t="s">
        <v>35</v>
      </c>
      <c r="F270" s="131" t="s">
        <v>1522</v>
      </c>
      <c r="H270" s="132">
        <v>10.164</v>
      </c>
      <c r="I270" s="133"/>
      <c r="L270" s="129"/>
      <c r="M270" s="134"/>
      <c r="T270" s="135"/>
      <c r="AT270" s="130" t="s">
        <v>292</v>
      </c>
      <c r="AU270" s="130" t="s">
        <v>76</v>
      </c>
      <c r="AV270" s="9" t="s">
        <v>85</v>
      </c>
      <c r="AW270" s="9" t="s">
        <v>37</v>
      </c>
      <c r="AX270" s="9" t="s">
        <v>76</v>
      </c>
      <c r="AY270" s="130" t="s">
        <v>288</v>
      </c>
    </row>
    <row r="271" spans="2:65" s="10" customFormat="1" ht="11.25">
      <c r="B271" s="136"/>
      <c r="D271" s="125" t="s">
        <v>292</v>
      </c>
      <c r="E271" s="137" t="s">
        <v>35</v>
      </c>
      <c r="F271" s="138" t="s">
        <v>307</v>
      </c>
      <c r="H271" s="139">
        <v>47.856000000000002</v>
      </c>
      <c r="I271" s="140"/>
      <c r="L271" s="136"/>
      <c r="M271" s="141"/>
      <c r="T271" s="142"/>
      <c r="AT271" s="137" t="s">
        <v>292</v>
      </c>
      <c r="AU271" s="137" t="s">
        <v>76</v>
      </c>
      <c r="AV271" s="10" t="s">
        <v>289</v>
      </c>
      <c r="AW271" s="10" t="s">
        <v>37</v>
      </c>
      <c r="AX271" s="10" t="s">
        <v>83</v>
      </c>
      <c r="AY271" s="137" t="s">
        <v>288</v>
      </c>
    </row>
    <row r="272" spans="2:65" s="1" customFormat="1" ht="16.5" customHeight="1">
      <c r="B272" s="30"/>
      <c r="C272" s="144" t="s">
        <v>603</v>
      </c>
      <c r="D272" s="144" t="s">
        <v>349</v>
      </c>
      <c r="E272" s="145" t="s">
        <v>665</v>
      </c>
      <c r="F272" s="146" t="s">
        <v>666</v>
      </c>
      <c r="G272" s="147" t="s">
        <v>286</v>
      </c>
      <c r="H272" s="148">
        <v>28.8</v>
      </c>
      <c r="I272" s="149"/>
      <c r="J272" s="150">
        <f>ROUND(I272*H272,2)</f>
        <v>0</v>
      </c>
      <c r="K272" s="151"/>
      <c r="L272" s="30"/>
      <c r="M272" s="152" t="s">
        <v>35</v>
      </c>
      <c r="N272" s="153" t="s">
        <v>47</v>
      </c>
      <c r="P272" s="121">
        <f>O272*H272</f>
        <v>0</v>
      </c>
      <c r="Q272" s="121">
        <v>0</v>
      </c>
      <c r="R272" s="121">
        <f>Q272*H272</f>
        <v>0</v>
      </c>
      <c r="S272" s="121">
        <v>0</v>
      </c>
      <c r="T272" s="122">
        <f>S272*H272</f>
        <v>0</v>
      </c>
      <c r="AR272" s="123" t="s">
        <v>289</v>
      </c>
      <c r="AT272" s="123" t="s">
        <v>349</v>
      </c>
      <c r="AU272" s="123" t="s">
        <v>76</v>
      </c>
      <c r="AY272" s="15" t="s">
        <v>288</v>
      </c>
      <c r="BE272" s="124">
        <f>IF(N272="základní",J272,0)</f>
        <v>0</v>
      </c>
      <c r="BF272" s="124">
        <f>IF(N272="snížená",J272,0)</f>
        <v>0</v>
      </c>
      <c r="BG272" s="124">
        <f>IF(N272="zákl. přenesená",J272,0)</f>
        <v>0</v>
      </c>
      <c r="BH272" s="124">
        <f>IF(N272="sníž. přenesená",J272,0)</f>
        <v>0</v>
      </c>
      <c r="BI272" s="124">
        <f>IF(N272="nulová",J272,0)</f>
        <v>0</v>
      </c>
      <c r="BJ272" s="15" t="s">
        <v>83</v>
      </c>
      <c r="BK272" s="124">
        <f>ROUND(I272*H272,2)</f>
        <v>0</v>
      </c>
      <c r="BL272" s="15" t="s">
        <v>289</v>
      </c>
      <c r="BM272" s="123" t="s">
        <v>667</v>
      </c>
    </row>
    <row r="273" spans="2:65" s="1" customFormat="1" ht="29.25">
      <c r="B273" s="30"/>
      <c r="D273" s="125" t="s">
        <v>291</v>
      </c>
      <c r="F273" s="126" t="s">
        <v>1523</v>
      </c>
      <c r="I273" s="127"/>
      <c r="L273" s="30"/>
      <c r="M273" s="128"/>
      <c r="T273" s="51"/>
      <c r="AT273" s="15" t="s">
        <v>291</v>
      </c>
      <c r="AU273" s="15" t="s">
        <v>76</v>
      </c>
    </row>
    <row r="274" spans="2:65" s="9" customFormat="1" ht="11.25">
      <c r="B274" s="129"/>
      <c r="D274" s="125" t="s">
        <v>292</v>
      </c>
      <c r="E274" s="130" t="s">
        <v>35</v>
      </c>
      <c r="F274" s="131" t="s">
        <v>1524</v>
      </c>
      <c r="H274" s="132">
        <v>28.8</v>
      </c>
      <c r="I274" s="133"/>
      <c r="L274" s="129"/>
      <c r="M274" s="134"/>
      <c r="T274" s="135"/>
      <c r="AT274" s="130" t="s">
        <v>292</v>
      </c>
      <c r="AU274" s="130" t="s">
        <v>76</v>
      </c>
      <c r="AV274" s="9" t="s">
        <v>85</v>
      </c>
      <c r="AW274" s="9" t="s">
        <v>37</v>
      </c>
      <c r="AX274" s="9" t="s">
        <v>83</v>
      </c>
      <c r="AY274" s="130" t="s">
        <v>288</v>
      </c>
    </row>
    <row r="275" spans="2:65" s="1" customFormat="1" ht="16.5" customHeight="1">
      <c r="B275" s="30"/>
      <c r="C275" s="144" t="s">
        <v>615</v>
      </c>
      <c r="D275" s="144" t="s">
        <v>349</v>
      </c>
      <c r="E275" s="145" t="s">
        <v>678</v>
      </c>
      <c r="F275" s="146" t="s">
        <v>679</v>
      </c>
      <c r="G275" s="147" t="s">
        <v>286</v>
      </c>
      <c r="H275" s="148">
        <v>4.22</v>
      </c>
      <c r="I275" s="149"/>
      <c r="J275" s="150">
        <f>ROUND(I275*H275,2)</f>
        <v>0</v>
      </c>
      <c r="K275" s="151"/>
      <c r="L275" s="30"/>
      <c r="M275" s="152" t="s">
        <v>35</v>
      </c>
      <c r="N275" s="153" t="s">
        <v>47</v>
      </c>
      <c r="P275" s="121">
        <f>O275*H275</f>
        <v>0</v>
      </c>
      <c r="Q275" s="121">
        <v>0</v>
      </c>
      <c r="R275" s="121">
        <f>Q275*H275</f>
        <v>0</v>
      </c>
      <c r="S275" s="121">
        <v>0</v>
      </c>
      <c r="T275" s="122">
        <f>S275*H275</f>
        <v>0</v>
      </c>
      <c r="AR275" s="123" t="s">
        <v>289</v>
      </c>
      <c r="AT275" s="123" t="s">
        <v>349</v>
      </c>
      <c r="AU275" s="123" t="s">
        <v>76</v>
      </c>
      <c r="AY275" s="15" t="s">
        <v>288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5" t="s">
        <v>83</v>
      </c>
      <c r="BK275" s="124">
        <f>ROUND(I275*H275,2)</f>
        <v>0</v>
      </c>
      <c r="BL275" s="15" t="s">
        <v>289</v>
      </c>
      <c r="BM275" s="123" t="s">
        <v>680</v>
      </c>
    </row>
    <row r="276" spans="2:65" s="1" customFormat="1" ht="29.25">
      <c r="B276" s="30"/>
      <c r="D276" s="125" t="s">
        <v>291</v>
      </c>
      <c r="F276" s="126" t="s">
        <v>758</v>
      </c>
      <c r="I276" s="127"/>
      <c r="L276" s="30"/>
      <c r="M276" s="128"/>
      <c r="T276" s="51"/>
      <c r="AT276" s="15" t="s">
        <v>291</v>
      </c>
      <c r="AU276" s="15" t="s">
        <v>76</v>
      </c>
    </row>
    <row r="277" spans="2:65" s="9" customFormat="1" ht="11.25">
      <c r="B277" s="129"/>
      <c r="D277" s="125" t="s">
        <v>292</v>
      </c>
      <c r="E277" s="130" t="s">
        <v>35</v>
      </c>
      <c r="F277" s="131" t="s">
        <v>1525</v>
      </c>
      <c r="H277" s="132">
        <v>4.22</v>
      </c>
      <c r="I277" s="133"/>
      <c r="L277" s="129"/>
      <c r="M277" s="154"/>
      <c r="N277" s="155"/>
      <c r="O277" s="155"/>
      <c r="P277" s="155"/>
      <c r="Q277" s="155"/>
      <c r="R277" s="155"/>
      <c r="S277" s="155"/>
      <c r="T277" s="156"/>
      <c r="AT277" s="130" t="s">
        <v>292</v>
      </c>
      <c r="AU277" s="130" t="s">
        <v>76</v>
      </c>
      <c r="AV277" s="9" t="s">
        <v>85</v>
      </c>
      <c r="AW277" s="9" t="s">
        <v>37</v>
      </c>
      <c r="AX277" s="9" t="s">
        <v>83</v>
      </c>
      <c r="AY277" s="130" t="s">
        <v>288</v>
      </c>
    </row>
    <row r="278" spans="2:65" s="1" customFormat="1" ht="6.95" customHeight="1">
      <c r="B278" s="39"/>
      <c r="C278" s="40"/>
      <c r="D278" s="40"/>
      <c r="E278" s="40"/>
      <c r="F278" s="40"/>
      <c r="G278" s="40"/>
      <c r="H278" s="40"/>
      <c r="I278" s="40"/>
      <c r="J278" s="40"/>
      <c r="K278" s="40"/>
      <c r="L278" s="30"/>
    </row>
  </sheetData>
  <sheetProtection algorithmName="SHA-512" hashValue="3Ho+/vIazUZdgZpx2cwBUAU5Ll4SUSTj46Kwl7D42d/AfFIcktxVI0CpWpTzjcZ7Yl5blzVKeYNw0TyEw/vCRA==" saltValue="1YswVyJyOAFh40u/des8UKu+S6V2RCoUleK+GEsPw1zHlQLxiMFvn5rAhEBw8R2bHBDwGsc8Ukkkbq+lxtD5QQ==" spinCount="100000" sheet="1" objects="1" scenarios="1" formatColumns="0" formatRows="0" autoFilter="0"/>
  <autoFilter ref="C84:K277" xr:uid="{00000000-0009-0000-0000-00001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2:BM93"/>
  <sheetViews>
    <sheetView showGridLines="0" topLeftCell="A75" workbookViewId="0">
      <selection activeCell="I92" sqref="I92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177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1454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1526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ROUND((SUM(BE85:BE92)),  2)</f>
        <v>0</v>
      </c>
      <c r="I35" s="91">
        <v>0.21</v>
      </c>
      <c r="J35" s="81">
        <f>ROUND(((SUM(BE85:BE92))*I35),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ROUND((SUM(BF85:BF92)),  2)</f>
        <v>0</v>
      </c>
      <c r="I36" s="91">
        <v>0.12</v>
      </c>
      <c r="J36" s="81">
        <f>ROUND(((SUM(BF85:BF92))*I36),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ROUND((SUM(BG85:BG92)),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ROUND((SUM(BH85:BH92)),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ROUND((SUM(BI85:BI92)),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1454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15-02 -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1454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15-02 -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SUM(P86:P92)</f>
        <v>0</v>
      </c>
      <c r="Q85" s="48"/>
      <c r="R85" s="107">
        <f>SUM(R86:R92)</f>
        <v>57.919200000000004</v>
      </c>
      <c r="S85" s="48"/>
      <c r="T85" s="108">
        <f>SUM(T86:T92)</f>
        <v>0</v>
      </c>
      <c r="AT85" s="15" t="s">
        <v>75</v>
      </c>
      <c r="AU85" s="15" t="s">
        <v>269</v>
      </c>
      <c r="BK85" s="109">
        <f>SUM(BK86:BK92)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689</v>
      </c>
      <c r="F86" s="112" t="s">
        <v>685</v>
      </c>
      <c r="G86" s="113" t="s">
        <v>303</v>
      </c>
      <c r="H86" s="114">
        <v>14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4.5780000000000003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690</v>
      </c>
    </row>
    <row r="87" spans="2:65" s="1" customFormat="1" ht="19.5">
      <c r="B87" s="30"/>
      <c r="D87" s="125" t="s">
        <v>291</v>
      </c>
      <c r="F87" s="126" t="s">
        <v>691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78">
      <c r="B88" s="30"/>
      <c r="D88" s="125" t="s">
        <v>335</v>
      </c>
      <c r="F88" s="143" t="s">
        <v>1527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1528</v>
      </c>
      <c r="H89" s="132">
        <v>14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16.5" customHeight="1">
      <c r="B90" s="30"/>
      <c r="C90" s="110" t="s">
        <v>85</v>
      </c>
      <c r="D90" s="110" t="s">
        <v>283</v>
      </c>
      <c r="E90" s="111" t="s">
        <v>694</v>
      </c>
      <c r="F90" s="112" t="s">
        <v>695</v>
      </c>
      <c r="G90" s="113" t="s">
        <v>303</v>
      </c>
      <c r="H90" s="114">
        <v>9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5.9268000000000001</v>
      </c>
      <c r="R90" s="121">
        <f>Q90*H90</f>
        <v>53.341200000000001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696</v>
      </c>
    </row>
    <row r="91" spans="2:65" s="1" customFormat="1" ht="11.25">
      <c r="B91" s="30"/>
      <c r="D91" s="125" t="s">
        <v>291</v>
      </c>
      <c r="F91" s="126" t="s">
        <v>695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39">
      <c r="B92" s="30"/>
      <c r="D92" s="125" t="s">
        <v>335</v>
      </c>
      <c r="F92" s="143" t="s">
        <v>1233</v>
      </c>
      <c r="I92" s="127"/>
      <c r="L92" s="30"/>
      <c r="M92" s="157"/>
      <c r="N92" s="158"/>
      <c r="O92" s="158"/>
      <c r="P92" s="158"/>
      <c r="Q92" s="158"/>
      <c r="R92" s="158"/>
      <c r="S92" s="158"/>
      <c r="T92" s="159"/>
      <c r="AT92" s="15" t="s">
        <v>335</v>
      </c>
      <c r="AU92" s="15" t="s">
        <v>76</v>
      </c>
    </row>
    <row r="93" spans="2:65" s="1" customFormat="1" ht="6.95" customHeight="1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30"/>
    </row>
  </sheetData>
  <sheetProtection algorithmName="SHA-512" hashValue="ePRV332yOpOLgnTFCDjq6WItEf71H0F5uCC6Fp/prH/5v4oX0KrAXOHN9pgZ8gNEccYPiSFJlVcFDhdtM6u/4g==" saltValue="YzToaq9gY+epxtUB2eO7r3lv/YyoKzZeR3U1vjv/HFpd1fURHM0MLUsV/jWbNZqZbrNdgmekBUIXbBV/Aveh/A==" spinCount="100000" sheet="1" objects="1" scenarios="1" formatColumns="0" formatRows="0" autoFilter="0"/>
  <autoFilter ref="C84:K92" xr:uid="{00000000-0009-0000-0000-00001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2:BM10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1529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1530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1531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ROUND((SUM(BE85:BE108)),  2)</f>
        <v>0</v>
      </c>
      <c r="I35" s="91">
        <v>0.21</v>
      </c>
      <c r="J35" s="81">
        <f>ROUND(((SUM(BE85:BE108))*I35),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ROUND((SUM(BF85:BF108)),  2)</f>
        <v>0</v>
      </c>
      <c r="I36" s="91">
        <v>0.12</v>
      </c>
      <c r="J36" s="81">
        <f>ROUND(((SUM(BF85:BF108))*I36),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ROUND((SUM(BG85:BG108)),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ROUND((SUM(BH85:BH108)),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ROUND((SUM(BI85:BI108)),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1529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16-01 -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1529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16-01 -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SUM(P86:P108)</f>
        <v>0</v>
      </c>
      <c r="Q85" s="48"/>
      <c r="R85" s="107">
        <f>SUM(R86:R108)</f>
        <v>4.5840000000000005</v>
      </c>
      <c r="S85" s="48"/>
      <c r="T85" s="108">
        <f>SUM(T86:T108)</f>
        <v>0</v>
      </c>
      <c r="AT85" s="15" t="s">
        <v>75</v>
      </c>
      <c r="AU85" s="15" t="s">
        <v>269</v>
      </c>
      <c r="BK85" s="109">
        <f>SUM(BK86:BK108)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865</v>
      </c>
      <c r="F86" s="112" t="s">
        <v>866</v>
      </c>
      <c r="G86" s="113" t="s">
        <v>303</v>
      </c>
      <c r="H86" s="114">
        <v>1910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1.8000000000000001E-4</v>
      </c>
      <c r="R86" s="121">
        <f>Q86*H86</f>
        <v>0.34379999999999999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1142</v>
      </c>
    </row>
    <row r="87" spans="2:65" s="1" customFormat="1" ht="11.25">
      <c r="B87" s="30"/>
      <c r="D87" s="125" t="s">
        <v>291</v>
      </c>
      <c r="F87" s="126" t="s">
        <v>866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1532</v>
      </c>
      <c r="H88" s="132">
        <v>1910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868</v>
      </c>
      <c r="F89" s="112" t="s">
        <v>869</v>
      </c>
      <c r="G89" s="113" t="s">
        <v>303</v>
      </c>
      <c r="H89" s="114">
        <v>3820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1.1100000000000001E-3</v>
      </c>
      <c r="R89" s="121">
        <f>Q89*H89</f>
        <v>4.2402000000000006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1144</v>
      </c>
    </row>
    <row r="90" spans="2:65" s="1" customFormat="1" ht="11.25">
      <c r="B90" s="30"/>
      <c r="D90" s="125" t="s">
        <v>291</v>
      </c>
      <c r="F90" s="126" t="s">
        <v>869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1533</v>
      </c>
      <c r="H91" s="132">
        <v>3820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1534</v>
      </c>
      <c r="F92" s="146" t="s">
        <v>1535</v>
      </c>
      <c r="G92" s="147" t="s">
        <v>1295</v>
      </c>
      <c r="H92" s="148">
        <v>1910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1536</v>
      </c>
    </row>
    <row r="93" spans="2:65" s="1" customFormat="1" ht="19.5">
      <c r="B93" s="30"/>
      <c r="D93" s="125" t="s">
        <v>291</v>
      </c>
      <c r="F93" s="126" t="s">
        <v>1537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1532</v>
      </c>
      <c r="H94" s="132">
        <v>1910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895</v>
      </c>
      <c r="F95" s="146" t="s">
        <v>896</v>
      </c>
      <c r="G95" s="147" t="s">
        <v>286</v>
      </c>
      <c r="H95" s="148">
        <v>2.3340000000000001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1253</v>
      </c>
    </row>
    <row r="96" spans="2:65" s="1" customFormat="1" ht="19.5">
      <c r="B96" s="30"/>
      <c r="D96" s="125" t="s">
        <v>291</v>
      </c>
      <c r="F96" s="126" t="s">
        <v>898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1538</v>
      </c>
      <c r="H97" s="132">
        <v>2.3340000000000001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24.2" customHeight="1">
      <c r="B98" s="30"/>
      <c r="C98" s="144" t="s">
        <v>308</v>
      </c>
      <c r="D98" s="144" t="s">
        <v>349</v>
      </c>
      <c r="E98" s="145" t="s">
        <v>635</v>
      </c>
      <c r="F98" s="146" t="s">
        <v>636</v>
      </c>
      <c r="G98" s="147" t="s">
        <v>286</v>
      </c>
      <c r="H98" s="148">
        <v>5.3920000000000003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637</v>
      </c>
    </row>
    <row r="99" spans="2:65" s="1" customFormat="1" ht="19.5">
      <c r="B99" s="30"/>
      <c r="D99" s="125" t="s">
        <v>291</v>
      </c>
      <c r="F99" s="126" t="s">
        <v>638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1539</v>
      </c>
      <c r="H100" s="132">
        <v>4.5839999999999996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76</v>
      </c>
      <c r="AY100" s="130" t="s">
        <v>288</v>
      </c>
    </row>
    <row r="101" spans="2:65" s="9" customFormat="1" ht="11.25">
      <c r="B101" s="129"/>
      <c r="D101" s="125" t="s">
        <v>292</v>
      </c>
      <c r="E101" s="130" t="s">
        <v>35</v>
      </c>
      <c r="F101" s="131" t="s">
        <v>1277</v>
      </c>
      <c r="H101" s="132">
        <v>0.80800000000000005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76</v>
      </c>
      <c r="AY101" s="130" t="s">
        <v>288</v>
      </c>
    </row>
    <row r="102" spans="2:65" s="10" customFormat="1" ht="11.25">
      <c r="B102" s="136"/>
      <c r="D102" s="125" t="s">
        <v>292</v>
      </c>
      <c r="E102" s="137" t="s">
        <v>35</v>
      </c>
      <c r="F102" s="138" t="s">
        <v>307</v>
      </c>
      <c r="H102" s="139">
        <v>5.3920000000000003</v>
      </c>
      <c r="I102" s="140"/>
      <c r="L102" s="136"/>
      <c r="M102" s="141"/>
      <c r="T102" s="142"/>
      <c r="AT102" s="137" t="s">
        <v>292</v>
      </c>
      <c r="AU102" s="137" t="s">
        <v>76</v>
      </c>
      <c r="AV102" s="10" t="s">
        <v>289</v>
      </c>
      <c r="AW102" s="10" t="s">
        <v>37</v>
      </c>
      <c r="AX102" s="10" t="s">
        <v>83</v>
      </c>
      <c r="AY102" s="137" t="s">
        <v>288</v>
      </c>
    </row>
    <row r="103" spans="2:65" s="1" customFormat="1" ht="24.2" customHeight="1">
      <c r="B103" s="30"/>
      <c r="C103" s="144" t="s">
        <v>315</v>
      </c>
      <c r="D103" s="144" t="s">
        <v>349</v>
      </c>
      <c r="E103" s="145" t="s">
        <v>644</v>
      </c>
      <c r="F103" s="146" t="s">
        <v>645</v>
      </c>
      <c r="G103" s="147" t="s">
        <v>286</v>
      </c>
      <c r="H103" s="148">
        <v>41.256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646</v>
      </c>
    </row>
    <row r="104" spans="2:65" s="1" customFormat="1" ht="19.5">
      <c r="B104" s="30"/>
      <c r="D104" s="125" t="s">
        <v>291</v>
      </c>
      <c r="F104" s="126" t="s">
        <v>647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1540</v>
      </c>
      <c r="H105" s="132">
        <v>41.256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678</v>
      </c>
      <c r="F106" s="146" t="s">
        <v>679</v>
      </c>
      <c r="G106" s="147" t="s">
        <v>286</v>
      </c>
      <c r="H106" s="148">
        <v>0.34799999999999998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680</v>
      </c>
    </row>
    <row r="107" spans="2:65" s="1" customFormat="1" ht="19.5">
      <c r="B107" s="30"/>
      <c r="D107" s="125" t="s">
        <v>291</v>
      </c>
      <c r="F107" s="126" t="s">
        <v>681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1541</v>
      </c>
      <c r="H108" s="132">
        <v>0.34799999999999998</v>
      </c>
      <c r="I108" s="133"/>
      <c r="L108" s="129"/>
      <c r="M108" s="154"/>
      <c r="N108" s="155"/>
      <c r="O108" s="155"/>
      <c r="P108" s="155"/>
      <c r="Q108" s="155"/>
      <c r="R108" s="155"/>
      <c r="S108" s="155"/>
      <c r="T108" s="156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30"/>
    </row>
  </sheetData>
  <sheetProtection algorithmName="SHA-512" hashValue="gW4L0gTRqOMw9zn6FgUWX+09w5Rl2eeCMLnMJlm4exWfZXCt3fH7zuyZsUByYNbHjHFSg7ulfGEedI1eRu6F3w==" saltValue="lGur22ZmLJc2X9BKS/BHDZ960iFI81rWqwZHf067z5YYikB/iy50JICVQuHJYfeLzMS1QFGvIx0M9QF9dUDtGA==" spinCount="100000" sheet="1" objects="1" scenarios="1" formatColumns="0" formatRows="0" autoFilter="0"/>
  <autoFilter ref="C84:K108" xr:uid="{00000000-0009-0000-0000-00001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2:BM121"/>
  <sheetViews>
    <sheetView showGridLines="0" topLeftCell="A35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1542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1543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1140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ROUND((SUM(BE85:BE120)),  2)</f>
        <v>0</v>
      </c>
      <c r="I35" s="91">
        <v>0.21</v>
      </c>
      <c r="J35" s="81">
        <f>ROUND(((SUM(BE85:BE120))*I35),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ROUND((SUM(BF85:BF120)),  2)</f>
        <v>0</v>
      </c>
      <c r="I36" s="91">
        <v>0.12</v>
      </c>
      <c r="J36" s="81">
        <f>ROUND(((SUM(BF85:BF120))*I36),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ROUND((SUM(BG85:BG120)),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ROUND((SUM(BH85:BH120)),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ROUND((SUM(BI85:BI120)),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1542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17-01 -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Rybník - Omlenice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1542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17-01 -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Rybník - Omlenice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SUM(P86:P120)</f>
        <v>0</v>
      </c>
      <c r="Q85" s="48"/>
      <c r="R85" s="107">
        <f>SUM(R86:R120)</f>
        <v>648</v>
      </c>
      <c r="S85" s="48"/>
      <c r="T85" s="108">
        <f>SUM(T86:T120)</f>
        <v>24.25</v>
      </c>
      <c r="AT85" s="15" t="s">
        <v>75</v>
      </c>
      <c r="AU85" s="15" t="s">
        <v>269</v>
      </c>
      <c r="BK85" s="109">
        <f>SUM(BK86:BK120)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648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648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1544</v>
      </c>
      <c r="H88" s="132">
        <v>648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366</v>
      </c>
      <c r="F89" s="146" t="s">
        <v>367</v>
      </c>
      <c r="G89" s="147" t="s">
        <v>368</v>
      </c>
      <c r="H89" s="148">
        <v>0.15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369</v>
      </c>
    </row>
    <row r="90" spans="2:65" s="1" customFormat="1" ht="19.5">
      <c r="B90" s="30"/>
      <c r="D90" s="125" t="s">
        <v>291</v>
      </c>
      <c r="F90" s="126" t="s">
        <v>370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1545</v>
      </c>
      <c r="H91" s="132">
        <v>0.15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391</v>
      </c>
      <c r="F92" s="146" t="s">
        <v>392</v>
      </c>
      <c r="G92" s="147" t="s">
        <v>311</v>
      </c>
      <c r="H92" s="148">
        <v>432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393</v>
      </c>
    </row>
    <row r="93" spans="2:65" s="1" customFormat="1" ht="19.5">
      <c r="B93" s="30"/>
      <c r="D93" s="125" t="s">
        <v>291</v>
      </c>
      <c r="F93" s="126" t="s">
        <v>923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1546</v>
      </c>
      <c r="H94" s="132">
        <v>432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403</v>
      </c>
      <c r="F95" s="146" t="s">
        <v>404</v>
      </c>
      <c r="G95" s="147" t="s">
        <v>368</v>
      </c>
      <c r="H95" s="148">
        <v>0.15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405</v>
      </c>
    </row>
    <row r="96" spans="2:65" s="1" customFormat="1" ht="29.25">
      <c r="B96" s="30"/>
      <c r="D96" s="125" t="s">
        <v>291</v>
      </c>
      <c r="F96" s="126" t="s">
        <v>928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1547</v>
      </c>
      <c r="H97" s="132">
        <v>0.15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408</v>
      </c>
      <c r="F98" s="146" t="s">
        <v>409</v>
      </c>
      <c r="G98" s="147" t="s">
        <v>296</v>
      </c>
      <c r="H98" s="148">
        <v>150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1548</v>
      </c>
    </row>
    <row r="99" spans="2:65" s="1" customFormat="1" ht="11.25">
      <c r="B99" s="30"/>
      <c r="D99" s="125" t="s">
        <v>291</v>
      </c>
      <c r="F99" s="126" t="s">
        <v>409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1" customFormat="1" ht="16.5" customHeight="1">
      <c r="B100" s="30"/>
      <c r="C100" s="144" t="s">
        <v>315</v>
      </c>
      <c r="D100" s="144" t="s">
        <v>349</v>
      </c>
      <c r="E100" s="145" t="s">
        <v>412</v>
      </c>
      <c r="F100" s="146" t="s">
        <v>413</v>
      </c>
      <c r="G100" s="147" t="s">
        <v>368</v>
      </c>
      <c r="H100" s="148">
        <v>0.15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414</v>
      </c>
    </row>
    <row r="101" spans="2:65" s="1" customFormat="1" ht="19.5">
      <c r="B101" s="30"/>
      <c r="D101" s="125" t="s">
        <v>291</v>
      </c>
      <c r="F101" s="126" t="s">
        <v>415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1549</v>
      </c>
      <c r="H102" s="132">
        <v>0.15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323</v>
      </c>
      <c r="D103" s="144" t="s">
        <v>349</v>
      </c>
      <c r="E103" s="145" t="s">
        <v>460</v>
      </c>
      <c r="F103" s="146" t="s">
        <v>461</v>
      </c>
      <c r="G103" s="147" t="s">
        <v>368</v>
      </c>
      <c r="H103" s="148">
        <v>0.15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462</v>
      </c>
    </row>
    <row r="104" spans="2:65" s="1" customFormat="1" ht="19.5">
      <c r="B104" s="30"/>
      <c r="D104" s="125" t="s">
        <v>291</v>
      </c>
      <c r="F104" s="126" t="s">
        <v>463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1549</v>
      </c>
      <c r="H105" s="132">
        <v>0.15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287</v>
      </c>
      <c r="D106" s="144" t="s">
        <v>349</v>
      </c>
      <c r="E106" s="145" t="s">
        <v>946</v>
      </c>
      <c r="F106" s="146" t="s">
        <v>947</v>
      </c>
      <c r="G106" s="147" t="s">
        <v>296</v>
      </c>
      <c r="H106" s="148">
        <v>250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9.7000000000000003E-2</v>
      </c>
      <c r="T106" s="122">
        <f>S106*H106</f>
        <v>24.25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1053</v>
      </c>
    </row>
    <row r="107" spans="2:65" s="1" customFormat="1" ht="19.5">
      <c r="B107" s="30"/>
      <c r="D107" s="125" t="s">
        <v>291</v>
      </c>
      <c r="F107" s="126" t="s">
        <v>1550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1551</v>
      </c>
      <c r="H108" s="132">
        <v>250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491</v>
      </c>
      <c r="F109" s="146" t="s">
        <v>492</v>
      </c>
      <c r="G109" s="147" t="s">
        <v>303</v>
      </c>
      <c r="H109" s="148">
        <v>9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493</v>
      </c>
    </row>
    <row r="110" spans="2:65" s="1" customFormat="1" ht="11.25">
      <c r="B110" s="30"/>
      <c r="D110" s="125" t="s">
        <v>291</v>
      </c>
      <c r="F110" s="126" t="s">
        <v>492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1552</v>
      </c>
      <c r="H111" s="132">
        <v>9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495</v>
      </c>
      <c r="F112" s="146" t="s">
        <v>496</v>
      </c>
      <c r="G112" s="147" t="s">
        <v>303</v>
      </c>
      <c r="H112" s="148">
        <v>9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497</v>
      </c>
    </row>
    <row r="113" spans="2:65" s="1" customFormat="1" ht="11.25">
      <c r="B113" s="30"/>
      <c r="D113" s="125" t="s">
        <v>291</v>
      </c>
      <c r="F113" s="126" t="s">
        <v>496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1552</v>
      </c>
      <c r="H114" s="132">
        <v>9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24.2" customHeight="1">
      <c r="B115" s="30"/>
      <c r="C115" s="144" t="s">
        <v>348</v>
      </c>
      <c r="D115" s="144" t="s">
        <v>349</v>
      </c>
      <c r="E115" s="145" t="s">
        <v>635</v>
      </c>
      <c r="F115" s="146" t="s">
        <v>636</v>
      </c>
      <c r="G115" s="147" t="s">
        <v>286</v>
      </c>
      <c r="H115" s="148">
        <v>648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637</v>
      </c>
    </row>
    <row r="116" spans="2:65" s="1" customFormat="1" ht="19.5">
      <c r="B116" s="30"/>
      <c r="D116" s="125" t="s">
        <v>291</v>
      </c>
      <c r="F116" s="126" t="s">
        <v>638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1553</v>
      </c>
      <c r="H117" s="132">
        <v>648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24.2" customHeight="1">
      <c r="B118" s="30"/>
      <c r="C118" s="144" t="s">
        <v>8</v>
      </c>
      <c r="D118" s="144" t="s">
        <v>349</v>
      </c>
      <c r="E118" s="145" t="s">
        <v>644</v>
      </c>
      <c r="F118" s="146" t="s">
        <v>645</v>
      </c>
      <c r="G118" s="147" t="s">
        <v>286</v>
      </c>
      <c r="H118" s="148">
        <v>648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646</v>
      </c>
    </row>
    <row r="119" spans="2:65" s="1" customFormat="1" ht="19.5">
      <c r="B119" s="30"/>
      <c r="D119" s="125" t="s">
        <v>291</v>
      </c>
      <c r="F119" s="126" t="s">
        <v>647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1554</v>
      </c>
      <c r="H120" s="132">
        <v>648</v>
      </c>
      <c r="I120" s="133"/>
      <c r="L120" s="129"/>
      <c r="M120" s="154"/>
      <c r="N120" s="155"/>
      <c r="O120" s="155"/>
      <c r="P120" s="155"/>
      <c r="Q120" s="155"/>
      <c r="R120" s="155"/>
      <c r="S120" s="155"/>
      <c r="T120" s="156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30"/>
    </row>
  </sheetData>
  <sheetProtection algorithmName="SHA-512" hashValue="ZZnBTipQYlb8NG/jIp566MZsi6NUlHBmlvkVNCPbnJbCTBQKxScX2v9SY11q+wQq4nNkCNEsW0LVFQAIoYaZtA==" saltValue="b9TzE40WEQFCNzgQklpZSDCYmzNJeSEuhwhpuifrEjw/xTJ4apUkF0aQ8DFy3Ut+EW4lh069dGNE31zopNlY+Q==" spinCount="100000" sheet="1" objects="1" scenarios="1" formatColumns="0" formatRows="0" autoFilter="0"/>
  <autoFilter ref="C84:K120" xr:uid="{00000000-0009-0000-0000-00001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2:BM192"/>
  <sheetViews>
    <sheetView showGridLines="0" topLeftCell="A79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>
      <c r="B8" s="18"/>
      <c r="D8" s="25" t="s">
        <v>260</v>
      </c>
      <c r="L8" s="18"/>
    </row>
    <row r="9" spans="2:46" ht="16.5" customHeight="1">
      <c r="B9" s="18"/>
      <c r="E9" s="225" t="s">
        <v>1542</v>
      </c>
      <c r="F9" s="187"/>
      <c r="G9" s="187"/>
      <c r="H9" s="187"/>
      <c r="L9" s="18"/>
    </row>
    <row r="10" spans="2:46" ht="12" customHeight="1">
      <c r="B10" s="18"/>
      <c r="D10" s="25" t="s">
        <v>262</v>
      </c>
      <c r="L10" s="18"/>
    </row>
    <row r="11" spans="2:46" s="1" customFormat="1" ht="16.5" customHeight="1">
      <c r="B11" s="30"/>
      <c r="E11" s="221" t="s">
        <v>1555</v>
      </c>
      <c r="F11" s="227"/>
      <c r="G11" s="227"/>
      <c r="H11" s="227"/>
      <c r="L11" s="30"/>
    </row>
    <row r="12" spans="2:46" s="1" customFormat="1" ht="12" customHeight="1">
      <c r="B12" s="30"/>
      <c r="D12" s="25" t="s">
        <v>1556</v>
      </c>
      <c r="L12" s="30"/>
    </row>
    <row r="13" spans="2:46" s="1" customFormat="1" ht="16.5" customHeight="1">
      <c r="B13" s="30"/>
      <c r="E13" s="208" t="s">
        <v>1557</v>
      </c>
      <c r="F13" s="227"/>
      <c r="G13" s="227"/>
      <c r="H13" s="227"/>
      <c r="L13" s="30"/>
    </row>
    <row r="14" spans="2:46" s="1" customFormat="1" ht="11.25">
      <c r="B14" s="30"/>
      <c r="L14" s="30"/>
    </row>
    <row r="15" spans="2:46" s="1" customFormat="1" ht="12" customHeight="1">
      <c r="B15" s="30"/>
      <c r="D15" s="25" t="s">
        <v>18</v>
      </c>
      <c r="F15" s="23" t="s">
        <v>19</v>
      </c>
      <c r="I15" s="25" t="s">
        <v>20</v>
      </c>
      <c r="J15" s="23" t="s">
        <v>21</v>
      </c>
      <c r="L15" s="30"/>
    </row>
    <row r="16" spans="2:46" s="1" customFormat="1" ht="12" customHeight="1">
      <c r="B16" s="30"/>
      <c r="D16" s="25" t="s">
        <v>22</v>
      </c>
      <c r="F16" s="23" t="s">
        <v>1140</v>
      </c>
      <c r="I16" s="25" t="s">
        <v>24</v>
      </c>
      <c r="J16" s="47" t="str">
        <f>'Rekapitulace stavby'!AN8</f>
        <v>24. 7. 2025</v>
      </c>
      <c r="L16" s="30"/>
    </row>
    <row r="17" spans="2:12" s="1" customFormat="1" ht="10.9" customHeight="1">
      <c r="B17" s="30"/>
      <c r="L17" s="30"/>
    </row>
    <row r="18" spans="2:12" s="1" customFormat="1" ht="12" customHeight="1">
      <c r="B18" s="30"/>
      <c r="D18" s="25" t="s">
        <v>26</v>
      </c>
      <c r="I18" s="25" t="s">
        <v>27</v>
      </c>
      <c r="J18" s="23" t="s">
        <v>28</v>
      </c>
      <c r="L18" s="30"/>
    </row>
    <row r="19" spans="2:12" s="1" customFormat="1" ht="18" customHeight="1">
      <c r="B19" s="30"/>
      <c r="E19" s="23" t="s">
        <v>29</v>
      </c>
      <c r="I19" s="25" t="s">
        <v>30</v>
      </c>
      <c r="J19" s="23" t="s">
        <v>31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32</v>
      </c>
      <c r="I21" s="25" t="s">
        <v>27</v>
      </c>
      <c r="J21" s="26" t="str">
        <f>'Rekapitulace stavby'!AN13</f>
        <v>Vyplň údaj</v>
      </c>
      <c r="L21" s="30"/>
    </row>
    <row r="22" spans="2:12" s="1" customFormat="1" ht="18" customHeight="1">
      <c r="B22" s="30"/>
      <c r="E22" s="228" t="str">
        <f>'Rekapitulace stavby'!E14</f>
        <v>Vyplň údaj</v>
      </c>
      <c r="F22" s="186"/>
      <c r="G22" s="186"/>
      <c r="H22" s="186"/>
      <c r="I22" s="25" t="s">
        <v>30</v>
      </c>
      <c r="J22" s="26" t="str">
        <f>'Rekapitulace stavby'!AN14</f>
        <v>Vyplň údaj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34</v>
      </c>
      <c r="I24" s="25" t="s">
        <v>27</v>
      </c>
      <c r="J24" s="23" t="str">
        <f>IF('Rekapitulace stavby'!AN16="","",'Rekapitulace stavby'!AN16)</f>
        <v/>
      </c>
      <c r="L24" s="30"/>
    </row>
    <row r="25" spans="2:12" s="1" customFormat="1" ht="18" customHeight="1">
      <c r="B25" s="30"/>
      <c r="E25" s="23" t="str">
        <f>IF('Rekapitulace stavby'!E17="","",'Rekapitulace stavby'!E17)</f>
        <v xml:space="preserve"> </v>
      </c>
      <c r="I25" s="25" t="s">
        <v>30</v>
      </c>
      <c r="J25" s="23" t="str">
        <f>IF('Rekapitulace stavby'!AN17="","",'Rekapitulace stavby'!AN17)</f>
        <v/>
      </c>
      <c r="L25" s="30"/>
    </row>
    <row r="26" spans="2:12" s="1" customFormat="1" ht="6.95" customHeight="1">
      <c r="B26" s="30"/>
      <c r="L26" s="30"/>
    </row>
    <row r="27" spans="2:12" s="1" customFormat="1" ht="12" customHeight="1">
      <c r="B27" s="30"/>
      <c r="D27" s="25" t="s">
        <v>38</v>
      </c>
      <c r="I27" s="25" t="s">
        <v>27</v>
      </c>
      <c r="J27" s="23" t="s">
        <v>35</v>
      </c>
      <c r="L27" s="30"/>
    </row>
    <row r="28" spans="2:12" s="1" customFormat="1" ht="18" customHeight="1">
      <c r="B28" s="30"/>
      <c r="E28" s="23" t="s">
        <v>39</v>
      </c>
      <c r="I28" s="25" t="s">
        <v>30</v>
      </c>
      <c r="J28" s="23" t="s">
        <v>35</v>
      </c>
      <c r="L28" s="30"/>
    </row>
    <row r="29" spans="2:12" s="1" customFormat="1" ht="6.95" customHeight="1">
      <c r="B29" s="30"/>
      <c r="L29" s="30"/>
    </row>
    <row r="30" spans="2:12" s="1" customFormat="1" ht="12" customHeight="1">
      <c r="B30" s="30"/>
      <c r="D30" s="25" t="s">
        <v>40</v>
      </c>
      <c r="L30" s="30"/>
    </row>
    <row r="31" spans="2:12" s="7" customFormat="1" ht="16.5" customHeight="1">
      <c r="B31" s="89"/>
      <c r="E31" s="191" t="s">
        <v>35</v>
      </c>
      <c r="F31" s="191"/>
      <c r="G31" s="191"/>
      <c r="H31" s="191"/>
      <c r="L31" s="89"/>
    </row>
    <row r="32" spans="2:12" s="1" customFormat="1" ht="6.95" customHeight="1">
      <c r="B32" s="30"/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25.35" customHeight="1">
      <c r="B34" s="30"/>
      <c r="D34" s="90" t="s">
        <v>42</v>
      </c>
      <c r="J34" s="61">
        <f>ROUND(J91, 2)</f>
        <v>0</v>
      </c>
      <c r="L34" s="30"/>
    </row>
    <row r="35" spans="2:12" s="1" customFormat="1" ht="6.95" customHeight="1">
      <c r="B35" s="30"/>
      <c r="D35" s="48"/>
      <c r="E35" s="48"/>
      <c r="F35" s="48"/>
      <c r="G35" s="48"/>
      <c r="H35" s="48"/>
      <c r="I35" s="48"/>
      <c r="J35" s="48"/>
      <c r="K35" s="48"/>
      <c r="L35" s="30"/>
    </row>
    <row r="36" spans="2:12" s="1" customFormat="1" ht="14.45" customHeight="1">
      <c r="B36" s="30"/>
      <c r="F36" s="33" t="s">
        <v>44</v>
      </c>
      <c r="I36" s="33" t="s">
        <v>43</v>
      </c>
      <c r="J36" s="33" t="s">
        <v>45</v>
      </c>
      <c r="L36" s="30"/>
    </row>
    <row r="37" spans="2:12" s="1" customFormat="1" ht="14.45" customHeight="1">
      <c r="B37" s="30"/>
      <c r="D37" s="50" t="s">
        <v>46</v>
      </c>
      <c r="E37" s="25" t="s">
        <v>47</v>
      </c>
      <c r="F37" s="81">
        <f>ROUND((SUM(BE91:BE191)),  2)</f>
        <v>0</v>
      </c>
      <c r="I37" s="91">
        <v>0.21</v>
      </c>
      <c r="J37" s="81">
        <f>ROUND(((SUM(BE91:BE191))*I37),  2)</f>
        <v>0</v>
      </c>
      <c r="L37" s="30"/>
    </row>
    <row r="38" spans="2:12" s="1" customFormat="1" ht="14.45" customHeight="1">
      <c r="B38" s="30"/>
      <c r="E38" s="25" t="s">
        <v>48</v>
      </c>
      <c r="F38" s="81">
        <f>ROUND((SUM(BF91:BF191)),  2)</f>
        <v>0</v>
      </c>
      <c r="I38" s="91">
        <v>0.12</v>
      </c>
      <c r="J38" s="81">
        <f>ROUND(((SUM(BF91:BF191))*I38),  2)</f>
        <v>0</v>
      </c>
      <c r="L38" s="30"/>
    </row>
    <row r="39" spans="2:12" s="1" customFormat="1" ht="14.45" hidden="1" customHeight="1">
      <c r="B39" s="30"/>
      <c r="E39" s="25" t="s">
        <v>49</v>
      </c>
      <c r="F39" s="81">
        <f>ROUND((SUM(BG91:BG191)),  2)</f>
        <v>0</v>
      </c>
      <c r="I39" s="91">
        <v>0.21</v>
      </c>
      <c r="J39" s="81">
        <f>0</f>
        <v>0</v>
      </c>
      <c r="L39" s="30"/>
    </row>
    <row r="40" spans="2:12" s="1" customFormat="1" ht="14.45" hidden="1" customHeight="1">
      <c r="B40" s="30"/>
      <c r="E40" s="25" t="s">
        <v>50</v>
      </c>
      <c r="F40" s="81">
        <f>ROUND((SUM(BH91:BH191)),  2)</f>
        <v>0</v>
      </c>
      <c r="I40" s="91">
        <v>0.12</v>
      </c>
      <c r="J40" s="81">
        <f>0</f>
        <v>0</v>
      </c>
      <c r="L40" s="30"/>
    </row>
    <row r="41" spans="2:12" s="1" customFormat="1" ht="14.45" hidden="1" customHeight="1">
      <c r="B41" s="30"/>
      <c r="E41" s="25" t="s">
        <v>51</v>
      </c>
      <c r="F41" s="81">
        <f>ROUND((SUM(BI91:BI191)),  2)</f>
        <v>0</v>
      </c>
      <c r="I41" s="91">
        <v>0</v>
      </c>
      <c r="J41" s="81">
        <f>0</f>
        <v>0</v>
      </c>
      <c r="L41" s="30"/>
    </row>
    <row r="42" spans="2:12" s="1" customFormat="1" ht="6.95" customHeight="1">
      <c r="B42" s="30"/>
      <c r="L42" s="30"/>
    </row>
    <row r="43" spans="2:12" s="1" customFormat="1" ht="25.35" customHeight="1">
      <c r="B43" s="30"/>
      <c r="C43" s="92"/>
      <c r="D43" s="93" t="s">
        <v>52</v>
      </c>
      <c r="E43" s="52"/>
      <c r="F43" s="52"/>
      <c r="G43" s="94" t="s">
        <v>53</v>
      </c>
      <c r="H43" s="95" t="s">
        <v>54</v>
      </c>
      <c r="I43" s="52"/>
      <c r="J43" s="96">
        <f>SUM(J34:J41)</f>
        <v>0</v>
      </c>
      <c r="K43" s="97"/>
      <c r="L43" s="30"/>
    </row>
    <row r="44" spans="2:12" s="1" customFormat="1" ht="14.4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30"/>
    </row>
    <row r="48" spans="2:12" s="1" customFormat="1" ht="6.95" hidden="1" customHeight="1"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30"/>
    </row>
    <row r="49" spans="2:12" s="1" customFormat="1" ht="24.95" hidden="1" customHeight="1">
      <c r="B49" s="30"/>
      <c r="C49" s="19" t="s">
        <v>266</v>
      </c>
      <c r="L49" s="30"/>
    </row>
    <row r="50" spans="2:12" s="1" customFormat="1" ht="6.95" hidden="1" customHeight="1">
      <c r="B50" s="30"/>
      <c r="L50" s="30"/>
    </row>
    <row r="51" spans="2:12" s="1" customFormat="1" ht="12" hidden="1" customHeight="1">
      <c r="B51" s="30"/>
      <c r="C51" s="25" t="s">
        <v>16</v>
      </c>
      <c r="L51" s="30"/>
    </row>
    <row r="52" spans="2:12" s="1" customFormat="1" ht="16.5" hidden="1" customHeight="1">
      <c r="B52" s="30"/>
      <c r="E52" s="225" t="str">
        <f>E7</f>
        <v>Cyklická obnova trati v úseku Včelná - Horní Dvořiště.</v>
      </c>
      <c r="F52" s="226"/>
      <c r="G52" s="226"/>
      <c r="H52" s="226"/>
      <c r="L52" s="30"/>
    </row>
    <row r="53" spans="2:12" ht="12" hidden="1" customHeight="1">
      <c r="B53" s="18"/>
      <c r="C53" s="25" t="s">
        <v>260</v>
      </c>
      <c r="L53" s="18"/>
    </row>
    <row r="54" spans="2:12" ht="16.5" hidden="1" customHeight="1">
      <c r="B54" s="18"/>
      <c r="E54" s="225" t="s">
        <v>1542</v>
      </c>
      <c r="F54" s="187"/>
      <c r="G54" s="187"/>
      <c r="H54" s="187"/>
      <c r="L54" s="18"/>
    </row>
    <row r="55" spans="2:12" ht="12" hidden="1" customHeight="1">
      <c r="B55" s="18"/>
      <c r="C55" s="25" t="s">
        <v>262</v>
      </c>
      <c r="L55" s="18"/>
    </row>
    <row r="56" spans="2:12" s="1" customFormat="1" ht="16.5" hidden="1" customHeight="1">
      <c r="B56" s="30"/>
      <c r="E56" s="221" t="s">
        <v>1555</v>
      </c>
      <c r="F56" s="227"/>
      <c r="G56" s="227"/>
      <c r="H56" s="227"/>
      <c r="L56" s="30"/>
    </row>
    <row r="57" spans="2:12" s="1" customFormat="1" ht="12" hidden="1" customHeight="1">
      <c r="B57" s="30"/>
      <c r="C57" s="25" t="s">
        <v>1556</v>
      </c>
      <c r="L57" s="30"/>
    </row>
    <row r="58" spans="2:12" s="1" customFormat="1" ht="16.5" hidden="1" customHeight="1">
      <c r="B58" s="30"/>
      <c r="E58" s="208" t="str">
        <f>E13</f>
        <v>17-02-01 - Zřízení odvodnění, km 77,195 - 77,487</v>
      </c>
      <c r="F58" s="227"/>
      <c r="G58" s="227"/>
      <c r="H58" s="227"/>
      <c r="L58" s="30"/>
    </row>
    <row r="59" spans="2:12" s="1" customFormat="1" ht="6.95" hidden="1" customHeight="1">
      <c r="B59" s="30"/>
      <c r="L59" s="30"/>
    </row>
    <row r="60" spans="2:12" s="1" customFormat="1" ht="12" hidden="1" customHeight="1">
      <c r="B60" s="30"/>
      <c r="C60" s="25" t="s">
        <v>22</v>
      </c>
      <c r="F60" s="23" t="str">
        <f>F16</f>
        <v>trať 196 dle JŘ, TÚ Rybník - Omlenice</v>
      </c>
      <c r="I60" s="25" t="s">
        <v>24</v>
      </c>
      <c r="J60" s="47" t="str">
        <f>IF(J16="","",J16)</f>
        <v>24. 7. 2025</v>
      </c>
      <c r="L60" s="30"/>
    </row>
    <row r="61" spans="2:12" s="1" customFormat="1" ht="6.95" hidden="1" customHeight="1">
      <c r="B61" s="30"/>
      <c r="L61" s="30"/>
    </row>
    <row r="62" spans="2:12" s="1" customFormat="1" ht="15.2" hidden="1" customHeight="1">
      <c r="B62" s="30"/>
      <c r="C62" s="25" t="s">
        <v>26</v>
      </c>
      <c r="F62" s="23" t="str">
        <f>E19</f>
        <v>Správa železnic, státní organizace, OŘ Plzeň</v>
      </c>
      <c r="I62" s="25" t="s">
        <v>34</v>
      </c>
      <c r="J62" s="28" t="str">
        <f>E25</f>
        <v xml:space="preserve"> </v>
      </c>
      <c r="L62" s="30"/>
    </row>
    <row r="63" spans="2:12" s="1" customFormat="1" ht="15.2" hidden="1" customHeight="1">
      <c r="B63" s="30"/>
      <c r="C63" s="25" t="s">
        <v>32</v>
      </c>
      <c r="F63" s="23" t="str">
        <f>IF(E22="","",E22)</f>
        <v>Vyplň údaj</v>
      </c>
      <c r="I63" s="25" t="s">
        <v>38</v>
      </c>
      <c r="J63" s="28" t="str">
        <f>E28</f>
        <v>Libor Brabenec</v>
      </c>
      <c r="L63" s="30"/>
    </row>
    <row r="64" spans="2:12" s="1" customFormat="1" ht="10.35" hidden="1" customHeight="1">
      <c r="B64" s="30"/>
      <c r="L64" s="30"/>
    </row>
    <row r="65" spans="2:47" s="1" customFormat="1" ht="29.25" hidden="1" customHeight="1">
      <c r="B65" s="30"/>
      <c r="C65" s="98" t="s">
        <v>267</v>
      </c>
      <c r="D65" s="92"/>
      <c r="E65" s="92"/>
      <c r="F65" s="92"/>
      <c r="G65" s="92"/>
      <c r="H65" s="92"/>
      <c r="I65" s="92"/>
      <c r="J65" s="99" t="s">
        <v>268</v>
      </c>
      <c r="K65" s="92"/>
      <c r="L65" s="30"/>
    </row>
    <row r="66" spans="2:47" s="1" customFormat="1" ht="10.35" hidden="1" customHeight="1">
      <c r="B66" s="30"/>
      <c r="L66" s="30"/>
    </row>
    <row r="67" spans="2:47" s="1" customFormat="1" ht="22.9" hidden="1" customHeight="1">
      <c r="B67" s="30"/>
      <c r="C67" s="100" t="s">
        <v>74</v>
      </c>
      <c r="J67" s="61">
        <f>J91</f>
        <v>0</v>
      </c>
      <c r="L67" s="30"/>
      <c r="AU67" s="15" t="s">
        <v>269</v>
      </c>
    </row>
    <row r="68" spans="2:47" s="1" customFormat="1" ht="21.75" hidden="1" customHeight="1">
      <c r="B68" s="30"/>
      <c r="L68" s="30"/>
    </row>
    <row r="69" spans="2:47" s="1" customFormat="1" ht="6.95" hidden="1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0" spans="2:47" ht="11.25" hidden="1"/>
    <row r="71" spans="2:47" ht="11.25" hidden="1"/>
    <row r="72" spans="2:47" ht="11.25" hidden="1"/>
    <row r="73" spans="2:47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47" s="1" customFormat="1" ht="24.95" customHeight="1">
      <c r="B74" s="30"/>
      <c r="C74" s="19" t="s">
        <v>270</v>
      </c>
      <c r="L74" s="30"/>
    </row>
    <row r="75" spans="2:47" s="1" customFormat="1" ht="6.95" customHeight="1">
      <c r="B75" s="30"/>
      <c r="L75" s="30"/>
    </row>
    <row r="76" spans="2:47" s="1" customFormat="1" ht="12" customHeight="1">
      <c r="B76" s="30"/>
      <c r="C76" s="25" t="s">
        <v>16</v>
      </c>
      <c r="L76" s="30"/>
    </row>
    <row r="77" spans="2:47" s="1" customFormat="1" ht="16.5" customHeight="1">
      <c r="B77" s="30"/>
      <c r="E77" s="225" t="str">
        <f>E7</f>
        <v>Cyklická obnova trati v úseku Včelná - Horní Dvořiště.</v>
      </c>
      <c r="F77" s="226"/>
      <c r="G77" s="226"/>
      <c r="H77" s="226"/>
      <c r="L77" s="30"/>
    </row>
    <row r="78" spans="2:47" ht="12" customHeight="1">
      <c r="B78" s="18"/>
      <c r="C78" s="25" t="s">
        <v>260</v>
      </c>
      <c r="L78" s="18"/>
    </row>
    <row r="79" spans="2:47" ht="16.5" customHeight="1">
      <c r="B79" s="18"/>
      <c r="E79" s="225" t="s">
        <v>1542</v>
      </c>
      <c r="F79" s="187"/>
      <c r="G79" s="187"/>
      <c r="H79" s="187"/>
      <c r="L79" s="18"/>
    </row>
    <row r="80" spans="2:47" ht="12" customHeight="1">
      <c r="B80" s="18"/>
      <c r="C80" s="25" t="s">
        <v>262</v>
      </c>
      <c r="L80" s="18"/>
    </row>
    <row r="81" spans="2:65" s="1" customFormat="1" ht="16.5" customHeight="1">
      <c r="B81" s="30"/>
      <c r="E81" s="221" t="s">
        <v>1555</v>
      </c>
      <c r="F81" s="227"/>
      <c r="G81" s="227"/>
      <c r="H81" s="227"/>
      <c r="L81" s="30"/>
    </row>
    <row r="82" spans="2:65" s="1" customFormat="1" ht="12" customHeight="1">
      <c r="B82" s="30"/>
      <c r="C82" s="25" t="s">
        <v>1556</v>
      </c>
      <c r="L82" s="30"/>
    </row>
    <row r="83" spans="2:65" s="1" customFormat="1" ht="16.5" customHeight="1">
      <c r="B83" s="30"/>
      <c r="E83" s="208" t="str">
        <f>E13</f>
        <v>17-02-01 - Zřízení odvodnění, km 77,195 - 77,487</v>
      </c>
      <c r="F83" s="227"/>
      <c r="G83" s="227"/>
      <c r="H83" s="227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5" t="s">
        <v>22</v>
      </c>
      <c r="F85" s="23" t="str">
        <f>F16</f>
        <v>trať 196 dle JŘ, TÚ Rybník - Omlenice</v>
      </c>
      <c r="I85" s="25" t="s">
        <v>24</v>
      </c>
      <c r="J85" s="47" t="str">
        <f>IF(J16="","",J16)</f>
        <v>24. 7. 2025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5" t="s">
        <v>26</v>
      </c>
      <c r="F87" s="23" t="str">
        <f>E19</f>
        <v>Správa železnic, státní organizace, OŘ Plzeň</v>
      </c>
      <c r="I87" s="25" t="s">
        <v>34</v>
      </c>
      <c r="J87" s="28" t="str">
        <f>E25</f>
        <v xml:space="preserve"> </v>
      </c>
      <c r="L87" s="30"/>
    </row>
    <row r="88" spans="2:65" s="1" customFormat="1" ht="15.2" customHeight="1">
      <c r="B88" s="30"/>
      <c r="C88" s="25" t="s">
        <v>32</v>
      </c>
      <c r="F88" s="23" t="str">
        <f>IF(E22="","",E22)</f>
        <v>Vyplň údaj</v>
      </c>
      <c r="I88" s="25" t="s">
        <v>38</v>
      </c>
      <c r="J88" s="28" t="str">
        <f>E28</f>
        <v>Libor Brabenec</v>
      </c>
      <c r="L88" s="30"/>
    </row>
    <row r="89" spans="2:65" s="1" customFormat="1" ht="10.35" customHeight="1">
      <c r="B89" s="30"/>
      <c r="L89" s="30"/>
    </row>
    <row r="90" spans="2:65" s="8" customFormat="1" ht="29.25" customHeight="1">
      <c r="B90" s="101"/>
      <c r="C90" s="102" t="s">
        <v>271</v>
      </c>
      <c r="D90" s="103" t="s">
        <v>61</v>
      </c>
      <c r="E90" s="103" t="s">
        <v>57</v>
      </c>
      <c r="F90" s="103" t="s">
        <v>58</v>
      </c>
      <c r="G90" s="103" t="s">
        <v>272</v>
      </c>
      <c r="H90" s="103" t="s">
        <v>273</v>
      </c>
      <c r="I90" s="103" t="s">
        <v>274</v>
      </c>
      <c r="J90" s="104" t="s">
        <v>268</v>
      </c>
      <c r="K90" s="105" t="s">
        <v>275</v>
      </c>
      <c r="L90" s="101"/>
      <c r="M90" s="54" t="s">
        <v>35</v>
      </c>
      <c r="N90" s="55" t="s">
        <v>46</v>
      </c>
      <c r="O90" s="55" t="s">
        <v>276</v>
      </c>
      <c r="P90" s="55" t="s">
        <v>277</v>
      </c>
      <c r="Q90" s="55" t="s">
        <v>278</v>
      </c>
      <c r="R90" s="55" t="s">
        <v>279</v>
      </c>
      <c r="S90" s="55" t="s">
        <v>280</v>
      </c>
      <c r="T90" s="56" t="s">
        <v>281</v>
      </c>
    </row>
    <row r="91" spans="2:65" s="1" customFormat="1" ht="22.9" customHeight="1">
      <c r="B91" s="30"/>
      <c r="C91" s="59" t="s">
        <v>282</v>
      </c>
      <c r="J91" s="106">
        <f>BK91</f>
        <v>0</v>
      </c>
      <c r="L91" s="30"/>
      <c r="M91" s="57"/>
      <c r="N91" s="48"/>
      <c r="O91" s="48"/>
      <c r="P91" s="107">
        <f>SUM(P92:P191)</f>
        <v>0</v>
      </c>
      <c r="Q91" s="48"/>
      <c r="R91" s="107">
        <f>SUM(R92:R191)</f>
        <v>997.77280000000007</v>
      </c>
      <c r="S91" s="48"/>
      <c r="T91" s="108">
        <f>SUM(T92:T191)</f>
        <v>0</v>
      </c>
      <c r="AT91" s="15" t="s">
        <v>75</v>
      </c>
      <c r="AU91" s="15" t="s">
        <v>269</v>
      </c>
      <c r="BK91" s="109">
        <f>SUM(BK92:BK191)</f>
        <v>0</v>
      </c>
    </row>
    <row r="92" spans="2:65" s="1" customFormat="1" ht="16.5" customHeight="1">
      <c r="B92" s="30"/>
      <c r="C92" s="110" t="s">
        <v>83</v>
      </c>
      <c r="D92" s="110" t="s">
        <v>283</v>
      </c>
      <c r="E92" s="111" t="s">
        <v>284</v>
      </c>
      <c r="F92" s="112" t="s">
        <v>285</v>
      </c>
      <c r="G92" s="113" t="s">
        <v>286</v>
      </c>
      <c r="H92" s="114">
        <v>54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</v>
      </c>
      <c r="R92" s="121">
        <f>Q92*H92</f>
        <v>54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1558</v>
      </c>
    </row>
    <row r="93" spans="2:65" s="1" customFormat="1" ht="11.25">
      <c r="B93" s="30"/>
      <c r="D93" s="125" t="s">
        <v>291</v>
      </c>
      <c r="F93" s="126" t="s">
        <v>285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1559</v>
      </c>
      <c r="H94" s="132">
        <v>54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85</v>
      </c>
      <c r="D95" s="110" t="s">
        <v>283</v>
      </c>
      <c r="E95" s="111" t="s">
        <v>1560</v>
      </c>
      <c r="F95" s="112" t="s">
        <v>1561</v>
      </c>
      <c r="G95" s="113" t="s">
        <v>286</v>
      </c>
      <c r="H95" s="114">
        <v>691.65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1</v>
      </c>
      <c r="R95" s="121">
        <f>Q95*H95</f>
        <v>691.65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1562</v>
      </c>
    </row>
    <row r="96" spans="2:65" s="1" customFormat="1" ht="11.25">
      <c r="B96" s="30"/>
      <c r="D96" s="125" t="s">
        <v>291</v>
      </c>
      <c r="F96" s="126" t="s">
        <v>1561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1563</v>
      </c>
      <c r="H97" s="132">
        <v>691.65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193</v>
      </c>
      <c r="D98" s="110" t="s">
        <v>283</v>
      </c>
      <c r="E98" s="111" t="s">
        <v>1564</v>
      </c>
      <c r="F98" s="112" t="s">
        <v>1565</v>
      </c>
      <c r="G98" s="113" t="s">
        <v>286</v>
      </c>
      <c r="H98" s="114">
        <v>85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1</v>
      </c>
      <c r="R98" s="121">
        <f>Q98*H98</f>
        <v>85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1566</v>
      </c>
    </row>
    <row r="99" spans="2:65" s="1" customFormat="1" ht="11.25">
      <c r="B99" s="30"/>
      <c r="D99" s="125" t="s">
        <v>291</v>
      </c>
      <c r="F99" s="126" t="s">
        <v>1565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1567</v>
      </c>
      <c r="H100" s="132">
        <v>85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289</v>
      </c>
      <c r="D101" s="110" t="s">
        <v>283</v>
      </c>
      <c r="E101" s="111" t="s">
        <v>1568</v>
      </c>
      <c r="F101" s="112" t="s">
        <v>1569</v>
      </c>
      <c r="G101" s="113" t="s">
        <v>486</v>
      </c>
      <c r="H101" s="114">
        <v>560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1570</v>
      </c>
    </row>
    <row r="102" spans="2:65" s="1" customFormat="1" ht="11.25">
      <c r="B102" s="30"/>
      <c r="D102" s="125" t="s">
        <v>291</v>
      </c>
      <c r="F102" s="126" t="s">
        <v>1569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1571</v>
      </c>
      <c r="H103" s="132">
        <v>360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9" customFormat="1" ht="11.25">
      <c r="B104" s="129"/>
      <c r="D104" s="125" t="s">
        <v>292</v>
      </c>
      <c r="E104" s="130" t="s">
        <v>35</v>
      </c>
      <c r="F104" s="131" t="s">
        <v>1572</v>
      </c>
      <c r="H104" s="132">
        <v>200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10" customFormat="1" ht="11.25">
      <c r="B105" s="136"/>
      <c r="D105" s="125" t="s">
        <v>292</v>
      </c>
      <c r="E105" s="137" t="s">
        <v>35</v>
      </c>
      <c r="F105" s="138" t="s">
        <v>307</v>
      </c>
      <c r="H105" s="139">
        <v>560</v>
      </c>
      <c r="I105" s="140"/>
      <c r="L105" s="136"/>
      <c r="M105" s="141"/>
      <c r="T105" s="142"/>
      <c r="AT105" s="137" t="s">
        <v>292</v>
      </c>
      <c r="AU105" s="137" t="s">
        <v>76</v>
      </c>
      <c r="AV105" s="10" t="s">
        <v>289</v>
      </c>
      <c r="AW105" s="10" t="s">
        <v>37</v>
      </c>
      <c r="AX105" s="10" t="s">
        <v>83</v>
      </c>
      <c r="AY105" s="137" t="s">
        <v>288</v>
      </c>
    </row>
    <row r="106" spans="2:65" s="1" customFormat="1" ht="16.5" customHeight="1">
      <c r="B106" s="30"/>
      <c r="C106" s="110" t="s">
        <v>308</v>
      </c>
      <c r="D106" s="110" t="s">
        <v>283</v>
      </c>
      <c r="E106" s="111" t="s">
        <v>865</v>
      </c>
      <c r="F106" s="112" t="s">
        <v>866</v>
      </c>
      <c r="G106" s="113" t="s">
        <v>303</v>
      </c>
      <c r="H106" s="114">
        <v>960</v>
      </c>
      <c r="I106" s="115"/>
      <c r="J106" s="116">
        <f>ROUND(I106*H106,2)</f>
        <v>0</v>
      </c>
      <c r="K106" s="117"/>
      <c r="L106" s="118"/>
      <c r="M106" s="119" t="s">
        <v>35</v>
      </c>
      <c r="N106" s="120" t="s">
        <v>47</v>
      </c>
      <c r="P106" s="121">
        <f>O106*H106</f>
        <v>0</v>
      </c>
      <c r="Q106" s="121">
        <v>1.8000000000000001E-4</v>
      </c>
      <c r="R106" s="121">
        <f>Q106*H106</f>
        <v>0.17280000000000001</v>
      </c>
      <c r="S106" s="121">
        <v>0</v>
      </c>
      <c r="T106" s="122">
        <f>S106*H106</f>
        <v>0</v>
      </c>
      <c r="AR106" s="123" t="s">
        <v>287</v>
      </c>
      <c r="AT106" s="123" t="s">
        <v>283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1573</v>
      </c>
    </row>
    <row r="107" spans="2:65" s="1" customFormat="1" ht="11.25">
      <c r="B107" s="30"/>
      <c r="D107" s="125" t="s">
        <v>291</v>
      </c>
      <c r="F107" s="126" t="s">
        <v>866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1574</v>
      </c>
      <c r="H108" s="132">
        <v>960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10" t="s">
        <v>315</v>
      </c>
      <c r="D109" s="110" t="s">
        <v>283</v>
      </c>
      <c r="E109" s="111" t="s">
        <v>1575</v>
      </c>
      <c r="F109" s="112" t="s">
        <v>1576</v>
      </c>
      <c r="G109" s="113" t="s">
        <v>296</v>
      </c>
      <c r="H109" s="114">
        <v>95</v>
      </c>
      <c r="I109" s="115"/>
      <c r="J109" s="116">
        <f>ROUND(I109*H109,2)</f>
        <v>0</v>
      </c>
      <c r="K109" s="117"/>
      <c r="L109" s="118"/>
      <c r="M109" s="119" t="s">
        <v>35</v>
      </c>
      <c r="N109" s="120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287</v>
      </c>
      <c r="AT109" s="123" t="s">
        <v>283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1577</v>
      </c>
    </row>
    <row r="110" spans="2:65" s="1" customFormat="1" ht="11.25">
      <c r="B110" s="30"/>
      <c r="D110" s="125" t="s">
        <v>291</v>
      </c>
      <c r="F110" s="126" t="s">
        <v>1576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1578</v>
      </c>
      <c r="H111" s="132">
        <v>95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10" t="s">
        <v>323</v>
      </c>
      <c r="D112" s="110" t="s">
        <v>283</v>
      </c>
      <c r="E112" s="111" t="s">
        <v>1579</v>
      </c>
      <c r="F112" s="112" t="s">
        <v>1580</v>
      </c>
      <c r="G112" s="113" t="s">
        <v>303</v>
      </c>
      <c r="H112" s="114">
        <v>4</v>
      </c>
      <c r="I112" s="115"/>
      <c r="J112" s="116">
        <f>ROUND(I112*H112,2)</f>
        <v>0</v>
      </c>
      <c r="K112" s="117"/>
      <c r="L112" s="118"/>
      <c r="M112" s="119" t="s">
        <v>35</v>
      </c>
      <c r="N112" s="120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287</v>
      </c>
      <c r="AT112" s="123" t="s">
        <v>283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1581</v>
      </c>
    </row>
    <row r="113" spans="2:65" s="1" customFormat="1" ht="11.25">
      <c r="B113" s="30"/>
      <c r="D113" s="125" t="s">
        <v>291</v>
      </c>
      <c r="F113" s="126" t="s">
        <v>1580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1092</v>
      </c>
      <c r="H114" s="132">
        <v>4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10" t="s">
        <v>287</v>
      </c>
      <c r="D115" s="110" t="s">
        <v>283</v>
      </c>
      <c r="E115" s="111" t="s">
        <v>1582</v>
      </c>
      <c r="F115" s="112" t="s">
        <v>1583</v>
      </c>
      <c r="G115" s="113" t="s">
        <v>303</v>
      </c>
      <c r="H115" s="114">
        <v>4</v>
      </c>
      <c r="I115" s="115"/>
      <c r="J115" s="116">
        <f>ROUND(I115*H115,2)</f>
        <v>0</v>
      </c>
      <c r="K115" s="117"/>
      <c r="L115" s="118"/>
      <c r="M115" s="119" t="s">
        <v>35</v>
      </c>
      <c r="N115" s="120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287</v>
      </c>
      <c r="AT115" s="123" t="s">
        <v>283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1584</v>
      </c>
    </row>
    <row r="116" spans="2:65" s="1" customFormat="1" ht="11.25">
      <c r="B116" s="30"/>
      <c r="D116" s="125" t="s">
        <v>291</v>
      </c>
      <c r="F116" s="126" t="s">
        <v>1583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1092</v>
      </c>
      <c r="H117" s="132">
        <v>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10" t="s">
        <v>337</v>
      </c>
      <c r="D118" s="110" t="s">
        <v>283</v>
      </c>
      <c r="E118" s="111" t="s">
        <v>1585</v>
      </c>
      <c r="F118" s="112" t="s">
        <v>1586</v>
      </c>
      <c r="G118" s="113" t="s">
        <v>303</v>
      </c>
      <c r="H118" s="114">
        <v>650</v>
      </c>
      <c r="I118" s="115"/>
      <c r="J118" s="116">
        <f>ROUND(I118*H118,2)</f>
        <v>0</v>
      </c>
      <c r="K118" s="117"/>
      <c r="L118" s="118"/>
      <c r="M118" s="119" t="s">
        <v>35</v>
      </c>
      <c r="N118" s="120" t="s">
        <v>47</v>
      </c>
      <c r="P118" s="121">
        <f>O118*H118</f>
        <v>0</v>
      </c>
      <c r="Q118" s="121">
        <v>8.5000000000000006E-2</v>
      </c>
      <c r="R118" s="121">
        <f>Q118*H118</f>
        <v>55.250000000000007</v>
      </c>
      <c r="S118" s="121">
        <v>0</v>
      </c>
      <c r="T118" s="122">
        <f>S118*H118</f>
        <v>0</v>
      </c>
      <c r="AR118" s="123" t="s">
        <v>287</v>
      </c>
      <c r="AT118" s="123" t="s">
        <v>283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1587</v>
      </c>
    </row>
    <row r="119" spans="2:65" s="1" customFormat="1" ht="11.25">
      <c r="B119" s="30"/>
      <c r="D119" s="125" t="s">
        <v>291</v>
      </c>
      <c r="F119" s="126" t="s">
        <v>1586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1588</v>
      </c>
      <c r="H120" s="132">
        <v>650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10" t="s">
        <v>343</v>
      </c>
      <c r="D121" s="110" t="s">
        <v>283</v>
      </c>
      <c r="E121" s="111" t="s">
        <v>344</v>
      </c>
      <c r="F121" s="112" t="s">
        <v>345</v>
      </c>
      <c r="G121" s="113" t="s">
        <v>311</v>
      </c>
      <c r="H121" s="114">
        <v>50</v>
      </c>
      <c r="I121" s="115"/>
      <c r="J121" s="116">
        <f>ROUND(I121*H121,2)</f>
        <v>0</v>
      </c>
      <c r="K121" s="117"/>
      <c r="L121" s="118"/>
      <c r="M121" s="119" t="s">
        <v>35</v>
      </c>
      <c r="N121" s="120" t="s">
        <v>47</v>
      </c>
      <c r="P121" s="121">
        <f>O121*H121</f>
        <v>0</v>
      </c>
      <c r="Q121" s="121">
        <v>2.234</v>
      </c>
      <c r="R121" s="121">
        <f>Q121*H121</f>
        <v>111.7</v>
      </c>
      <c r="S121" s="121">
        <v>0</v>
      </c>
      <c r="T121" s="122">
        <f>S121*H121</f>
        <v>0</v>
      </c>
      <c r="AR121" s="123" t="s">
        <v>287</v>
      </c>
      <c r="AT121" s="123" t="s">
        <v>283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1589</v>
      </c>
    </row>
    <row r="122" spans="2:65" s="1" customFormat="1" ht="11.25">
      <c r="B122" s="30"/>
      <c r="D122" s="125" t="s">
        <v>291</v>
      </c>
      <c r="F122" s="126" t="s">
        <v>345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1590</v>
      </c>
      <c r="H123" s="132">
        <v>50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348</v>
      </c>
      <c r="D124" s="144" t="s">
        <v>349</v>
      </c>
      <c r="E124" s="145" t="s">
        <v>379</v>
      </c>
      <c r="F124" s="146" t="s">
        <v>380</v>
      </c>
      <c r="G124" s="147" t="s">
        <v>303</v>
      </c>
      <c r="H124" s="148">
        <v>8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1591</v>
      </c>
    </row>
    <row r="125" spans="2:65" s="1" customFormat="1" ht="19.5">
      <c r="B125" s="30"/>
      <c r="D125" s="125" t="s">
        <v>291</v>
      </c>
      <c r="F125" s="126" t="s">
        <v>382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1592</v>
      </c>
      <c r="H126" s="132">
        <v>8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8</v>
      </c>
      <c r="D127" s="144" t="s">
        <v>349</v>
      </c>
      <c r="E127" s="145" t="s">
        <v>1159</v>
      </c>
      <c r="F127" s="146" t="s">
        <v>1160</v>
      </c>
      <c r="G127" s="147" t="s">
        <v>368</v>
      </c>
      <c r="H127" s="148">
        <v>0.29199999999999998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1593</v>
      </c>
    </row>
    <row r="128" spans="2:65" s="1" customFormat="1" ht="19.5">
      <c r="B128" s="30"/>
      <c r="D128" s="125" t="s">
        <v>291</v>
      </c>
      <c r="F128" s="126" t="s">
        <v>1594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1595</v>
      </c>
      <c r="H129" s="132">
        <v>0.29199999999999998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359</v>
      </c>
      <c r="D130" s="144" t="s">
        <v>349</v>
      </c>
      <c r="E130" s="145" t="s">
        <v>523</v>
      </c>
      <c r="F130" s="146" t="s">
        <v>524</v>
      </c>
      <c r="G130" s="147" t="s">
        <v>311</v>
      </c>
      <c r="H130" s="148">
        <v>520.25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1596</v>
      </c>
    </row>
    <row r="131" spans="2:65" s="1" customFormat="1" ht="19.5">
      <c r="B131" s="30"/>
      <c r="D131" s="125" t="s">
        <v>291</v>
      </c>
      <c r="F131" s="126" t="s">
        <v>526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1597</v>
      </c>
      <c r="H132" s="132">
        <v>103.5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1598</v>
      </c>
      <c r="H133" s="132">
        <v>32.5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76</v>
      </c>
      <c r="AY133" s="130" t="s">
        <v>288</v>
      </c>
    </row>
    <row r="134" spans="2:65" s="9" customFormat="1" ht="11.25">
      <c r="B134" s="129"/>
      <c r="D134" s="125" t="s">
        <v>292</v>
      </c>
      <c r="E134" s="130" t="s">
        <v>35</v>
      </c>
      <c r="F134" s="131" t="s">
        <v>1599</v>
      </c>
      <c r="H134" s="132">
        <v>384.25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76</v>
      </c>
      <c r="AY134" s="130" t="s">
        <v>288</v>
      </c>
    </row>
    <row r="135" spans="2:65" s="10" customFormat="1" ht="11.25">
      <c r="B135" s="136"/>
      <c r="D135" s="125" t="s">
        <v>292</v>
      </c>
      <c r="E135" s="137" t="s">
        <v>35</v>
      </c>
      <c r="F135" s="138" t="s">
        <v>307</v>
      </c>
      <c r="H135" s="139">
        <v>520.25</v>
      </c>
      <c r="I135" s="140"/>
      <c r="L135" s="136"/>
      <c r="M135" s="141"/>
      <c r="T135" s="142"/>
      <c r="AT135" s="137" t="s">
        <v>292</v>
      </c>
      <c r="AU135" s="137" t="s">
        <v>76</v>
      </c>
      <c r="AV135" s="10" t="s">
        <v>289</v>
      </c>
      <c r="AW135" s="10" t="s">
        <v>37</v>
      </c>
      <c r="AX135" s="10" t="s">
        <v>83</v>
      </c>
      <c r="AY135" s="137" t="s">
        <v>288</v>
      </c>
    </row>
    <row r="136" spans="2:65" s="1" customFormat="1" ht="16.5" customHeight="1">
      <c r="B136" s="30"/>
      <c r="C136" s="144" t="s">
        <v>365</v>
      </c>
      <c r="D136" s="144" t="s">
        <v>349</v>
      </c>
      <c r="E136" s="145" t="s">
        <v>1600</v>
      </c>
      <c r="F136" s="146" t="s">
        <v>1601</v>
      </c>
      <c r="G136" s="147" t="s">
        <v>486</v>
      </c>
      <c r="H136" s="148">
        <v>1537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1602</v>
      </c>
    </row>
    <row r="137" spans="2:65" s="1" customFormat="1" ht="19.5">
      <c r="B137" s="30"/>
      <c r="D137" s="125" t="s">
        <v>291</v>
      </c>
      <c r="F137" s="126" t="s">
        <v>1603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1604</v>
      </c>
      <c r="H138" s="132">
        <v>1537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372</v>
      </c>
      <c r="D139" s="144" t="s">
        <v>349</v>
      </c>
      <c r="E139" s="145" t="s">
        <v>1605</v>
      </c>
      <c r="F139" s="146" t="s">
        <v>1606</v>
      </c>
      <c r="G139" s="147" t="s">
        <v>296</v>
      </c>
      <c r="H139" s="148">
        <v>92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1607</v>
      </c>
    </row>
    <row r="140" spans="2:65" s="1" customFormat="1" ht="19.5">
      <c r="B140" s="30"/>
      <c r="D140" s="125" t="s">
        <v>291</v>
      </c>
      <c r="F140" s="126" t="s">
        <v>1608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1609</v>
      </c>
      <c r="H141" s="132">
        <v>92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378</v>
      </c>
      <c r="D142" s="144" t="s">
        <v>349</v>
      </c>
      <c r="E142" s="145" t="s">
        <v>1610</v>
      </c>
      <c r="F142" s="146" t="s">
        <v>1611</v>
      </c>
      <c r="G142" s="147" t="s">
        <v>296</v>
      </c>
      <c r="H142" s="148">
        <v>6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1612</v>
      </c>
    </row>
    <row r="143" spans="2:65" s="1" customFormat="1" ht="19.5">
      <c r="B143" s="30"/>
      <c r="D143" s="125" t="s">
        <v>291</v>
      </c>
      <c r="F143" s="126" t="s">
        <v>1613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1614</v>
      </c>
      <c r="H144" s="132">
        <v>6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384</v>
      </c>
      <c r="D145" s="144" t="s">
        <v>349</v>
      </c>
      <c r="E145" s="145" t="s">
        <v>1615</v>
      </c>
      <c r="F145" s="146" t="s">
        <v>1616</v>
      </c>
      <c r="G145" s="147" t="s">
        <v>296</v>
      </c>
      <c r="H145" s="148">
        <v>65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1617</v>
      </c>
    </row>
    <row r="146" spans="2:65" s="1" customFormat="1" ht="19.5">
      <c r="B146" s="30"/>
      <c r="D146" s="125" t="s">
        <v>291</v>
      </c>
      <c r="F146" s="126" t="s">
        <v>1618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1619</v>
      </c>
      <c r="H147" s="132">
        <v>65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390</v>
      </c>
      <c r="D148" s="144" t="s">
        <v>349</v>
      </c>
      <c r="E148" s="145" t="s">
        <v>1620</v>
      </c>
      <c r="F148" s="146" t="s">
        <v>1621</v>
      </c>
      <c r="G148" s="147" t="s">
        <v>296</v>
      </c>
      <c r="H148" s="148">
        <v>195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1622</v>
      </c>
    </row>
    <row r="149" spans="2:65" s="1" customFormat="1" ht="29.25">
      <c r="B149" s="30"/>
      <c r="D149" s="125" t="s">
        <v>291</v>
      </c>
      <c r="F149" s="126" t="s">
        <v>1623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1624</v>
      </c>
      <c r="H150" s="132">
        <v>195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396</v>
      </c>
      <c r="D151" s="144" t="s">
        <v>349</v>
      </c>
      <c r="E151" s="145" t="s">
        <v>391</v>
      </c>
      <c r="F151" s="146" t="s">
        <v>392</v>
      </c>
      <c r="G151" s="147" t="s">
        <v>311</v>
      </c>
      <c r="H151" s="148">
        <v>467.47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1625</v>
      </c>
    </row>
    <row r="152" spans="2:65" s="1" customFormat="1" ht="19.5">
      <c r="B152" s="30"/>
      <c r="D152" s="125" t="s">
        <v>291</v>
      </c>
      <c r="F152" s="126" t="s">
        <v>923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1626</v>
      </c>
      <c r="H153" s="132">
        <v>467.47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402</v>
      </c>
      <c r="D154" s="144" t="s">
        <v>349</v>
      </c>
      <c r="E154" s="145" t="s">
        <v>1627</v>
      </c>
      <c r="F154" s="146" t="s">
        <v>1628</v>
      </c>
      <c r="G154" s="147" t="s">
        <v>486</v>
      </c>
      <c r="H154" s="148">
        <v>1537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1629</v>
      </c>
    </row>
    <row r="155" spans="2:65" s="1" customFormat="1" ht="19.5">
      <c r="B155" s="30"/>
      <c r="D155" s="125" t="s">
        <v>291</v>
      </c>
      <c r="F155" s="126" t="s">
        <v>1630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1631</v>
      </c>
      <c r="H156" s="132">
        <v>1537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7</v>
      </c>
      <c r="D157" s="144" t="s">
        <v>349</v>
      </c>
      <c r="E157" s="145" t="s">
        <v>1171</v>
      </c>
      <c r="F157" s="146" t="s">
        <v>1172</v>
      </c>
      <c r="G157" s="147" t="s">
        <v>368</v>
      </c>
      <c r="H157" s="148">
        <v>0.29199999999999998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1632</v>
      </c>
    </row>
    <row r="158" spans="2:65" s="1" customFormat="1" ht="19.5">
      <c r="B158" s="30"/>
      <c r="D158" s="125" t="s">
        <v>291</v>
      </c>
      <c r="F158" s="126" t="s">
        <v>1633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1595</v>
      </c>
      <c r="H159" s="132">
        <v>0.29199999999999998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411</v>
      </c>
      <c r="D160" s="144" t="s">
        <v>349</v>
      </c>
      <c r="E160" s="145" t="s">
        <v>425</v>
      </c>
      <c r="F160" s="146" t="s">
        <v>426</v>
      </c>
      <c r="G160" s="147" t="s">
        <v>420</v>
      </c>
      <c r="H160" s="148">
        <v>8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1634</v>
      </c>
    </row>
    <row r="161" spans="2:65" s="1" customFormat="1" ht="39">
      <c r="B161" s="30"/>
      <c r="D161" s="125" t="s">
        <v>291</v>
      </c>
      <c r="F161" s="126" t="s">
        <v>428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1592</v>
      </c>
      <c r="H162" s="132">
        <v>8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417</v>
      </c>
      <c r="D163" s="144" t="s">
        <v>349</v>
      </c>
      <c r="E163" s="145" t="s">
        <v>431</v>
      </c>
      <c r="F163" s="146" t="s">
        <v>432</v>
      </c>
      <c r="G163" s="147" t="s">
        <v>420</v>
      </c>
      <c r="H163" s="148">
        <v>4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1635</v>
      </c>
    </row>
    <row r="164" spans="2:65" s="1" customFormat="1" ht="19.5">
      <c r="B164" s="30"/>
      <c r="D164" s="125" t="s">
        <v>291</v>
      </c>
      <c r="F164" s="126" t="s">
        <v>886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710</v>
      </c>
      <c r="H165" s="132">
        <v>4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424</v>
      </c>
      <c r="D166" s="144" t="s">
        <v>349</v>
      </c>
      <c r="E166" s="145" t="s">
        <v>443</v>
      </c>
      <c r="F166" s="146" t="s">
        <v>444</v>
      </c>
      <c r="G166" s="147" t="s">
        <v>296</v>
      </c>
      <c r="H166" s="148">
        <v>684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1636</v>
      </c>
    </row>
    <row r="167" spans="2:65" s="1" customFormat="1" ht="19.5">
      <c r="B167" s="30"/>
      <c r="D167" s="125" t="s">
        <v>291</v>
      </c>
      <c r="F167" s="126" t="s">
        <v>887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1637</v>
      </c>
      <c r="H168" s="132">
        <v>684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16.5" customHeight="1">
      <c r="B169" s="30"/>
      <c r="C169" s="144" t="s">
        <v>430</v>
      </c>
      <c r="D169" s="144" t="s">
        <v>349</v>
      </c>
      <c r="E169" s="145" t="s">
        <v>449</v>
      </c>
      <c r="F169" s="146" t="s">
        <v>450</v>
      </c>
      <c r="G169" s="147" t="s">
        <v>296</v>
      </c>
      <c r="H169" s="148">
        <v>684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1638</v>
      </c>
    </row>
    <row r="170" spans="2:65" s="1" customFormat="1" ht="29.25">
      <c r="B170" s="30"/>
      <c r="D170" s="125" t="s">
        <v>291</v>
      </c>
      <c r="F170" s="126" t="s">
        <v>889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1637</v>
      </c>
      <c r="H171" s="132">
        <v>684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24.2" customHeight="1">
      <c r="B172" s="30"/>
      <c r="C172" s="144" t="s">
        <v>436</v>
      </c>
      <c r="D172" s="144" t="s">
        <v>349</v>
      </c>
      <c r="E172" s="145" t="s">
        <v>635</v>
      </c>
      <c r="F172" s="146" t="s">
        <v>636</v>
      </c>
      <c r="G172" s="147" t="s">
        <v>286</v>
      </c>
      <c r="H172" s="148">
        <v>1242.4000000000001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76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1639</v>
      </c>
    </row>
    <row r="173" spans="2:65" s="1" customFormat="1" ht="19.5">
      <c r="B173" s="30"/>
      <c r="D173" s="125" t="s">
        <v>291</v>
      </c>
      <c r="F173" s="126" t="s">
        <v>638</v>
      </c>
      <c r="I173" s="127"/>
      <c r="L173" s="30"/>
      <c r="M173" s="128"/>
      <c r="T173" s="51"/>
      <c r="AT173" s="15" t="s">
        <v>291</v>
      </c>
      <c r="AU173" s="15" t="s">
        <v>76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1640</v>
      </c>
      <c r="H174" s="132">
        <v>830.65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1641</v>
      </c>
      <c r="H175" s="132">
        <v>55.25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9" customFormat="1" ht="11.25">
      <c r="B176" s="129"/>
      <c r="D176" s="125" t="s">
        <v>292</v>
      </c>
      <c r="E176" s="130" t="s">
        <v>35</v>
      </c>
      <c r="F176" s="131" t="s">
        <v>1642</v>
      </c>
      <c r="H176" s="132">
        <v>111.7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1643</v>
      </c>
      <c r="H177" s="132">
        <v>244.8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 ht="11.25">
      <c r="B178" s="136"/>
      <c r="D178" s="125" t="s">
        <v>292</v>
      </c>
      <c r="E178" s="137" t="s">
        <v>35</v>
      </c>
      <c r="F178" s="138" t="s">
        <v>307</v>
      </c>
      <c r="H178" s="139">
        <v>1242.4000000000001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24.2" customHeight="1">
      <c r="B179" s="30"/>
      <c r="C179" s="144" t="s">
        <v>442</v>
      </c>
      <c r="D179" s="144" t="s">
        <v>349</v>
      </c>
      <c r="E179" s="145" t="s">
        <v>644</v>
      </c>
      <c r="F179" s="146" t="s">
        <v>645</v>
      </c>
      <c r="G179" s="147" t="s">
        <v>286</v>
      </c>
      <c r="H179" s="148">
        <v>1242.4000000000001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1644</v>
      </c>
    </row>
    <row r="180" spans="2:65" s="1" customFormat="1" ht="19.5">
      <c r="B180" s="30"/>
      <c r="D180" s="125" t="s">
        <v>291</v>
      </c>
      <c r="F180" s="126" t="s">
        <v>647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1645</v>
      </c>
      <c r="H181" s="132">
        <v>830.65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9" customFormat="1" ht="11.25">
      <c r="B182" s="129"/>
      <c r="D182" s="125" t="s">
        <v>292</v>
      </c>
      <c r="E182" s="130" t="s">
        <v>35</v>
      </c>
      <c r="F182" s="131" t="s">
        <v>1646</v>
      </c>
      <c r="H182" s="132">
        <v>55.25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76</v>
      </c>
      <c r="AY182" s="130" t="s">
        <v>288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1647</v>
      </c>
      <c r="H183" s="132">
        <v>111.7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76</v>
      </c>
      <c r="AY183" s="130" t="s">
        <v>288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1648</v>
      </c>
      <c r="H184" s="132">
        <v>244.8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10" customFormat="1" ht="11.25">
      <c r="B185" s="136"/>
      <c r="D185" s="125" t="s">
        <v>292</v>
      </c>
      <c r="E185" s="137" t="s">
        <v>35</v>
      </c>
      <c r="F185" s="138" t="s">
        <v>307</v>
      </c>
      <c r="H185" s="139">
        <v>1242.4000000000001</v>
      </c>
      <c r="I185" s="140"/>
      <c r="L185" s="136"/>
      <c r="M185" s="141"/>
      <c r="T185" s="142"/>
      <c r="AT185" s="137" t="s">
        <v>292</v>
      </c>
      <c r="AU185" s="137" t="s">
        <v>76</v>
      </c>
      <c r="AV185" s="10" t="s">
        <v>289</v>
      </c>
      <c r="AW185" s="10" t="s">
        <v>37</v>
      </c>
      <c r="AX185" s="10" t="s">
        <v>83</v>
      </c>
      <c r="AY185" s="137" t="s">
        <v>288</v>
      </c>
    </row>
    <row r="186" spans="2:65" s="1" customFormat="1" ht="16.5" customHeight="1">
      <c r="B186" s="30"/>
      <c r="C186" s="144" t="s">
        <v>448</v>
      </c>
      <c r="D186" s="144" t="s">
        <v>349</v>
      </c>
      <c r="E186" s="145" t="s">
        <v>665</v>
      </c>
      <c r="F186" s="146" t="s">
        <v>666</v>
      </c>
      <c r="G186" s="147" t="s">
        <v>286</v>
      </c>
      <c r="H186" s="148">
        <v>244.8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1649</v>
      </c>
    </row>
    <row r="187" spans="2:65" s="1" customFormat="1" ht="19.5">
      <c r="B187" s="30"/>
      <c r="D187" s="125" t="s">
        <v>291</v>
      </c>
      <c r="F187" s="126" t="s">
        <v>668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 ht="11.25">
      <c r="B188" s="129"/>
      <c r="D188" s="125" t="s">
        <v>292</v>
      </c>
      <c r="E188" s="130" t="s">
        <v>35</v>
      </c>
      <c r="F188" s="131" t="s">
        <v>1648</v>
      </c>
      <c r="H188" s="132">
        <v>244.8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453</v>
      </c>
      <c r="D189" s="144" t="s">
        <v>349</v>
      </c>
      <c r="E189" s="145" t="s">
        <v>678</v>
      </c>
      <c r="F189" s="146" t="s">
        <v>679</v>
      </c>
      <c r="G189" s="147" t="s">
        <v>286</v>
      </c>
      <c r="H189" s="148">
        <v>0.17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1650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1650</v>
      </c>
      <c r="BM189" s="123" t="s">
        <v>1651</v>
      </c>
    </row>
    <row r="190" spans="2:65" s="1" customFormat="1" ht="19.5">
      <c r="B190" s="30"/>
      <c r="D190" s="125" t="s">
        <v>291</v>
      </c>
      <c r="F190" s="126" t="s">
        <v>681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 ht="11.25">
      <c r="B191" s="129"/>
      <c r="D191" s="125" t="s">
        <v>292</v>
      </c>
      <c r="E191" s="130" t="s">
        <v>35</v>
      </c>
      <c r="F191" s="131" t="s">
        <v>1652</v>
      </c>
      <c r="H191" s="132">
        <v>0.17</v>
      </c>
      <c r="I191" s="133"/>
      <c r="L191" s="129"/>
      <c r="M191" s="154"/>
      <c r="N191" s="155"/>
      <c r="O191" s="155"/>
      <c r="P191" s="155"/>
      <c r="Q191" s="155"/>
      <c r="R191" s="155"/>
      <c r="S191" s="155"/>
      <c r="T191" s="156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6.95" customHeight="1">
      <c r="B192" s="39"/>
      <c r="C192" s="40"/>
      <c r="D192" s="40"/>
      <c r="E192" s="40"/>
      <c r="F192" s="40"/>
      <c r="G192" s="40"/>
      <c r="H192" s="40"/>
      <c r="I192" s="40"/>
      <c r="J192" s="40"/>
      <c r="K192" s="40"/>
      <c r="L192" s="30"/>
    </row>
  </sheetData>
  <sheetProtection algorithmName="SHA-512" hashValue="/NPXi3I0ozZ1amBLF85QT76KL0lgSWmmsilH1VIg6HPatFzBOpPiwapOxz08oUKFO4MnZXK/Zb1IYaG2omK0Og==" saltValue="b1z5d7yZDe494Kucwlqi+2N6p+luKS79Z1UtlzZEZoBi9thYoS4olWjgeaFJCQIsIfFgJnDbbitcNaztH0K2Rg==" spinCount="100000" sheet="1" objects="1" scenarios="1" formatColumns="0" formatRows="0" autoFilter="0"/>
  <autoFilter ref="C90:K191" xr:uid="{00000000-0009-0000-0000-00001A000000}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2:BM10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1653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1654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1655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ROUND((SUM(BE85:BE106)),  2)</f>
        <v>0</v>
      </c>
      <c r="I35" s="91">
        <v>0.21</v>
      </c>
      <c r="J35" s="81">
        <f>ROUND(((SUM(BE85:BE106))*I35),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ROUND((SUM(BF85:BF106)),  2)</f>
        <v>0</v>
      </c>
      <c r="I36" s="91">
        <v>0.12</v>
      </c>
      <c r="J36" s="81">
        <f>ROUND(((SUM(BF85:BF106))*I36),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ROUND((SUM(BG85:BG106)),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ROUND((SUM(BH85:BH106)),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ROUND((SUM(BI85:BI106)),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1653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18-01 -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Holkov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1653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18-01 -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Holkov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SUM(P86:P106)</f>
        <v>0</v>
      </c>
      <c r="Q85" s="48"/>
      <c r="R85" s="107">
        <f>SUM(R86:R106)</f>
        <v>216</v>
      </c>
      <c r="S85" s="48"/>
      <c r="T85" s="108">
        <f>SUM(T86:T106)</f>
        <v>0</v>
      </c>
      <c r="AT85" s="15" t="s">
        <v>75</v>
      </c>
      <c r="AU85" s="15" t="s">
        <v>269</v>
      </c>
      <c r="BK85" s="109">
        <f>SUM(BK86:BK106)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216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216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1656</v>
      </c>
      <c r="H88" s="132">
        <v>216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391</v>
      </c>
      <c r="F89" s="146" t="s">
        <v>392</v>
      </c>
      <c r="G89" s="147" t="s">
        <v>311</v>
      </c>
      <c r="H89" s="148">
        <v>144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393</v>
      </c>
    </row>
    <row r="90" spans="2:65" s="1" customFormat="1" ht="19.5">
      <c r="B90" s="30"/>
      <c r="D90" s="125" t="s">
        <v>291</v>
      </c>
      <c r="F90" s="126" t="s">
        <v>923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1657</v>
      </c>
      <c r="H91" s="132">
        <v>144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403</v>
      </c>
      <c r="F92" s="146" t="s">
        <v>404</v>
      </c>
      <c r="G92" s="147" t="s">
        <v>368</v>
      </c>
      <c r="H92" s="148">
        <v>0.80300000000000005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405</v>
      </c>
    </row>
    <row r="93" spans="2:65" s="1" customFormat="1" ht="29.25">
      <c r="B93" s="30"/>
      <c r="D93" s="125" t="s">
        <v>291</v>
      </c>
      <c r="F93" s="126" t="s">
        <v>928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1658</v>
      </c>
      <c r="H94" s="132">
        <v>0.80300000000000005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408</v>
      </c>
      <c r="F95" s="146" t="s">
        <v>409</v>
      </c>
      <c r="G95" s="147" t="s">
        <v>296</v>
      </c>
      <c r="H95" s="148">
        <v>803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1659</v>
      </c>
    </row>
    <row r="96" spans="2:65" s="1" customFormat="1" ht="11.25">
      <c r="B96" s="30"/>
      <c r="D96" s="125" t="s">
        <v>291</v>
      </c>
      <c r="F96" s="126" t="s">
        <v>409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1660</v>
      </c>
      <c r="H97" s="132">
        <v>803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412</v>
      </c>
      <c r="F98" s="146" t="s">
        <v>413</v>
      </c>
      <c r="G98" s="147" t="s">
        <v>368</v>
      </c>
      <c r="H98" s="148">
        <v>0.80300000000000005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414</v>
      </c>
    </row>
    <row r="99" spans="2:65" s="1" customFormat="1" ht="19.5">
      <c r="B99" s="30"/>
      <c r="D99" s="125" t="s">
        <v>291</v>
      </c>
      <c r="F99" s="126" t="s">
        <v>415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1658</v>
      </c>
      <c r="H100" s="132">
        <v>0.80300000000000005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24.2" customHeight="1">
      <c r="B101" s="30"/>
      <c r="C101" s="144" t="s">
        <v>315</v>
      </c>
      <c r="D101" s="144" t="s">
        <v>349</v>
      </c>
      <c r="E101" s="145" t="s">
        <v>635</v>
      </c>
      <c r="F101" s="146" t="s">
        <v>636</v>
      </c>
      <c r="G101" s="147" t="s">
        <v>286</v>
      </c>
      <c r="H101" s="148">
        <v>216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637</v>
      </c>
    </row>
    <row r="102" spans="2:65" s="1" customFormat="1" ht="19.5">
      <c r="B102" s="30"/>
      <c r="D102" s="125" t="s">
        <v>291</v>
      </c>
      <c r="F102" s="126" t="s">
        <v>638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1661</v>
      </c>
      <c r="H103" s="132">
        <v>216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24.2" customHeight="1">
      <c r="B104" s="30"/>
      <c r="C104" s="144" t="s">
        <v>323</v>
      </c>
      <c r="D104" s="144" t="s">
        <v>349</v>
      </c>
      <c r="E104" s="145" t="s">
        <v>644</v>
      </c>
      <c r="F104" s="146" t="s">
        <v>645</v>
      </c>
      <c r="G104" s="147" t="s">
        <v>286</v>
      </c>
      <c r="H104" s="148">
        <v>216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646</v>
      </c>
    </row>
    <row r="105" spans="2:65" s="1" customFormat="1" ht="19.5">
      <c r="B105" s="30"/>
      <c r="D105" s="125" t="s">
        <v>291</v>
      </c>
      <c r="F105" s="126" t="s">
        <v>647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1662</v>
      </c>
      <c r="H106" s="132">
        <v>216</v>
      </c>
      <c r="I106" s="133"/>
      <c r="L106" s="129"/>
      <c r="M106" s="154"/>
      <c r="N106" s="155"/>
      <c r="O106" s="155"/>
      <c r="P106" s="155"/>
      <c r="Q106" s="155"/>
      <c r="R106" s="155"/>
      <c r="S106" s="155"/>
      <c r="T106" s="156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0"/>
    </row>
  </sheetData>
  <sheetProtection algorithmName="SHA-512" hashValue="zkowDATCVf6zWeCsuSBu3cUaQfhnCsUG4GBWY93RBqNCZ5tJ/ejT61phGH29+pYCb5g6oTBwxGcOlUsPnKT3mg==" saltValue="EiyWKGEa2IUNgiX7BbNTy+PaMDZK8iMkkcBi7GFTqLUycPMFS2nsho6ee3tgDPJwtVWvr3Akdd1FWeQd+F30uw==" spinCount="100000" sheet="1" objects="1" scenarios="1" formatColumns="0" formatRows="0" autoFilter="0"/>
  <autoFilter ref="C84:K106" xr:uid="{00000000-0009-0000-0000-00001B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2:BM231"/>
  <sheetViews>
    <sheetView showGridLines="0" topLeftCell="A84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204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1663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1664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ROUND((SUM(BE85:BE230)),  2)</f>
        <v>0</v>
      </c>
      <c r="I35" s="91">
        <v>0.21</v>
      </c>
      <c r="J35" s="81">
        <f>ROUND(((SUM(BE85:BE230))*I35),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ROUND((SUM(BF85:BF230)),  2)</f>
        <v>0</v>
      </c>
      <c r="I36" s="91">
        <v>0.12</v>
      </c>
      <c r="J36" s="81">
        <f>ROUND(((SUM(BF85:BF230))*I36),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ROUND((SUM(BG85:BG230)),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ROUND((SUM(BH85:BH230)),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ROUND((SUM(BI85:BI230)),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1663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19-01 -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1663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19-01 -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SUM(P86:P230)</f>
        <v>0</v>
      </c>
      <c r="Q85" s="48"/>
      <c r="R85" s="107">
        <f>SUM(R86:R230)</f>
        <v>1519.9947400000001</v>
      </c>
      <c r="S85" s="48"/>
      <c r="T85" s="108">
        <f>SUM(T86:T230)</f>
        <v>0</v>
      </c>
      <c r="AT85" s="15" t="s">
        <v>75</v>
      </c>
      <c r="AU85" s="15" t="s">
        <v>269</v>
      </c>
      <c r="BK85" s="109">
        <f>SUM(BK86:BK230)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1512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1512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1666</v>
      </c>
      <c r="H88" s="132">
        <v>162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1667</v>
      </c>
      <c r="H89" s="132">
        <v>432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9" customFormat="1" ht="11.25">
      <c r="B90" s="129"/>
      <c r="D90" s="125" t="s">
        <v>292</v>
      </c>
      <c r="E90" s="130" t="s">
        <v>35</v>
      </c>
      <c r="F90" s="131" t="s">
        <v>1668</v>
      </c>
      <c r="H90" s="132">
        <v>918</v>
      </c>
      <c r="I90" s="133"/>
      <c r="L90" s="129"/>
      <c r="M90" s="134"/>
      <c r="T90" s="135"/>
      <c r="AT90" s="130" t="s">
        <v>292</v>
      </c>
      <c r="AU90" s="130" t="s">
        <v>76</v>
      </c>
      <c r="AV90" s="9" t="s">
        <v>85</v>
      </c>
      <c r="AW90" s="9" t="s">
        <v>37</v>
      </c>
      <c r="AX90" s="9" t="s">
        <v>76</v>
      </c>
      <c r="AY90" s="130" t="s">
        <v>288</v>
      </c>
    </row>
    <row r="91" spans="2:65" s="10" customFormat="1" ht="11.25">
      <c r="B91" s="136"/>
      <c r="D91" s="125" t="s">
        <v>292</v>
      </c>
      <c r="E91" s="137" t="s">
        <v>35</v>
      </c>
      <c r="F91" s="138" t="s">
        <v>307</v>
      </c>
      <c r="H91" s="139">
        <v>1512</v>
      </c>
      <c r="I91" s="140"/>
      <c r="L91" s="136"/>
      <c r="M91" s="141"/>
      <c r="T91" s="142"/>
      <c r="AT91" s="137" t="s">
        <v>292</v>
      </c>
      <c r="AU91" s="137" t="s">
        <v>76</v>
      </c>
      <c r="AV91" s="10" t="s">
        <v>289</v>
      </c>
      <c r="AW91" s="10" t="s">
        <v>37</v>
      </c>
      <c r="AX91" s="10" t="s">
        <v>83</v>
      </c>
      <c r="AY91" s="137" t="s">
        <v>288</v>
      </c>
    </row>
    <row r="92" spans="2:65" s="1" customFormat="1" ht="16.5" customHeight="1">
      <c r="B92" s="30"/>
      <c r="C92" s="110" t="s">
        <v>85</v>
      </c>
      <c r="D92" s="110" t="s">
        <v>283</v>
      </c>
      <c r="E92" s="111" t="s">
        <v>1669</v>
      </c>
      <c r="F92" s="112" t="s">
        <v>1670</v>
      </c>
      <c r="G92" s="113" t="s">
        <v>303</v>
      </c>
      <c r="H92" s="114">
        <v>2004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1.4999999999999999E-4</v>
      </c>
      <c r="R92" s="121">
        <f>Q92*H92</f>
        <v>0.30059999999999998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1671</v>
      </c>
    </row>
    <row r="93" spans="2:65" s="1" customFormat="1" ht="11.25">
      <c r="B93" s="30"/>
      <c r="D93" s="125" t="s">
        <v>291</v>
      </c>
      <c r="F93" s="126" t="s">
        <v>1670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1672</v>
      </c>
      <c r="F94" s="112" t="s">
        <v>1673</v>
      </c>
      <c r="G94" s="113" t="s">
        <v>303</v>
      </c>
      <c r="H94" s="114">
        <v>1002</v>
      </c>
      <c r="I94" s="115"/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2.0000000000000002E-5</v>
      </c>
      <c r="R94" s="121">
        <f>Q94*H94</f>
        <v>2.0040000000000002E-2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1674</v>
      </c>
    </row>
    <row r="95" spans="2:65" s="1" customFormat="1" ht="11.25">
      <c r="B95" s="30"/>
      <c r="D95" s="125" t="s">
        <v>291</v>
      </c>
      <c r="F95" s="126" t="s">
        <v>1673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16.5" customHeight="1">
      <c r="B96" s="30"/>
      <c r="C96" s="110" t="s">
        <v>289</v>
      </c>
      <c r="D96" s="110" t="s">
        <v>283</v>
      </c>
      <c r="E96" s="111" t="s">
        <v>344</v>
      </c>
      <c r="F96" s="112" t="s">
        <v>345</v>
      </c>
      <c r="G96" s="113" t="s">
        <v>311</v>
      </c>
      <c r="H96" s="114">
        <v>1.65</v>
      </c>
      <c r="I96" s="115"/>
      <c r="J96" s="116">
        <f>ROUND(I96*H96,2)</f>
        <v>0</v>
      </c>
      <c r="K96" s="117"/>
      <c r="L96" s="118"/>
      <c r="M96" s="119" t="s">
        <v>35</v>
      </c>
      <c r="N96" s="120" t="s">
        <v>47</v>
      </c>
      <c r="P96" s="121">
        <f>O96*H96</f>
        <v>0</v>
      </c>
      <c r="Q96" s="121">
        <v>2.234</v>
      </c>
      <c r="R96" s="121">
        <f>Q96*H96</f>
        <v>3.6860999999999997</v>
      </c>
      <c r="S96" s="121">
        <v>0</v>
      </c>
      <c r="T96" s="122">
        <f>S96*H96</f>
        <v>0</v>
      </c>
      <c r="AR96" s="123" t="s">
        <v>287</v>
      </c>
      <c r="AT96" s="123" t="s">
        <v>283</v>
      </c>
      <c r="AU96" s="123" t="s">
        <v>76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289</v>
      </c>
      <c r="BM96" s="123" t="s">
        <v>1675</v>
      </c>
    </row>
    <row r="97" spans="2:65" s="1" customFormat="1" ht="11.25">
      <c r="B97" s="30"/>
      <c r="D97" s="125" t="s">
        <v>291</v>
      </c>
      <c r="F97" s="126" t="s">
        <v>345</v>
      </c>
      <c r="I97" s="127"/>
      <c r="L97" s="30"/>
      <c r="M97" s="128"/>
      <c r="T97" s="51"/>
      <c r="AT97" s="15" t="s">
        <v>291</v>
      </c>
      <c r="AU97" s="15" t="s">
        <v>76</v>
      </c>
    </row>
    <row r="98" spans="2:65" s="9" customFormat="1" ht="11.25">
      <c r="B98" s="129"/>
      <c r="D98" s="125" t="s">
        <v>292</v>
      </c>
      <c r="E98" s="130" t="s">
        <v>35</v>
      </c>
      <c r="F98" s="131" t="s">
        <v>1676</v>
      </c>
      <c r="H98" s="132">
        <v>1.65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83</v>
      </c>
      <c r="AY98" s="130" t="s">
        <v>288</v>
      </c>
    </row>
    <row r="99" spans="2:65" s="1" customFormat="1" ht="16.5" customHeight="1">
      <c r="B99" s="30"/>
      <c r="C99" s="110" t="s">
        <v>308</v>
      </c>
      <c r="D99" s="110" t="s">
        <v>283</v>
      </c>
      <c r="E99" s="111" t="s">
        <v>1416</v>
      </c>
      <c r="F99" s="112" t="s">
        <v>1417</v>
      </c>
      <c r="G99" s="113" t="s">
        <v>286</v>
      </c>
      <c r="H99" s="114">
        <v>3.988</v>
      </c>
      <c r="I99" s="115"/>
      <c r="J99" s="116">
        <f>ROUND(I99*H99,2)</f>
        <v>0</v>
      </c>
      <c r="K99" s="117"/>
      <c r="L99" s="118"/>
      <c r="M99" s="119" t="s">
        <v>35</v>
      </c>
      <c r="N99" s="120" t="s">
        <v>47</v>
      </c>
      <c r="P99" s="121">
        <f>O99*H99</f>
        <v>0</v>
      </c>
      <c r="Q99" s="121">
        <v>1</v>
      </c>
      <c r="R99" s="121">
        <f>Q99*H99</f>
        <v>3.988</v>
      </c>
      <c r="S99" s="121">
        <v>0</v>
      </c>
      <c r="T99" s="122">
        <f>S99*H99</f>
        <v>0</v>
      </c>
      <c r="AR99" s="123" t="s">
        <v>287</v>
      </c>
      <c r="AT99" s="123" t="s">
        <v>283</v>
      </c>
      <c r="AU99" s="123" t="s">
        <v>76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1677</v>
      </c>
    </row>
    <row r="100" spans="2:65" s="1" customFormat="1" ht="11.25">
      <c r="B100" s="30"/>
      <c r="D100" s="125" t="s">
        <v>291</v>
      </c>
      <c r="F100" s="126" t="s">
        <v>1417</v>
      </c>
      <c r="I100" s="127"/>
      <c r="L100" s="30"/>
      <c r="M100" s="128"/>
      <c r="T100" s="51"/>
      <c r="AT100" s="15" t="s">
        <v>291</v>
      </c>
      <c r="AU100" s="15" t="s">
        <v>76</v>
      </c>
    </row>
    <row r="101" spans="2:65" s="9" customFormat="1" ht="11.25">
      <c r="B101" s="129"/>
      <c r="D101" s="125" t="s">
        <v>292</v>
      </c>
      <c r="E101" s="130" t="s">
        <v>35</v>
      </c>
      <c r="F101" s="131" t="s">
        <v>1678</v>
      </c>
      <c r="H101" s="132">
        <v>3.988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83</v>
      </c>
      <c r="AY101" s="130" t="s">
        <v>288</v>
      </c>
    </row>
    <row r="102" spans="2:65" s="1" customFormat="1" ht="16.5" customHeight="1">
      <c r="B102" s="30"/>
      <c r="C102" s="144" t="s">
        <v>315</v>
      </c>
      <c r="D102" s="144" t="s">
        <v>349</v>
      </c>
      <c r="E102" s="145" t="s">
        <v>1026</v>
      </c>
      <c r="F102" s="146" t="s">
        <v>1027</v>
      </c>
      <c r="G102" s="147" t="s">
        <v>303</v>
      </c>
      <c r="H102" s="148">
        <v>110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289</v>
      </c>
      <c r="AT102" s="123" t="s">
        <v>349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1679</v>
      </c>
    </row>
    <row r="103" spans="2:65" s="1" customFormat="1" ht="19.5">
      <c r="B103" s="30"/>
      <c r="D103" s="125" t="s">
        <v>291</v>
      </c>
      <c r="F103" s="126" t="s">
        <v>1029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 ht="11.25">
      <c r="B104" s="129"/>
      <c r="D104" s="125" t="s">
        <v>292</v>
      </c>
      <c r="E104" s="130" t="s">
        <v>35</v>
      </c>
      <c r="F104" s="131" t="s">
        <v>1680</v>
      </c>
      <c r="H104" s="132">
        <v>110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83</v>
      </c>
      <c r="AY104" s="130" t="s">
        <v>288</v>
      </c>
    </row>
    <row r="105" spans="2:65" s="1" customFormat="1" ht="16.5" customHeight="1">
      <c r="B105" s="30"/>
      <c r="C105" s="144" t="s">
        <v>323</v>
      </c>
      <c r="D105" s="144" t="s">
        <v>349</v>
      </c>
      <c r="E105" s="145" t="s">
        <v>1031</v>
      </c>
      <c r="F105" s="146" t="s">
        <v>1032</v>
      </c>
      <c r="G105" s="147" t="s">
        <v>296</v>
      </c>
      <c r="H105" s="148">
        <v>110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289</v>
      </c>
      <c r="AT105" s="123" t="s">
        <v>349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1681</v>
      </c>
    </row>
    <row r="106" spans="2:65" s="1" customFormat="1" ht="19.5">
      <c r="B106" s="30"/>
      <c r="D106" s="125" t="s">
        <v>291</v>
      </c>
      <c r="F106" s="126" t="s">
        <v>1034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 ht="11.25">
      <c r="B107" s="129"/>
      <c r="D107" s="125" t="s">
        <v>292</v>
      </c>
      <c r="E107" s="130" t="s">
        <v>35</v>
      </c>
      <c r="F107" s="131" t="s">
        <v>1680</v>
      </c>
      <c r="H107" s="132">
        <v>110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83</v>
      </c>
      <c r="AY107" s="130" t="s">
        <v>288</v>
      </c>
    </row>
    <row r="108" spans="2:65" s="1" customFormat="1" ht="16.5" customHeight="1">
      <c r="B108" s="30"/>
      <c r="C108" s="144" t="s">
        <v>287</v>
      </c>
      <c r="D108" s="144" t="s">
        <v>349</v>
      </c>
      <c r="E108" s="145" t="s">
        <v>789</v>
      </c>
      <c r="F108" s="146" t="s">
        <v>790</v>
      </c>
      <c r="G108" s="147" t="s">
        <v>486</v>
      </c>
      <c r="H108" s="148">
        <v>55</v>
      </c>
      <c r="I108" s="149"/>
      <c r="J108" s="150">
        <f>ROUND(I108*H108,2)</f>
        <v>0</v>
      </c>
      <c r="K108" s="151"/>
      <c r="L108" s="30"/>
      <c r="M108" s="152" t="s">
        <v>35</v>
      </c>
      <c r="N108" s="153" t="s">
        <v>47</v>
      </c>
      <c r="P108" s="121">
        <f>O108*H108</f>
        <v>0</v>
      </c>
      <c r="Q108" s="121">
        <v>0</v>
      </c>
      <c r="R108" s="121">
        <f>Q108*H108</f>
        <v>0</v>
      </c>
      <c r="S108" s="121">
        <v>0</v>
      </c>
      <c r="T108" s="122">
        <f>S108*H108</f>
        <v>0</v>
      </c>
      <c r="AR108" s="123" t="s">
        <v>289</v>
      </c>
      <c r="AT108" s="123" t="s">
        <v>349</v>
      </c>
      <c r="AU108" s="123" t="s">
        <v>76</v>
      </c>
      <c r="AY108" s="15" t="s">
        <v>288</v>
      </c>
      <c r="BE108" s="124">
        <f>IF(N108="základní",J108,0)</f>
        <v>0</v>
      </c>
      <c r="BF108" s="124">
        <f>IF(N108="snížená",J108,0)</f>
        <v>0</v>
      </c>
      <c r="BG108" s="124">
        <f>IF(N108="zákl. přenesená",J108,0)</f>
        <v>0</v>
      </c>
      <c r="BH108" s="124">
        <f>IF(N108="sníž. přenesená",J108,0)</f>
        <v>0</v>
      </c>
      <c r="BI108" s="124">
        <f>IF(N108="nulová",J108,0)</f>
        <v>0</v>
      </c>
      <c r="BJ108" s="15" t="s">
        <v>83</v>
      </c>
      <c r="BK108" s="124">
        <f>ROUND(I108*H108,2)</f>
        <v>0</v>
      </c>
      <c r="BL108" s="15" t="s">
        <v>289</v>
      </c>
      <c r="BM108" s="123" t="s">
        <v>1682</v>
      </c>
    </row>
    <row r="109" spans="2:65" s="1" customFormat="1" ht="19.5">
      <c r="B109" s="30"/>
      <c r="D109" s="125" t="s">
        <v>291</v>
      </c>
      <c r="F109" s="126" t="s">
        <v>792</v>
      </c>
      <c r="I109" s="127"/>
      <c r="L109" s="30"/>
      <c r="M109" s="128"/>
      <c r="T109" s="51"/>
      <c r="AT109" s="15" t="s">
        <v>291</v>
      </c>
      <c r="AU109" s="15" t="s">
        <v>76</v>
      </c>
    </row>
    <row r="110" spans="2:65" s="9" customFormat="1" ht="11.25">
      <c r="B110" s="129"/>
      <c r="D110" s="125" t="s">
        <v>292</v>
      </c>
      <c r="E110" s="130" t="s">
        <v>35</v>
      </c>
      <c r="F110" s="131" t="s">
        <v>1683</v>
      </c>
      <c r="H110" s="132">
        <v>55</v>
      </c>
      <c r="I110" s="133"/>
      <c r="L110" s="129"/>
      <c r="M110" s="134"/>
      <c r="T110" s="135"/>
      <c r="AT110" s="130" t="s">
        <v>292</v>
      </c>
      <c r="AU110" s="130" t="s">
        <v>76</v>
      </c>
      <c r="AV110" s="9" t="s">
        <v>85</v>
      </c>
      <c r="AW110" s="9" t="s">
        <v>37</v>
      </c>
      <c r="AX110" s="9" t="s">
        <v>83</v>
      </c>
      <c r="AY110" s="130" t="s">
        <v>288</v>
      </c>
    </row>
    <row r="111" spans="2:65" s="1" customFormat="1" ht="16.5" customHeight="1">
      <c r="B111" s="30"/>
      <c r="C111" s="144" t="s">
        <v>337</v>
      </c>
      <c r="D111" s="144" t="s">
        <v>349</v>
      </c>
      <c r="E111" s="145" t="s">
        <v>798</v>
      </c>
      <c r="F111" s="146" t="s">
        <v>799</v>
      </c>
      <c r="G111" s="147" t="s">
        <v>486</v>
      </c>
      <c r="H111" s="148">
        <v>55</v>
      </c>
      <c r="I111" s="149"/>
      <c r="J111" s="150">
        <f>ROUND(I111*H111,2)</f>
        <v>0</v>
      </c>
      <c r="K111" s="151"/>
      <c r="L111" s="30"/>
      <c r="M111" s="152" t="s">
        <v>35</v>
      </c>
      <c r="N111" s="153" t="s">
        <v>47</v>
      </c>
      <c r="P111" s="121">
        <f>O111*H111</f>
        <v>0</v>
      </c>
      <c r="Q111" s="121">
        <v>0</v>
      </c>
      <c r="R111" s="121">
        <f>Q111*H111</f>
        <v>0</v>
      </c>
      <c r="S111" s="121">
        <v>0</v>
      </c>
      <c r="T111" s="122">
        <f>S111*H111</f>
        <v>0</v>
      </c>
      <c r="AR111" s="123" t="s">
        <v>289</v>
      </c>
      <c r="AT111" s="123" t="s">
        <v>349</v>
      </c>
      <c r="AU111" s="123" t="s">
        <v>76</v>
      </c>
      <c r="AY111" s="15" t="s">
        <v>288</v>
      </c>
      <c r="BE111" s="124">
        <f>IF(N111="základní",J111,0)</f>
        <v>0</v>
      </c>
      <c r="BF111" s="124">
        <f>IF(N111="snížená",J111,0)</f>
        <v>0</v>
      </c>
      <c r="BG111" s="124">
        <f>IF(N111="zákl. přenesená",J111,0)</f>
        <v>0</v>
      </c>
      <c r="BH111" s="124">
        <f>IF(N111="sníž. přenesená",J111,0)</f>
        <v>0</v>
      </c>
      <c r="BI111" s="124">
        <f>IF(N111="nulová",J111,0)</f>
        <v>0</v>
      </c>
      <c r="BJ111" s="15" t="s">
        <v>83</v>
      </c>
      <c r="BK111" s="124">
        <f>ROUND(I111*H111,2)</f>
        <v>0</v>
      </c>
      <c r="BL111" s="15" t="s">
        <v>289</v>
      </c>
      <c r="BM111" s="123" t="s">
        <v>1684</v>
      </c>
    </row>
    <row r="112" spans="2:65" s="1" customFormat="1" ht="19.5">
      <c r="B112" s="30"/>
      <c r="D112" s="125" t="s">
        <v>291</v>
      </c>
      <c r="F112" s="126" t="s">
        <v>801</v>
      </c>
      <c r="I112" s="127"/>
      <c r="L112" s="30"/>
      <c r="M112" s="128"/>
      <c r="T112" s="51"/>
      <c r="AT112" s="15" t="s">
        <v>291</v>
      </c>
      <c r="AU112" s="15" t="s">
        <v>76</v>
      </c>
    </row>
    <row r="113" spans="2:65" s="9" customFormat="1" ht="11.25">
      <c r="B113" s="129"/>
      <c r="D113" s="125" t="s">
        <v>292</v>
      </c>
      <c r="E113" s="130" t="s">
        <v>35</v>
      </c>
      <c r="F113" s="131" t="s">
        <v>1683</v>
      </c>
      <c r="H113" s="132">
        <v>55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83</v>
      </c>
      <c r="AY113" s="130" t="s">
        <v>288</v>
      </c>
    </row>
    <row r="114" spans="2:65" s="1" customFormat="1" ht="16.5" customHeight="1">
      <c r="B114" s="30"/>
      <c r="C114" s="144" t="s">
        <v>343</v>
      </c>
      <c r="D114" s="144" t="s">
        <v>349</v>
      </c>
      <c r="E114" s="145" t="s">
        <v>379</v>
      </c>
      <c r="F114" s="146" t="s">
        <v>380</v>
      </c>
      <c r="G114" s="147" t="s">
        <v>303</v>
      </c>
      <c r="H114" s="148">
        <v>50</v>
      </c>
      <c r="I114" s="149"/>
      <c r="J114" s="150">
        <f>ROUND(I114*H114,2)</f>
        <v>0</v>
      </c>
      <c r="K114" s="151"/>
      <c r="L114" s="30"/>
      <c r="M114" s="152" t="s">
        <v>35</v>
      </c>
      <c r="N114" s="153" t="s">
        <v>47</v>
      </c>
      <c r="P114" s="121">
        <f>O114*H114</f>
        <v>0</v>
      </c>
      <c r="Q114" s="121">
        <v>0</v>
      </c>
      <c r="R114" s="121">
        <f>Q114*H114</f>
        <v>0</v>
      </c>
      <c r="S114" s="121">
        <v>0</v>
      </c>
      <c r="T114" s="122">
        <f>S114*H114</f>
        <v>0</v>
      </c>
      <c r="AR114" s="123" t="s">
        <v>289</v>
      </c>
      <c r="AT114" s="123" t="s">
        <v>349</v>
      </c>
      <c r="AU114" s="123" t="s">
        <v>76</v>
      </c>
      <c r="AY114" s="15" t="s">
        <v>288</v>
      </c>
      <c r="BE114" s="124">
        <f>IF(N114="základní",J114,0)</f>
        <v>0</v>
      </c>
      <c r="BF114" s="124">
        <f>IF(N114="snížená",J114,0)</f>
        <v>0</v>
      </c>
      <c r="BG114" s="124">
        <f>IF(N114="zákl. přenesená",J114,0)</f>
        <v>0</v>
      </c>
      <c r="BH114" s="124">
        <f>IF(N114="sníž. přenesená",J114,0)</f>
        <v>0</v>
      </c>
      <c r="BI114" s="124">
        <f>IF(N114="nulová",J114,0)</f>
        <v>0</v>
      </c>
      <c r="BJ114" s="15" t="s">
        <v>83</v>
      </c>
      <c r="BK114" s="124">
        <f>ROUND(I114*H114,2)</f>
        <v>0</v>
      </c>
      <c r="BL114" s="15" t="s">
        <v>289</v>
      </c>
      <c r="BM114" s="123" t="s">
        <v>381</v>
      </c>
    </row>
    <row r="115" spans="2:65" s="1" customFormat="1" ht="19.5">
      <c r="B115" s="30"/>
      <c r="D115" s="125" t="s">
        <v>291</v>
      </c>
      <c r="F115" s="126" t="s">
        <v>382</v>
      </c>
      <c r="I115" s="127"/>
      <c r="L115" s="30"/>
      <c r="M115" s="128"/>
      <c r="T115" s="51"/>
      <c r="AT115" s="15" t="s">
        <v>291</v>
      </c>
      <c r="AU115" s="15" t="s">
        <v>76</v>
      </c>
    </row>
    <row r="116" spans="2:65" s="9" customFormat="1" ht="11.25">
      <c r="B116" s="129"/>
      <c r="D116" s="125" t="s">
        <v>292</v>
      </c>
      <c r="E116" s="130" t="s">
        <v>35</v>
      </c>
      <c r="F116" s="131" t="s">
        <v>583</v>
      </c>
      <c r="H116" s="132">
        <v>50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83</v>
      </c>
      <c r="AY116" s="130" t="s">
        <v>288</v>
      </c>
    </row>
    <row r="117" spans="2:65" s="1" customFormat="1" ht="21.75" customHeight="1">
      <c r="B117" s="30"/>
      <c r="C117" s="144" t="s">
        <v>348</v>
      </c>
      <c r="D117" s="144" t="s">
        <v>349</v>
      </c>
      <c r="E117" s="145" t="s">
        <v>1685</v>
      </c>
      <c r="F117" s="146" t="s">
        <v>1686</v>
      </c>
      <c r="G117" s="147" t="s">
        <v>296</v>
      </c>
      <c r="H117" s="148">
        <v>1200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387</v>
      </c>
    </row>
    <row r="118" spans="2:65" s="1" customFormat="1" ht="19.5">
      <c r="B118" s="30"/>
      <c r="D118" s="125" t="s">
        <v>291</v>
      </c>
      <c r="F118" s="126" t="s">
        <v>1687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 ht="11.25">
      <c r="B119" s="129"/>
      <c r="D119" s="125" t="s">
        <v>292</v>
      </c>
      <c r="E119" s="130" t="s">
        <v>35</v>
      </c>
      <c r="F119" s="131" t="s">
        <v>1688</v>
      </c>
      <c r="H119" s="132">
        <v>1200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8</v>
      </c>
      <c r="D120" s="144" t="s">
        <v>349</v>
      </c>
      <c r="E120" s="145" t="s">
        <v>391</v>
      </c>
      <c r="F120" s="146" t="s">
        <v>392</v>
      </c>
      <c r="G120" s="147" t="s">
        <v>311</v>
      </c>
      <c r="H120" s="148">
        <v>1008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393</v>
      </c>
    </row>
    <row r="121" spans="2:65" s="1" customFormat="1" ht="19.5">
      <c r="B121" s="30"/>
      <c r="D121" s="125" t="s">
        <v>291</v>
      </c>
      <c r="F121" s="126" t="s">
        <v>923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 ht="11.25">
      <c r="B122" s="129"/>
      <c r="D122" s="125" t="s">
        <v>292</v>
      </c>
      <c r="E122" s="130" t="s">
        <v>35</v>
      </c>
      <c r="F122" s="131" t="s">
        <v>1689</v>
      </c>
      <c r="H122" s="132">
        <v>108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1690</v>
      </c>
      <c r="H123" s="132">
        <v>288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9" customFormat="1" ht="11.25">
      <c r="B124" s="129"/>
      <c r="D124" s="125" t="s">
        <v>292</v>
      </c>
      <c r="E124" s="130" t="s">
        <v>35</v>
      </c>
      <c r="F124" s="131" t="s">
        <v>1691</v>
      </c>
      <c r="H124" s="132">
        <v>612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76</v>
      </c>
      <c r="AY124" s="130" t="s">
        <v>288</v>
      </c>
    </row>
    <row r="125" spans="2:65" s="10" customFormat="1" ht="11.25">
      <c r="B125" s="136"/>
      <c r="D125" s="125" t="s">
        <v>292</v>
      </c>
      <c r="E125" s="137" t="s">
        <v>35</v>
      </c>
      <c r="F125" s="138" t="s">
        <v>307</v>
      </c>
      <c r="H125" s="139">
        <v>1008</v>
      </c>
      <c r="I125" s="140"/>
      <c r="L125" s="136"/>
      <c r="M125" s="141"/>
      <c r="T125" s="142"/>
      <c r="AT125" s="137" t="s">
        <v>292</v>
      </c>
      <c r="AU125" s="137" t="s">
        <v>76</v>
      </c>
      <c r="AV125" s="10" t="s">
        <v>289</v>
      </c>
      <c r="AW125" s="10" t="s">
        <v>37</v>
      </c>
      <c r="AX125" s="10" t="s">
        <v>83</v>
      </c>
      <c r="AY125" s="137" t="s">
        <v>288</v>
      </c>
    </row>
    <row r="126" spans="2:65" s="1" customFormat="1" ht="16.5" customHeight="1">
      <c r="B126" s="30"/>
      <c r="C126" s="144" t="s">
        <v>359</v>
      </c>
      <c r="D126" s="144" t="s">
        <v>349</v>
      </c>
      <c r="E126" s="145" t="s">
        <v>403</v>
      </c>
      <c r="F126" s="146" t="s">
        <v>404</v>
      </c>
      <c r="G126" s="147" t="s">
        <v>368</v>
      </c>
      <c r="H126" s="148">
        <v>5.7030000000000003</v>
      </c>
      <c r="I126" s="149"/>
      <c r="J126" s="150">
        <f>ROUND(I126*H126,2)</f>
        <v>0</v>
      </c>
      <c r="K126" s="151"/>
      <c r="L126" s="30"/>
      <c r="M126" s="152" t="s">
        <v>35</v>
      </c>
      <c r="N126" s="153" t="s">
        <v>47</v>
      </c>
      <c r="P126" s="121">
        <f>O126*H126</f>
        <v>0</v>
      </c>
      <c r="Q126" s="121">
        <v>0</v>
      </c>
      <c r="R126" s="121">
        <f>Q126*H126</f>
        <v>0</v>
      </c>
      <c r="S126" s="121">
        <v>0</v>
      </c>
      <c r="T126" s="122">
        <f>S126*H126</f>
        <v>0</v>
      </c>
      <c r="AR126" s="123" t="s">
        <v>289</v>
      </c>
      <c r="AT126" s="123" t="s">
        <v>349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405</v>
      </c>
    </row>
    <row r="127" spans="2:65" s="1" customFormat="1" ht="29.25">
      <c r="B127" s="30"/>
      <c r="D127" s="125" t="s">
        <v>291</v>
      </c>
      <c r="F127" s="126" t="s">
        <v>928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 ht="11.25">
      <c r="B128" s="129"/>
      <c r="D128" s="125" t="s">
        <v>292</v>
      </c>
      <c r="E128" s="130" t="s">
        <v>35</v>
      </c>
      <c r="F128" s="131" t="s">
        <v>1692</v>
      </c>
      <c r="H128" s="132">
        <v>0.6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76</v>
      </c>
      <c r="AY128" s="130" t="s">
        <v>288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1693</v>
      </c>
      <c r="H129" s="132">
        <v>1.6559999999999999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76</v>
      </c>
      <c r="AY129" s="130" t="s">
        <v>288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1694</v>
      </c>
      <c r="H130" s="132">
        <v>3.4470000000000001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10" customFormat="1" ht="11.25">
      <c r="B131" s="136"/>
      <c r="D131" s="125" t="s">
        <v>292</v>
      </c>
      <c r="E131" s="137" t="s">
        <v>35</v>
      </c>
      <c r="F131" s="138" t="s">
        <v>307</v>
      </c>
      <c r="H131" s="139">
        <v>5.7030000000000003</v>
      </c>
      <c r="I131" s="140"/>
      <c r="L131" s="136"/>
      <c r="M131" s="141"/>
      <c r="T131" s="142"/>
      <c r="AT131" s="137" t="s">
        <v>292</v>
      </c>
      <c r="AU131" s="137" t="s">
        <v>76</v>
      </c>
      <c r="AV131" s="10" t="s">
        <v>289</v>
      </c>
      <c r="AW131" s="10" t="s">
        <v>37</v>
      </c>
      <c r="AX131" s="10" t="s">
        <v>83</v>
      </c>
      <c r="AY131" s="137" t="s">
        <v>288</v>
      </c>
    </row>
    <row r="132" spans="2:65" s="1" customFormat="1" ht="16.5" customHeight="1">
      <c r="B132" s="30"/>
      <c r="C132" s="144" t="s">
        <v>365</v>
      </c>
      <c r="D132" s="144" t="s">
        <v>349</v>
      </c>
      <c r="E132" s="145" t="s">
        <v>408</v>
      </c>
      <c r="F132" s="146" t="s">
        <v>409</v>
      </c>
      <c r="G132" s="147" t="s">
        <v>296</v>
      </c>
      <c r="H132" s="148">
        <v>5703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1659</v>
      </c>
    </row>
    <row r="133" spans="2:65" s="1" customFormat="1" ht="11.25">
      <c r="B133" s="30"/>
      <c r="D133" s="125" t="s">
        <v>291</v>
      </c>
      <c r="F133" s="126" t="s">
        <v>409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 ht="11.25">
      <c r="B134" s="129"/>
      <c r="D134" s="125" t="s">
        <v>292</v>
      </c>
      <c r="E134" s="130" t="s">
        <v>35</v>
      </c>
      <c r="F134" s="131" t="s">
        <v>1695</v>
      </c>
      <c r="H134" s="132">
        <v>600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76</v>
      </c>
      <c r="AY134" s="130" t="s">
        <v>288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1696</v>
      </c>
      <c r="H135" s="132">
        <v>1656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1697</v>
      </c>
      <c r="H136" s="132">
        <v>3447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 ht="11.25">
      <c r="B137" s="136"/>
      <c r="D137" s="125" t="s">
        <v>292</v>
      </c>
      <c r="E137" s="137" t="s">
        <v>35</v>
      </c>
      <c r="F137" s="138" t="s">
        <v>307</v>
      </c>
      <c r="H137" s="139">
        <v>5703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372</v>
      </c>
      <c r="D138" s="144" t="s">
        <v>349</v>
      </c>
      <c r="E138" s="145" t="s">
        <v>412</v>
      </c>
      <c r="F138" s="146" t="s">
        <v>413</v>
      </c>
      <c r="G138" s="147" t="s">
        <v>368</v>
      </c>
      <c r="H138" s="148">
        <v>6.7030000000000003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414</v>
      </c>
    </row>
    <row r="139" spans="2:65" s="1" customFormat="1" ht="19.5">
      <c r="B139" s="30"/>
      <c r="D139" s="125" t="s">
        <v>291</v>
      </c>
      <c r="F139" s="126" t="s">
        <v>415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1692</v>
      </c>
      <c r="H140" s="132">
        <v>0.6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1698</v>
      </c>
      <c r="H141" s="132">
        <v>2.6560000000000001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1694</v>
      </c>
      <c r="H142" s="132">
        <v>3.4470000000000001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10" customFormat="1" ht="11.25">
      <c r="B143" s="136"/>
      <c r="D143" s="125" t="s">
        <v>292</v>
      </c>
      <c r="E143" s="137" t="s">
        <v>35</v>
      </c>
      <c r="F143" s="138" t="s">
        <v>307</v>
      </c>
      <c r="H143" s="139">
        <v>6.7030000000000003</v>
      </c>
      <c r="I143" s="140"/>
      <c r="L143" s="136"/>
      <c r="M143" s="141"/>
      <c r="T143" s="142"/>
      <c r="AT143" s="137" t="s">
        <v>292</v>
      </c>
      <c r="AU143" s="137" t="s">
        <v>76</v>
      </c>
      <c r="AV143" s="10" t="s">
        <v>289</v>
      </c>
      <c r="AW143" s="10" t="s">
        <v>37</v>
      </c>
      <c r="AX143" s="10" t="s">
        <v>83</v>
      </c>
      <c r="AY143" s="137" t="s">
        <v>288</v>
      </c>
    </row>
    <row r="144" spans="2:65" s="1" customFormat="1" ht="16.5" customHeight="1">
      <c r="B144" s="30"/>
      <c r="C144" s="144" t="s">
        <v>378</v>
      </c>
      <c r="D144" s="144" t="s">
        <v>349</v>
      </c>
      <c r="E144" s="145" t="s">
        <v>418</v>
      </c>
      <c r="F144" s="146" t="s">
        <v>419</v>
      </c>
      <c r="G144" s="147" t="s">
        <v>420</v>
      </c>
      <c r="H144" s="148">
        <v>14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421</v>
      </c>
    </row>
    <row r="145" spans="2:65" s="1" customFormat="1" ht="19.5">
      <c r="B145" s="30"/>
      <c r="D145" s="125" t="s">
        <v>291</v>
      </c>
      <c r="F145" s="126" t="s">
        <v>1699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1700</v>
      </c>
      <c r="H146" s="132">
        <v>14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83</v>
      </c>
      <c r="AY146" s="130" t="s">
        <v>288</v>
      </c>
    </row>
    <row r="147" spans="2:65" s="1" customFormat="1" ht="16.5" customHeight="1">
      <c r="B147" s="30"/>
      <c r="C147" s="144" t="s">
        <v>384</v>
      </c>
      <c r="D147" s="144" t="s">
        <v>349</v>
      </c>
      <c r="E147" s="145" t="s">
        <v>425</v>
      </c>
      <c r="F147" s="146" t="s">
        <v>426</v>
      </c>
      <c r="G147" s="147" t="s">
        <v>420</v>
      </c>
      <c r="H147" s="148">
        <v>4</v>
      </c>
      <c r="I147" s="149"/>
      <c r="J147" s="150">
        <f>ROUND(I147*H147,2)</f>
        <v>0</v>
      </c>
      <c r="K147" s="151"/>
      <c r="L147" s="30"/>
      <c r="M147" s="152" t="s">
        <v>35</v>
      </c>
      <c r="N147" s="153" t="s">
        <v>47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289</v>
      </c>
      <c r="AT147" s="123" t="s">
        <v>349</v>
      </c>
      <c r="AU147" s="123" t="s">
        <v>76</v>
      </c>
      <c r="AY147" s="15" t="s">
        <v>288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5" t="s">
        <v>83</v>
      </c>
      <c r="BK147" s="124">
        <f>ROUND(I147*H147,2)</f>
        <v>0</v>
      </c>
      <c r="BL147" s="15" t="s">
        <v>289</v>
      </c>
      <c r="BM147" s="123" t="s">
        <v>427</v>
      </c>
    </row>
    <row r="148" spans="2:65" s="1" customFormat="1" ht="19.5">
      <c r="B148" s="30"/>
      <c r="D148" s="125" t="s">
        <v>291</v>
      </c>
      <c r="F148" s="126" t="s">
        <v>1701</v>
      </c>
      <c r="I148" s="127"/>
      <c r="L148" s="30"/>
      <c r="M148" s="128"/>
      <c r="T148" s="51"/>
      <c r="AT148" s="15" t="s">
        <v>291</v>
      </c>
      <c r="AU148" s="15" t="s">
        <v>76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1702</v>
      </c>
      <c r="H149" s="132">
        <v>4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83</v>
      </c>
      <c r="AY149" s="130" t="s">
        <v>288</v>
      </c>
    </row>
    <row r="150" spans="2:65" s="1" customFormat="1" ht="16.5" customHeight="1">
      <c r="B150" s="30"/>
      <c r="C150" s="144" t="s">
        <v>390</v>
      </c>
      <c r="D150" s="144" t="s">
        <v>349</v>
      </c>
      <c r="E150" s="145" t="s">
        <v>431</v>
      </c>
      <c r="F150" s="146" t="s">
        <v>432</v>
      </c>
      <c r="G150" s="147" t="s">
        <v>420</v>
      </c>
      <c r="H150" s="148">
        <v>4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433</v>
      </c>
    </row>
    <row r="151" spans="2:65" s="1" customFormat="1" ht="19.5">
      <c r="B151" s="30"/>
      <c r="D151" s="125" t="s">
        <v>291</v>
      </c>
      <c r="F151" s="126" t="s">
        <v>886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289</v>
      </c>
      <c r="H152" s="132">
        <v>4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83</v>
      </c>
      <c r="AY152" s="130" t="s">
        <v>288</v>
      </c>
    </row>
    <row r="153" spans="2:65" s="1" customFormat="1" ht="16.5" customHeight="1">
      <c r="B153" s="30"/>
      <c r="C153" s="144" t="s">
        <v>396</v>
      </c>
      <c r="D153" s="144" t="s">
        <v>349</v>
      </c>
      <c r="E153" s="145" t="s">
        <v>443</v>
      </c>
      <c r="F153" s="146" t="s">
        <v>444</v>
      </c>
      <c r="G153" s="147" t="s">
        <v>296</v>
      </c>
      <c r="H153" s="148">
        <v>1300</v>
      </c>
      <c r="I153" s="149"/>
      <c r="J153" s="150">
        <f>ROUND(I153*H153,2)</f>
        <v>0</v>
      </c>
      <c r="K153" s="151"/>
      <c r="L153" s="30"/>
      <c r="M153" s="152" t="s">
        <v>35</v>
      </c>
      <c r="N153" s="153" t="s">
        <v>47</v>
      </c>
      <c r="P153" s="121">
        <f>O153*H153</f>
        <v>0</v>
      </c>
      <c r="Q153" s="121">
        <v>0</v>
      </c>
      <c r="R153" s="121">
        <f>Q153*H153</f>
        <v>0</v>
      </c>
      <c r="S153" s="121">
        <v>0</v>
      </c>
      <c r="T153" s="122">
        <f>S153*H153</f>
        <v>0</v>
      </c>
      <c r="AR153" s="123" t="s">
        <v>289</v>
      </c>
      <c r="AT153" s="123" t="s">
        <v>349</v>
      </c>
      <c r="AU153" s="123" t="s">
        <v>76</v>
      </c>
      <c r="AY153" s="15" t="s">
        <v>288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83</v>
      </c>
      <c r="BK153" s="124">
        <f>ROUND(I153*H153,2)</f>
        <v>0</v>
      </c>
      <c r="BL153" s="15" t="s">
        <v>289</v>
      </c>
      <c r="BM153" s="123" t="s">
        <v>445</v>
      </c>
    </row>
    <row r="154" spans="2:65" s="1" customFormat="1" ht="19.5">
      <c r="B154" s="30"/>
      <c r="D154" s="125" t="s">
        <v>291</v>
      </c>
      <c r="F154" s="126" t="s">
        <v>887</v>
      </c>
      <c r="I154" s="127"/>
      <c r="L154" s="30"/>
      <c r="M154" s="128"/>
      <c r="T154" s="51"/>
      <c r="AT154" s="15" t="s">
        <v>291</v>
      </c>
      <c r="AU154" s="15" t="s">
        <v>76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1703</v>
      </c>
      <c r="H155" s="132">
        <v>1300</v>
      </c>
      <c r="I155" s="133"/>
      <c r="L155" s="129"/>
      <c r="M155" s="134"/>
      <c r="T155" s="135"/>
      <c r="AT155" s="130" t="s">
        <v>292</v>
      </c>
      <c r="AU155" s="130" t="s">
        <v>76</v>
      </c>
      <c r="AV155" s="9" t="s">
        <v>85</v>
      </c>
      <c r="AW155" s="9" t="s">
        <v>37</v>
      </c>
      <c r="AX155" s="9" t="s">
        <v>83</v>
      </c>
      <c r="AY155" s="130" t="s">
        <v>288</v>
      </c>
    </row>
    <row r="156" spans="2:65" s="1" customFormat="1" ht="16.5" customHeight="1">
      <c r="B156" s="30"/>
      <c r="C156" s="144" t="s">
        <v>402</v>
      </c>
      <c r="D156" s="144" t="s">
        <v>349</v>
      </c>
      <c r="E156" s="145" t="s">
        <v>449</v>
      </c>
      <c r="F156" s="146" t="s">
        <v>450</v>
      </c>
      <c r="G156" s="147" t="s">
        <v>296</v>
      </c>
      <c r="H156" s="148">
        <v>1300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451</v>
      </c>
    </row>
    <row r="157" spans="2:65" s="1" customFormat="1" ht="29.25">
      <c r="B157" s="30"/>
      <c r="D157" s="125" t="s">
        <v>291</v>
      </c>
      <c r="F157" s="126" t="s">
        <v>889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1703</v>
      </c>
      <c r="H158" s="132">
        <v>1300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83</v>
      </c>
      <c r="AY158" s="130" t="s">
        <v>288</v>
      </c>
    </row>
    <row r="159" spans="2:65" s="1" customFormat="1" ht="21.75" customHeight="1">
      <c r="B159" s="30"/>
      <c r="C159" s="144" t="s">
        <v>7</v>
      </c>
      <c r="D159" s="144" t="s">
        <v>349</v>
      </c>
      <c r="E159" s="145" t="s">
        <v>1704</v>
      </c>
      <c r="F159" s="146" t="s">
        <v>1705</v>
      </c>
      <c r="G159" s="147" t="s">
        <v>296</v>
      </c>
      <c r="H159" s="148">
        <v>16.8</v>
      </c>
      <c r="I159" s="149"/>
      <c r="J159" s="150">
        <f>ROUND(I159*H159,2)</f>
        <v>0</v>
      </c>
      <c r="K159" s="151"/>
      <c r="L159" s="30"/>
      <c r="M159" s="152" t="s">
        <v>35</v>
      </c>
      <c r="N159" s="153" t="s">
        <v>47</v>
      </c>
      <c r="P159" s="121">
        <f>O159*H159</f>
        <v>0</v>
      </c>
      <c r="Q159" s="121">
        <v>0</v>
      </c>
      <c r="R159" s="121">
        <f>Q159*H159</f>
        <v>0</v>
      </c>
      <c r="S159" s="121">
        <v>0</v>
      </c>
      <c r="T159" s="122">
        <f>S159*H159</f>
        <v>0</v>
      </c>
      <c r="AR159" s="123" t="s">
        <v>289</v>
      </c>
      <c r="AT159" s="123" t="s">
        <v>349</v>
      </c>
      <c r="AU159" s="123" t="s">
        <v>76</v>
      </c>
      <c r="AY159" s="15" t="s">
        <v>288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5" t="s">
        <v>83</v>
      </c>
      <c r="BK159" s="124">
        <f>ROUND(I159*H159,2)</f>
        <v>0</v>
      </c>
      <c r="BL159" s="15" t="s">
        <v>289</v>
      </c>
      <c r="BM159" s="123" t="s">
        <v>1706</v>
      </c>
    </row>
    <row r="160" spans="2:65" s="1" customFormat="1" ht="19.5">
      <c r="B160" s="30"/>
      <c r="D160" s="125" t="s">
        <v>291</v>
      </c>
      <c r="F160" s="126" t="s">
        <v>1707</v>
      </c>
      <c r="I160" s="127"/>
      <c r="L160" s="30"/>
      <c r="M160" s="128"/>
      <c r="T160" s="51"/>
      <c r="AT160" s="15" t="s">
        <v>291</v>
      </c>
      <c r="AU160" s="15" t="s">
        <v>76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1708</v>
      </c>
      <c r="H161" s="132">
        <v>4.8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1709</v>
      </c>
      <c r="H162" s="132">
        <v>4.8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1710</v>
      </c>
      <c r="H163" s="132">
        <v>7.2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10" customFormat="1" ht="11.25">
      <c r="B164" s="136"/>
      <c r="D164" s="125" t="s">
        <v>292</v>
      </c>
      <c r="E164" s="137" t="s">
        <v>35</v>
      </c>
      <c r="F164" s="138" t="s">
        <v>307</v>
      </c>
      <c r="H164" s="139">
        <v>16.8</v>
      </c>
      <c r="I164" s="140"/>
      <c r="L164" s="136"/>
      <c r="M164" s="141"/>
      <c r="T164" s="142"/>
      <c r="AT164" s="137" t="s">
        <v>292</v>
      </c>
      <c r="AU164" s="137" t="s">
        <v>76</v>
      </c>
      <c r="AV164" s="10" t="s">
        <v>289</v>
      </c>
      <c r="AW164" s="10" t="s">
        <v>37</v>
      </c>
      <c r="AX164" s="10" t="s">
        <v>83</v>
      </c>
      <c r="AY164" s="137" t="s">
        <v>288</v>
      </c>
    </row>
    <row r="165" spans="2:65" s="1" customFormat="1" ht="16.5" customHeight="1">
      <c r="B165" s="30"/>
      <c r="C165" s="144" t="s">
        <v>411</v>
      </c>
      <c r="D165" s="144" t="s">
        <v>349</v>
      </c>
      <c r="E165" s="145" t="s">
        <v>516</v>
      </c>
      <c r="F165" s="146" t="s">
        <v>517</v>
      </c>
      <c r="G165" s="147" t="s">
        <v>303</v>
      </c>
      <c r="H165" s="148">
        <v>6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1711</v>
      </c>
    </row>
    <row r="166" spans="2:65" s="1" customFormat="1" ht="19.5">
      <c r="B166" s="30"/>
      <c r="D166" s="125" t="s">
        <v>291</v>
      </c>
      <c r="F166" s="126" t="s">
        <v>519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1712</v>
      </c>
      <c r="H167" s="132">
        <v>2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1713</v>
      </c>
      <c r="H168" s="132">
        <v>2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1714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76</v>
      </c>
      <c r="AY169" s="130" t="s">
        <v>288</v>
      </c>
    </row>
    <row r="170" spans="2:65" s="10" customFormat="1" ht="11.25">
      <c r="B170" s="136"/>
      <c r="D170" s="125" t="s">
        <v>292</v>
      </c>
      <c r="E170" s="137" t="s">
        <v>35</v>
      </c>
      <c r="F170" s="138" t="s">
        <v>307</v>
      </c>
      <c r="H170" s="139">
        <v>6</v>
      </c>
      <c r="I170" s="140"/>
      <c r="L170" s="136"/>
      <c r="M170" s="141"/>
      <c r="T170" s="142"/>
      <c r="AT170" s="137" t="s">
        <v>292</v>
      </c>
      <c r="AU170" s="137" t="s">
        <v>76</v>
      </c>
      <c r="AV170" s="10" t="s">
        <v>289</v>
      </c>
      <c r="AW170" s="10" t="s">
        <v>37</v>
      </c>
      <c r="AX170" s="10" t="s">
        <v>83</v>
      </c>
      <c r="AY170" s="137" t="s">
        <v>288</v>
      </c>
    </row>
    <row r="171" spans="2:65" s="1" customFormat="1" ht="21.75" customHeight="1">
      <c r="B171" s="30"/>
      <c r="C171" s="144" t="s">
        <v>417</v>
      </c>
      <c r="D171" s="144" t="s">
        <v>349</v>
      </c>
      <c r="E171" s="145" t="s">
        <v>1715</v>
      </c>
      <c r="F171" s="146" t="s">
        <v>1716</v>
      </c>
      <c r="G171" s="147" t="s">
        <v>296</v>
      </c>
      <c r="H171" s="148">
        <v>16.8</v>
      </c>
      <c r="I171" s="149"/>
      <c r="J171" s="150">
        <f>ROUND(I171*H171,2)</f>
        <v>0</v>
      </c>
      <c r="K171" s="151"/>
      <c r="L171" s="30"/>
      <c r="M171" s="152" t="s">
        <v>35</v>
      </c>
      <c r="N171" s="153" t="s">
        <v>47</v>
      </c>
      <c r="P171" s="121">
        <f>O171*H171</f>
        <v>0</v>
      </c>
      <c r="Q171" s="121">
        <v>0</v>
      </c>
      <c r="R171" s="121">
        <f>Q171*H171</f>
        <v>0</v>
      </c>
      <c r="S171" s="121">
        <v>0</v>
      </c>
      <c r="T171" s="122">
        <f>S171*H171</f>
        <v>0</v>
      </c>
      <c r="AR171" s="123" t="s">
        <v>289</v>
      </c>
      <c r="AT171" s="123" t="s">
        <v>349</v>
      </c>
      <c r="AU171" s="123" t="s">
        <v>76</v>
      </c>
      <c r="AY171" s="15" t="s">
        <v>288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5" t="s">
        <v>83</v>
      </c>
      <c r="BK171" s="124">
        <f>ROUND(I171*H171,2)</f>
        <v>0</v>
      </c>
      <c r="BL171" s="15" t="s">
        <v>289</v>
      </c>
      <c r="BM171" s="123" t="s">
        <v>1717</v>
      </c>
    </row>
    <row r="172" spans="2:65" s="1" customFormat="1" ht="19.5">
      <c r="B172" s="30"/>
      <c r="D172" s="125" t="s">
        <v>291</v>
      </c>
      <c r="F172" s="126" t="s">
        <v>1718</v>
      </c>
      <c r="I172" s="127"/>
      <c r="L172" s="30"/>
      <c r="M172" s="128"/>
      <c r="T172" s="51"/>
      <c r="AT172" s="15" t="s">
        <v>291</v>
      </c>
      <c r="AU172" s="15" t="s">
        <v>76</v>
      </c>
    </row>
    <row r="173" spans="2:65" s="9" customFormat="1" ht="11.25">
      <c r="B173" s="129"/>
      <c r="D173" s="125" t="s">
        <v>292</v>
      </c>
      <c r="E173" s="130" t="s">
        <v>35</v>
      </c>
      <c r="F173" s="131" t="s">
        <v>1719</v>
      </c>
      <c r="H173" s="132">
        <v>4.8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1720</v>
      </c>
      <c r="H174" s="132">
        <v>4.8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1721</v>
      </c>
      <c r="H175" s="132">
        <v>7.2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 ht="11.25">
      <c r="B176" s="136"/>
      <c r="D176" s="125" t="s">
        <v>292</v>
      </c>
      <c r="E176" s="137" t="s">
        <v>35</v>
      </c>
      <c r="F176" s="138" t="s">
        <v>307</v>
      </c>
      <c r="H176" s="139">
        <v>16.8</v>
      </c>
      <c r="I176" s="140"/>
      <c r="L176" s="136"/>
      <c r="M176" s="141"/>
      <c r="T176" s="142"/>
      <c r="AT176" s="137" t="s">
        <v>292</v>
      </c>
      <c r="AU176" s="137" t="s">
        <v>76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16.5" customHeight="1">
      <c r="B177" s="30"/>
      <c r="C177" s="144" t="s">
        <v>424</v>
      </c>
      <c r="D177" s="144" t="s">
        <v>349</v>
      </c>
      <c r="E177" s="145" t="s">
        <v>538</v>
      </c>
      <c r="F177" s="146" t="s">
        <v>539</v>
      </c>
      <c r="G177" s="147" t="s">
        <v>303</v>
      </c>
      <c r="H177" s="148">
        <v>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1722</v>
      </c>
    </row>
    <row r="178" spans="2:65" s="1" customFormat="1" ht="19.5">
      <c r="B178" s="30"/>
      <c r="D178" s="125" t="s">
        <v>291</v>
      </c>
      <c r="F178" s="126" t="s">
        <v>541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1712</v>
      </c>
      <c r="H179" s="132">
        <v>2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1713</v>
      </c>
      <c r="H180" s="132">
        <v>2</v>
      </c>
      <c r="I180" s="133"/>
      <c r="L180" s="129"/>
      <c r="M180" s="134"/>
      <c r="T180" s="135"/>
      <c r="AT180" s="130" t="s">
        <v>292</v>
      </c>
      <c r="AU180" s="130" t="s">
        <v>76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1714</v>
      </c>
      <c r="H181" s="132">
        <v>2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10" customFormat="1" ht="11.25">
      <c r="B182" s="136"/>
      <c r="D182" s="125" t="s">
        <v>292</v>
      </c>
      <c r="E182" s="137" t="s">
        <v>35</v>
      </c>
      <c r="F182" s="138" t="s">
        <v>307</v>
      </c>
      <c r="H182" s="139">
        <v>6</v>
      </c>
      <c r="I182" s="140"/>
      <c r="L182" s="136"/>
      <c r="M182" s="141"/>
      <c r="T182" s="142"/>
      <c r="AT182" s="137" t="s">
        <v>292</v>
      </c>
      <c r="AU182" s="137" t="s">
        <v>76</v>
      </c>
      <c r="AV182" s="10" t="s">
        <v>289</v>
      </c>
      <c r="AW182" s="10" t="s">
        <v>37</v>
      </c>
      <c r="AX182" s="10" t="s">
        <v>83</v>
      </c>
      <c r="AY182" s="137" t="s">
        <v>288</v>
      </c>
    </row>
    <row r="183" spans="2:65" s="1" customFormat="1" ht="16.5" customHeight="1">
      <c r="B183" s="30"/>
      <c r="C183" s="144" t="s">
        <v>430</v>
      </c>
      <c r="D183" s="144" t="s">
        <v>349</v>
      </c>
      <c r="E183" s="145" t="s">
        <v>951</v>
      </c>
      <c r="F183" s="146" t="s">
        <v>952</v>
      </c>
      <c r="G183" s="147" t="s">
        <v>296</v>
      </c>
      <c r="H183" s="148">
        <v>14.4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1723</v>
      </c>
    </row>
    <row r="184" spans="2:65" s="1" customFormat="1" ht="19.5">
      <c r="B184" s="30"/>
      <c r="D184" s="125" t="s">
        <v>291</v>
      </c>
      <c r="F184" s="126" t="s">
        <v>954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1724</v>
      </c>
      <c r="H185" s="132">
        <v>14.4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16.5" customHeight="1">
      <c r="B186" s="30"/>
      <c r="C186" s="144" t="s">
        <v>436</v>
      </c>
      <c r="D186" s="144" t="s">
        <v>349</v>
      </c>
      <c r="E186" s="145" t="s">
        <v>956</v>
      </c>
      <c r="F186" s="146" t="s">
        <v>957</v>
      </c>
      <c r="G186" s="147" t="s">
        <v>303</v>
      </c>
      <c r="H186" s="148">
        <v>2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1725</v>
      </c>
    </row>
    <row r="187" spans="2:65" s="1" customFormat="1" ht="19.5">
      <c r="B187" s="30"/>
      <c r="D187" s="125" t="s">
        <v>291</v>
      </c>
      <c r="F187" s="126" t="s">
        <v>959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 ht="11.25">
      <c r="B188" s="129"/>
      <c r="D188" s="125" t="s">
        <v>292</v>
      </c>
      <c r="E188" s="130" t="s">
        <v>35</v>
      </c>
      <c r="F188" s="131" t="s">
        <v>1726</v>
      </c>
      <c r="H188" s="132">
        <v>2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442</v>
      </c>
      <c r="D189" s="144" t="s">
        <v>349</v>
      </c>
      <c r="E189" s="145" t="s">
        <v>961</v>
      </c>
      <c r="F189" s="146" t="s">
        <v>962</v>
      </c>
      <c r="G189" s="147" t="s">
        <v>296</v>
      </c>
      <c r="H189" s="148">
        <v>14.4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1727</v>
      </c>
    </row>
    <row r="190" spans="2:65" s="1" customFormat="1" ht="19.5">
      <c r="B190" s="30"/>
      <c r="D190" s="125" t="s">
        <v>291</v>
      </c>
      <c r="F190" s="126" t="s">
        <v>964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 ht="11.25">
      <c r="B191" s="129"/>
      <c r="D191" s="125" t="s">
        <v>292</v>
      </c>
      <c r="E191" s="130" t="s">
        <v>35</v>
      </c>
      <c r="F191" s="131" t="s">
        <v>1724</v>
      </c>
      <c r="H191" s="132">
        <v>14.4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16.5" customHeight="1">
      <c r="B192" s="30"/>
      <c r="C192" s="144" t="s">
        <v>448</v>
      </c>
      <c r="D192" s="144" t="s">
        <v>349</v>
      </c>
      <c r="E192" s="145" t="s">
        <v>965</v>
      </c>
      <c r="F192" s="146" t="s">
        <v>966</v>
      </c>
      <c r="G192" s="147" t="s">
        <v>303</v>
      </c>
      <c r="H192" s="148">
        <v>2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1728</v>
      </c>
    </row>
    <row r="193" spans="2:65" s="1" customFormat="1" ht="19.5">
      <c r="B193" s="30"/>
      <c r="D193" s="125" t="s">
        <v>291</v>
      </c>
      <c r="F193" s="126" t="s">
        <v>968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 ht="11.25">
      <c r="B194" s="129"/>
      <c r="D194" s="125" t="s">
        <v>292</v>
      </c>
      <c r="E194" s="130" t="s">
        <v>35</v>
      </c>
      <c r="F194" s="131" t="s">
        <v>1726</v>
      </c>
      <c r="H194" s="132">
        <v>2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453</v>
      </c>
      <c r="D195" s="144" t="s">
        <v>349</v>
      </c>
      <c r="E195" s="145" t="s">
        <v>491</v>
      </c>
      <c r="F195" s="146" t="s">
        <v>492</v>
      </c>
      <c r="G195" s="147" t="s">
        <v>303</v>
      </c>
      <c r="H195" s="148">
        <v>138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493</v>
      </c>
    </row>
    <row r="196" spans="2:65" s="1" customFormat="1" ht="11.25">
      <c r="B196" s="30"/>
      <c r="D196" s="125" t="s">
        <v>291</v>
      </c>
      <c r="F196" s="126" t="s">
        <v>492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 ht="11.25">
      <c r="B197" s="129"/>
      <c r="D197" s="125" t="s">
        <v>292</v>
      </c>
      <c r="E197" s="130" t="s">
        <v>35</v>
      </c>
      <c r="F197" s="131" t="s">
        <v>1729</v>
      </c>
      <c r="H197" s="132">
        <v>16</v>
      </c>
      <c r="I197" s="133"/>
      <c r="L197" s="129"/>
      <c r="M197" s="134"/>
      <c r="T197" s="135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76</v>
      </c>
      <c r="AY197" s="130" t="s">
        <v>288</v>
      </c>
    </row>
    <row r="198" spans="2:65" s="9" customFormat="1" ht="11.25">
      <c r="B198" s="129"/>
      <c r="D198" s="125" t="s">
        <v>292</v>
      </c>
      <c r="E198" s="130" t="s">
        <v>35</v>
      </c>
      <c r="F198" s="131" t="s">
        <v>1730</v>
      </c>
      <c r="H198" s="132">
        <v>122</v>
      </c>
      <c r="I198" s="133"/>
      <c r="L198" s="129"/>
      <c r="M198" s="134"/>
      <c r="T198" s="135"/>
      <c r="AT198" s="130" t="s">
        <v>292</v>
      </c>
      <c r="AU198" s="130" t="s">
        <v>76</v>
      </c>
      <c r="AV198" s="9" t="s">
        <v>85</v>
      </c>
      <c r="AW198" s="9" t="s">
        <v>37</v>
      </c>
      <c r="AX198" s="9" t="s">
        <v>76</v>
      </c>
      <c r="AY198" s="130" t="s">
        <v>288</v>
      </c>
    </row>
    <row r="199" spans="2:65" s="10" customFormat="1" ht="11.25">
      <c r="B199" s="136"/>
      <c r="D199" s="125" t="s">
        <v>292</v>
      </c>
      <c r="E199" s="137" t="s">
        <v>35</v>
      </c>
      <c r="F199" s="138" t="s">
        <v>307</v>
      </c>
      <c r="H199" s="139">
        <v>138</v>
      </c>
      <c r="I199" s="140"/>
      <c r="L199" s="136"/>
      <c r="M199" s="141"/>
      <c r="T199" s="142"/>
      <c r="AT199" s="137" t="s">
        <v>292</v>
      </c>
      <c r="AU199" s="137" t="s">
        <v>76</v>
      </c>
      <c r="AV199" s="10" t="s">
        <v>289</v>
      </c>
      <c r="AW199" s="10" t="s">
        <v>37</v>
      </c>
      <c r="AX199" s="10" t="s">
        <v>83</v>
      </c>
      <c r="AY199" s="137" t="s">
        <v>288</v>
      </c>
    </row>
    <row r="200" spans="2:65" s="1" customFormat="1" ht="16.5" customHeight="1">
      <c r="B200" s="30"/>
      <c r="C200" s="144" t="s">
        <v>459</v>
      </c>
      <c r="D200" s="144" t="s">
        <v>349</v>
      </c>
      <c r="E200" s="145" t="s">
        <v>495</v>
      </c>
      <c r="F200" s="146" t="s">
        <v>496</v>
      </c>
      <c r="G200" s="147" t="s">
        <v>303</v>
      </c>
      <c r="H200" s="148">
        <v>138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497</v>
      </c>
    </row>
    <row r="201" spans="2:65" s="1" customFormat="1" ht="11.25">
      <c r="B201" s="30"/>
      <c r="D201" s="125" t="s">
        <v>291</v>
      </c>
      <c r="F201" s="126" t="s">
        <v>496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1729</v>
      </c>
      <c r="H202" s="132">
        <v>16</v>
      </c>
      <c r="I202" s="133"/>
      <c r="L202" s="129"/>
      <c r="M202" s="134"/>
      <c r="T202" s="135"/>
      <c r="AT202" s="130" t="s">
        <v>292</v>
      </c>
      <c r="AU202" s="130" t="s">
        <v>76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9" customFormat="1" ht="11.25">
      <c r="B203" s="129"/>
      <c r="D203" s="125" t="s">
        <v>292</v>
      </c>
      <c r="E203" s="130" t="s">
        <v>35</v>
      </c>
      <c r="F203" s="131" t="s">
        <v>1731</v>
      </c>
      <c r="H203" s="132">
        <v>122</v>
      </c>
      <c r="I203" s="133"/>
      <c r="L203" s="129"/>
      <c r="M203" s="134"/>
      <c r="T203" s="135"/>
      <c r="AT203" s="130" t="s">
        <v>292</v>
      </c>
      <c r="AU203" s="130" t="s">
        <v>76</v>
      </c>
      <c r="AV203" s="9" t="s">
        <v>85</v>
      </c>
      <c r="AW203" s="9" t="s">
        <v>37</v>
      </c>
      <c r="AX203" s="9" t="s">
        <v>76</v>
      </c>
      <c r="AY203" s="130" t="s">
        <v>288</v>
      </c>
    </row>
    <row r="204" spans="2:65" s="10" customFormat="1" ht="11.25">
      <c r="B204" s="136"/>
      <c r="D204" s="125" t="s">
        <v>292</v>
      </c>
      <c r="E204" s="137" t="s">
        <v>35</v>
      </c>
      <c r="F204" s="138" t="s">
        <v>307</v>
      </c>
      <c r="H204" s="139">
        <v>138</v>
      </c>
      <c r="I204" s="140"/>
      <c r="L204" s="136"/>
      <c r="M204" s="141"/>
      <c r="T204" s="142"/>
      <c r="AT204" s="137" t="s">
        <v>292</v>
      </c>
      <c r="AU204" s="137" t="s">
        <v>76</v>
      </c>
      <c r="AV204" s="10" t="s">
        <v>289</v>
      </c>
      <c r="AW204" s="10" t="s">
        <v>37</v>
      </c>
      <c r="AX204" s="10" t="s">
        <v>83</v>
      </c>
      <c r="AY204" s="137" t="s">
        <v>288</v>
      </c>
    </row>
    <row r="205" spans="2:65" s="1" customFormat="1" ht="24.2" customHeight="1">
      <c r="B205" s="30"/>
      <c r="C205" s="144" t="s">
        <v>464</v>
      </c>
      <c r="D205" s="144" t="s">
        <v>349</v>
      </c>
      <c r="E205" s="145" t="s">
        <v>604</v>
      </c>
      <c r="F205" s="146" t="s">
        <v>605</v>
      </c>
      <c r="G205" s="147" t="s">
        <v>286</v>
      </c>
      <c r="H205" s="148">
        <v>118.536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0</v>
      </c>
      <c r="R205" s="121">
        <f>Q205*H205</f>
        <v>0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76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606</v>
      </c>
    </row>
    <row r="206" spans="2:65" s="1" customFormat="1" ht="19.5">
      <c r="B206" s="30"/>
      <c r="D206" s="125" t="s">
        <v>291</v>
      </c>
      <c r="F206" s="126" t="s">
        <v>607</v>
      </c>
      <c r="I206" s="127"/>
      <c r="L206" s="30"/>
      <c r="M206" s="128"/>
      <c r="T206" s="51"/>
      <c r="AT206" s="15" t="s">
        <v>291</v>
      </c>
      <c r="AU206" s="15" t="s">
        <v>76</v>
      </c>
    </row>
    <row r="207" spans="2:65" s="9" customFormat="1" ht="11.25">
      <c r="B207" s="129"/>
      <c r="D207" s="125" t="s">
        <v>292</v>
      </c>
      <c r="E207" s="130" t="s">
        <v>35</v>
      </c>
      <c r="F207" s="131" t="s">
        <v>1732</v>
      </c>
      <c r="H207" s="132">
        <v>59.268000000000001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9" customFormat="1" ht="11.25">
      <c r="B208" s="129"/>
      <c r="D208" s="125" t="s">
        <v>292</v>
      </c>
      <c r="E208" s="130" t="s">
        <v>35</v>
      </c>
      <c r="F208" s="131" t="s">
        <v>1733</v>
      </c>
      <c r="H208" s="132">
        <v>59.268000000000001</v>
      </c>
      <c r="I208" s="133"/>
      <c r="L208" s="129"/>
      <c r="M208" s="134"/>
      <c r="T208" s="135"/>
      <c r="AT208" s="130" t="s">
        <v>292</v>
      </c>
      <c r="AU208" s="130" t="s">
        <v>76</v>
      </c>
      <c r="AV208" s="9" t="s">
        <v>85</v>
      </c>
      <c r="AW208" s="9" t="s">
        <v>37</v>
      </c>
      <c r="AX208" s="9" t="s">
        <v>76</v>
      </c>
      <c r="AY208" s="130" t="s">
        <v>288</v>
      </c>
    </row>
    <row r="209" spans="2:65" s="10" customFormat="1" ht="11.25">
      <c r="B209" s="136"/>
      <c r="D209" s="125" t="s">
        <v>292</v>
      </c>
      <c r="E209" s="137" t="s">
        <v>35</v>
      </c>
      <c r="F209" s="138" t="s">
        <v>307</v>
      </c>
      <c r="H209" s="139">
        <v>118.536</v>
      </c>
      <c r="I209" s="140"/>
      <c r="L209" s="136"/>
      <c r="M209" s="141"/>
      <c r="T209" s="142"/>
      <c r="AT209" s="137" t="s">
        <v>292</v>
      </c>
      <c r="AU209" s="137" t="s">
        <v>76</v>
      </c>
      <c r="AV209" s="10" t="s">
        <v>289</v>
      </c>
      <c r="AW209" s="10" t="s">
        <v>37</v>
      </c>
      <c r="AX209" s="10" t="s">
        <v>83</v>
      </c>
      <c r="AY209" s="137" t="s">
        <v>288</v>
      </c>
    </row>
    <row r="210" spans="2:65" s="1" customFormat="1" ht="16.5" customHeight="1">
      <c r="B210" s="30"/>
      <c r="C210" s="144" t="s">
        <v>470</v>
      </c>
      <c r="D210" s="144" t="s">
        <v>349</v>
      </c>
      <c r="E210" s="145" t="s">
        <v>627</v>
      </c>
      <c r="F210" s="146" t="s">
        <v>628</v>
      </c>
      <c r="G210" s="147" t="s">
        <v>286</v>
      </c>
      <c r="H210" s="148">
        <v>0.32100000000000001</v>
      </c>
      <c r="I210" s="149"/>
      <c r="J210" s="150">
        <f>ROUND(I210*H210,2)</f>
        <v>0</v>
      </c>
      <c r="K210" s="151"/>
      <c r="L210" s="30"/>
      <c r="M210" s="152" t="s">
        <v>35</v>
      </c>
      <c r="N210" s="153" t="s">
        <v>47</v>
      </c>
      <c r="P210" s="121">
        <f>O210*H210</f>
        <v>0</v>
      </c>
      <c r="Q210" s="121">
        <v>0</v>
      </c>
      <c r="R210" s="121">
        <f>Q210*H210</f>
        <v>0</v>
      </c>
      <c r="S210" s="121">
        <v>0</v>
      </c>
      <c r="T210" s="122">
        <f>S210*H210</f>
        <v>0</v>
      </c>
      <c r="AR210" s="123" t="s">
        <v>289</v>
      </c>
      <c r="AT210" s="123" t="s">
        <v>349</v>
      </c>
      <c r="AU210" s="123" t="s">
        <v>76</v>
      </c>
      <c r="AY210" s="15" t="s">
        <v>288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5" t="s">
        <v>83</v>
      </c>
      <c r="BK210" s="124">
        <f>ROUND(I210*H210,2)</f>
        <v>0</v>
      </c>
      <c r="BL210" s="15" t="s">
        <v>289</v>
      </c>
      <c r="BM210" s="123" t="s">
        <v>629</v>
      </c>
    </row>
    <row r="211" spans="2:65" s="1" customFormat="1" ht="19.5">
      <c r="B211" s="30"/>
      <c r="D211" s="125" t="s">
        <v>291</v>
      </c>
      <c r="F211" s="126" t="s">
        <v>630</v>
      </c>
      <c r="I211" s="127"/>
      <c r="L211" s="30"/>
      <c r="M211" s="128"/>
      <c r="T211" s="51"/>
      <c r="AT211" s="15" t="s">
        <v>291</v>
      </c>
      <c r="AU211" s="15" t="s">
        <v>76</v>
      </c>
    </row>
    <row r="212" spans="2:65" s="9" customFormat="1" ht="11.25">
      <c r="B212" s="129"/>
      <c r="D212" s="125" t="s">
        <v>292</v>
      </c>
      <c r="E212" s="130" t="s">
        <v>35</v>
      </c>
      <c r="F212" s="131" t="s">
        <v>1734</v>
      </c>
      <c r="H212" s="132">
        <v>0.32100000000000001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83</v>
      </c>
      <c r="AY212" s="130" t="s">
        <v>288</v>
      </c>
    </row>
    <row r="213" spans="2:65" s="1" customFormat="1" ht="24.2" customHeight="1">
      <c r="B213" s="30"/>
      <c r="C213" s="144" t="s">
        <v>477</v>
      </c>
      <c r="D213" s="144" t="s">
        <v>349</v>
      </c>
      <c r="E213" s="145" t="s">
        <v>635</v>
      </c>
      <c r="F213" s="146" t="s">
        <v>636</v>
      </c>
      <c r="G213" s="147" t="s">
        <v>286</v>
      </c>
      <c r="H213" s="148">
        <v>1520.316</v>
      </c>
      <c r="I213" s="149"/>
      <c r="J213" s="150">
        <f>ROUND(I213*H213,2)</f>
        <v>0</v>
      </c>
      <c r="K213" s="151"/>
      <c r="L213" s="30"/>
      <c r="M213" s="152" t="s">
        <v>35</v>
      </c>
      <c r="N213" s="153" t="s">
        <v>47</v>
      </c>
      <c r="P213" s="121">
        <f>O213*H213</f>
        <v>0</v>
      </c>
      <c r="Q213" s="121">
        <v>0</v>
      </c>
      <c r="R213" s="121">
        <f>Q213*H213</f>
        <v>0</v>
      </c>
      <c r="S213" s="121">
        <v>0</v>
      </c>
      <c r="T213" s="122">
        <f>S213*H213</f>
        <v>0</v>
      </c>
      <c r="AR213" s="123" t="s">
        <v>289</v>
      </c>
      <c r="AT213" s="123" t="s">
        <v>349</v>
      </c>
      <c r="AU213" s="123" t="s">
        <v>76</v>
      </c>
      <c r="AY213" s="15" t="s">
        <v>288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5" t="s">
        <v>83</v>
      </c>
      <c r="BK213" s="124">
        <f>ROUND(I213*H213,2)</f>
        <v>0</v>
      </c>
      <c r="BL213" s="15" t="s">
        <v>289</v>
      </c>
      <c r="BM213" s="123" t="s">
        <v>637</v>
      </c>
    </row>
    <row r="214" spans="2:65" s="1" customFormat="1" ht="19.5">
      <c r="B214" s="30"/>
      <c r="D214" s="125" t="s">
        <v>291</v>
      </c>
      <c r="F214" s="126" t="s">
        <v>638</v>
      </c>
      <c r="I214" s="127"/>
      <c r="L214" s="30"/>
      <c r="M214" s="128"/>
      <c r="T214" s="51"/>
      <c r="AT214" s="15" t="s">
        <v>291</v>
      </c>
      <c r="AU214" s="15" t="s">
        <v>76</v>
      </c>
    </row>
    <row r="215" spans="2:65" s="9" customFormat="1" ht="11.25">
      <c r="B215" s="129"/>
      <c r="D215" s="125" t="s">
        <v>292</v>
      </c>
      <c r="E215" s="130" t="s">
        <v>35</v>
      </c>
      <c r="F215" s="131" t="s">
        <v>1735</v>
      </c>
      <c r="H215" s="132">
        <v>1512</v>
      </c>
      <c r="I215" s="133"/>
      <c r="L215" s="129"/>
      <c r="M215" s="134"/>
      <c r="T215" s="135"/>
      <c r="AT215" s="130" t="s">
        <v>292</v>
      </c>
      <c r="AU215" s="130" t="s">
        <v>76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1736</v>
      </c>
      <c r="H216" s="132">
        <v>0.32100000000000001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1737</v>
      </c>
      <c r="H217" s="132">
        <v>0.32100000000000001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9" customFormat="1" ht="11.25">
      <c r="B218" s="129"/>
      <c r="D218" s="125" t="s">
        <v>292</v>
      </c>
      <c r="E218" s="130" t="s">
        <v>35</v>
      </c>
      <c r="F218" s="131" t="s">
        <v>1404</v>
      </c>
      <c r="H218" s="132">
        <v>3.6859999999999999</v>
      </c>
      <c r="I218" s="133"/>
      <c r="L218" s="129"/>
      <c r="M218" s="134"/>
      <c r="T218" s="135"/>
      <c r="AT218" s="130" t="s">
        <v>292</v>
      </c>
      <c r="AU218" s="130" t="s">
        <v>76</v>
      </c>
      <c r="AV218" s="9" t="s">
        <v>85</v>
      </c>
      <c r="AW218" s="9" t="s">
        <v>37</v>
      </c>
      <c r="AX218" s="9" t="s">
        <v>76</v>
      </c>
      <c r="AY218" s="130" t="s">
        <v>288</v>
      </c>
    </row>
    <row r="219" spans="2:65" s="9" customFormat="1" ht="11.25">
      <c r="B219" s="129"/>
      <c r="D219" s="125" t="s">
        <v>292</v>
      </c>
      <c r="E219" s="130" t="s">
        <v>35</v>
      </c>
      <c r="F219" s="131" t="s">
        <v>1738</v>
      </c>
      <c r="H219" s="132">
        <v>3.988</v>
      </c>
      <c r="I219" s="133"/>
      <c r="L219" s="129"/>
      <c r="M219" s="134"/>
      <c r="T219" s="135"/>
      <c r="AT219" s="130" t="s">
        <v>292</v>
      </c>
      <c r="AU219" s="130" t="s">
        <v>76</v>
      </c>
      <c r="AV219" s="9" t="s">
        <v>85</v>
      </c>
      <c r="AW219" s="9" t="s">
        <v>37</v>
      </c>
      <c r="AX219" s="9" t="s">
        <v>76</v>
      </c>
      <c r="AY219" s="130" t="s">
        <v>288</v>
      </c>
    </row>
    <row r="220" spans="2:65" s="10" customFormat="1" ht="11.25">
      <c r="B220" s="136"/>
      <c r="D220" s="125" t="s">
        <v>292</v>
      </c>
      <c r="E220" s="137" t="s">
        <v>35</v>
      </c>
      <c r="F220" s="138" t="s">
        <v>307</v>
      </c>
      <c r="H220" s="139">
        <v>1520.316</v>
      </c>
      <c r="I220" s="140"/>
      <c r="L220" s="136"/>
      <c r="M220" s="141"/>
      <c r="T220" s="142"/>
      <c r="AT220" s="137" t="s">
        <v>292</v>
      </c>
      <c r="AU220" s="137" t="s">
        <v>76</v>
      </c>
      <c r="AV220" s="10" t="s">
        <v>289</v>
      </c>
      <c r="AW220" s="10" t="s">
        <v>37</v>
      </c>
      <c r="AX220" s="10" t="s">
        <v>83</v>
      </c>
      <c r="AY220" s="137" t="s">
        <v>288</v>
      </c>
    </row>
    <row r="221" spans="2:65" s="1" customFormat="1" ht="24.2" customHeight="1">
      <c r="B221" s="30"/>
      <c r="C221" s="144" t="s">
        <v>483</v>
      </c>
      <c r="D221" s="144" t="s">
        <v>349</v>
      </c>
      <c r="E221" s="145" t="s">
        <v>644</v>
      </c>
      <c r="F221" s="146" t="s">
        <v>645</v>
      </c>
      <c r="G221" s="147" t="s">
        <v>286</v>
      </c>
      <c r="H221" s="148">
        <v>1522.729</v>
      </c>
      <c r="I221" s="149"/>
      <c r="J221" s="150">
        <f>ROUND(I221*H221,2)</f>
        <v>0</v>
      </c>
      <c r="K221" s="151"/>
      <c r="L221" s="30"/>
      <c r="M221" s="152" t="s">
        <v>35</v>
      </c>
      <c r="N221" s="153" t="s">
        <v>47</v>
      </c>
      <c r="P221" s="121">
        <f>O221*H221</f>
        <v>0</v>
      </c>
      <c r="Q221" s="121">
        <v>0</v>
      </c>
      <c r="R221" s="121">
        <f>Q221*H221</f>
        <v>0</v>
      </c>
      <c r="S221" s="121">
        <v>0</v>
      </c>
      <c r="T221" s="122">
        <f>S221*H221</f>
        <v>0</v>
      </c>
      <c r="AR221" s="123" t="s">
        <v>289</v>
      </c>
      <c r="AT221" s="123" t="s">
        <v>349</v>
      </c>
      <c r="AU221" s="123" t="s">
        <v>76</v>
      </c>
      <c r="AY221" s="15" t="s">
        <v>288</v>
      </c>
      <c r="BE221" s="124">
        <f>IF(N221="základní",J221,0)</f>
        <v>0</v>
      </c>
      <c r="BF221" s="124">
        <f>IF(N221="snížená",J221,0)</f>
        <v>0</v>
      </c>
      <c r="BG221" s="124">
        <f>IF(N221="zákl. přenesená",J221,0)</f>
        <v>0</v>
      </c>
      <c r="BH221" s="124">
        <f>IF(N221="sníž. přenesená",J221,0)</f>
        <v>0</v>
      </c>
      <c r="BI221" s="124">
        <f>IF(N221="nulová",J221,0)</f>
        <v>0</v>
      </c>
      <c r="BJ221" s="15" t="s">
        <v>83</v>
      </c>
      <c r="BK221" s="124">
        <f>ROUND(I221*H221,2)</f>
        <v>0</v>
      </c>
      <c r="BL221" s="15" t="s">
        <v>289</v>
      </c>
      <c r="BM221" s="123" t="s">
        <v>646</v>
      </c>
    </row>
    <row r="222" spans="2:65" s="1" customFormat="1" ht="19.5">
      <c r="B222" s="30"/>
      <c r="D222" s="125" t="s">
        <v>291</v>
      </c>
      <c r="F222" s="126" t="s">
        <v>647</v>
      </c>
      <c r="I222" s="127"/>
      <c r="L222" s="30"/>
      <c r="M222" s="128"/>
      <c r="T222" s="51"/>
      <c r="AT222" s="15" t="s">
        <v>291</v>
      </c>
      <c r="AU222" s="15" t="s">
        <v>76</v>
      </c>
    </row>
    <row r="223" spans="2:65" s="9" customFormat="1" ht="11.25">
      <c r="B223" s="129"/>
      <c r="D223" s="125" t="s">
        <v>292</v>
      </c>
      <c r="E223" s="130" t="s">
        <v>35</v>
      </c>
      <c r="F223" s="131" t="s">
        <v>1739</v>
      </c>
      <c r="H223" s="132">
        <v>1512</v>
      </c>
      <c r="I223" s="133"/>
      <c r="L223" s="129"/>
      <c r="M223" s="134"/>
      <c r="T223" s="135"/>
      <c r="AT223" s="130" t="s">
        <v>292</v>
      </c>
      <c r="AU223" s="130" t="s">
        <v>76</v>
      </c>
      <c r="AV223" s="9" t="s">
        <v>85</v>
      </c>
      <c r="AW223" s="9" t="s">
        <v>37</v>
      </c>
      <c r="AX223" s="9" t="s">
        <v>76</v>
      </c>
      <c r="AY223" s="130" t="s">
        <v>288</v>
      </c>
    </row>
    <row r="224" spans="2:65" s="9" customFormat="1" ht="11.25">
      <c r="B224" s="129"/>
      <c r="D224" s="125" t="s">
        <v>292</v>
      </c>
      <c r="E224" s="130" t="s">
        <v>35</v>
      </c>
      <c r="F224" s="131" t="s">
        <v>1740</v>
      </c>
      <c r="H224" s="132">
        <v>6.0990000000000002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9" customFormat="1" ht="11.25">
      <c r="B225" s="129"/>
      <c r="D225" s="125" t="s">
        <v>292</v>
      </c>
      <c r="E225" s="130" t="s">
        <v>35</v>
      </c>
      <c r="F225" s="131" t="s">
        <v>1741</v>
      </c>
      <c r="H225" s="132">
        <v>0.64200000000000002</v>
      </c>
      <c r="I225" s="133"/>
      <c r="L225" s="129"/>
      <c r="M225" s="134"/>
      <c r="T225" s="135"/>
      <c r="AT225" s="130" t="s">
        <v>292</v>
      </c>
      <c r="AU225" s="130" t="s">
        <v>76</v>
      </c>
      <c r="AV225" s="9" t="s">
        <v>85</v>
      </c>
      <c r="AW225" s="9" t="s">
        <v>37</v>
      </c>
      <c r="AX225" s="9" t="s">
        <v>76</v>
      </c>
      <c r="AY225" s="130" t="s">
        <v>288</v>
      </c>
    </row>
    <row r="226" spans="2:65" s="9" customFormat="1" ht="11.25">
      <c r="B226" s="129"/>
      <c r="D226" s="125" t="s">
        <v>292</v>
      </c>
      <c r="E226" s="130" t="s">
        <v>35</v>
      </c>
      <c r="F226" s="131" t="s">
        <v>1742</v>
      </c>
      <c r="H226" s="132">
        <v>3.988</v>
      </c>
      <c r="I226" s="133"/>
      <c r="L226" s="129"/>
      <c r="M226" s="134"/>
      <c r="T226" s="135"/>
      <c r="AT226" s="130" t="s">
        <v>292</v>
      </c>
      <c r="AU226" s="130" t="s">
        <v>76</v>
      </c>
      <c r="AV226" s="9" t="s">
        <v>85</v>
      </c>
      <c r="AW226" s="9" t="s">
        <v>37</v>
      </c>
      <c r="AX226" s="9" t="s">
        <v>76</v>
      </c>
      <c r="AY226" s="130" t="s">
        <v>288</v>
      </c>
    </row>
    <row r="227" spans="2:65" s="10" customFormat="1" ht="11.25">
      <c r="B227" s="136"/>
      <c r="D227" s="125" t="s">
        <v>292</v>
      </c>
      <c r="E227" s="137" t="s">
        <v>35</v>
      </c>
      <c r="F227" s="138" t="s">
        <v>307</v>
      </c>
      <c r="H227" s="139">
        <v>1522.729</v>
      </c>
      <c r="I227" s="140"/>
      <c r="L227" s="136"/>
      <c r="M227" s="141"/>
      <c r="T227" s="142"/>
      <c r="AT227" s="137" t="s">
        <v>292</v>
      </c>
      <c r="AU227" s="137" t="s">
        <v>76</v>
      </c>
      <c r="AV227" s="10" t="s">
        <v>289</v>
      </c>
      <c r="AW227" s="10" t="s">
        <v>37</v>
      </c>
      <c r="AX227" s="10" t="s">
        <v>83</v>
      </c>
      <c r="AY227" s="137" t="s">
        <v>288</v>
      </c>
    </row>
    <row r="228" spans="2:65" s="1" customFormat="1" ht="16.5" customHeight="1">
      <c r="B228" s="30"/>
      <c r="C228" s="144" t="s">
        <v>490</v>
      </c>
      <c r="D228" s="144" t="s">
        <v>349</v>
      </c>
      <c r="E228" s="145" t="s">
        <v>678</v>
      </c>
      <c r="F228" s="146" t="s">
        <v>679</v>
      </c>
      <c r="G228" s="147" t="s">
        <v>286</v>
      </c>
      <c r="H228" s="148">
        <v>0.32100000000000001</v>
      </c>
      <c r="I228" s="149"/>
      <c r="J228" s="150">
        <f>ROUND(I228*H228,2)</f>
        <v>0</v>
      </c>
      <c r="K228" s="151"/>
      <c r="L228" s="30"/>
      <c r="M228" s="152" t="s">
        <v>35</v>
      </c>
      <c r="N228" s="153" t="s">
        <v>47</v>
      </c>
      <c r="P228" s="121">
        <f>O228*H228</f>
        <v>0</v>
      </c>
      <c r="Q228" s="121">
        <v>0</v>
      </c>
      <c r="R228" s="121">
        <f>Q228*H228</f>
        <v>0</v>
      </c>
      <c r="S228" s="121">
        <v>0</v>
      </c>
      <c r="T228" s="122">
        <f>S228*H228</f>
        <v>0</v>
      </c>
      <c r="AR228" s="123" t="s">
        <v>289</v>
      </c>
      <c r="AT228" s="123" t="s">
        <v>349</v>
      </c>
      <c r="AU228" s="123" t="s">
        <v>76</v>
      </c>
      <c r="AY228" s="15" t="s">
        <v>288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5" t="s">
        <v>83</v>
      </c>
      <c r="BK228" s="124">
        <f>ROUND(I228*H228,2)</f>
        <v>0</v>
      </c>
      <c r="BL228" s="15" t="s">
        <v>289</v>
      </c>
      <c r="BM228" s="123" t="s">
        <v>680</v>
      </c>
    </row>
    <row r="229" spans="2:65" s="1" customFormat="1" ht="19.5">
      <c r="B229" s="30"/>
      <c r="D229" s="125" t="s">
        <v>291</v>
      </c>
      <c r="F229" s="126" t="s">
        <v>681</v>
      </c>
      <c r="I229" s="127"/>
      <c r="L229" s="30"/>
      <c r="M229" s="128"/>
      <c r="T229" s="51"/>
      <c r="AT229" s="15" t="s">
        <v>291</v>
      </c>
      <c r="AU229" s="15" t="s">
        <v>76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1743</v>
      </c>
      <c r="H230" s="132">
        <v>0.32100000000000001</v>
      </c>
      <c r="I230" s="133"/>
      <c r="L230" s="129"/>
      <c r="M230" s="154"/>
      <c r="N230" s="155"/>
      <c r="O230" s="155"/>
      <c r="P230" s="155"/>
      <c r="Q230" s="155"/>
      <c r="R230" s="155"/>
      <c r="S230" s="155"/>
      <c r="T230" s="156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83</v>
      </c>
      <c r="AY230" s="130" t="s">
        <v>288</v>
      </c>
    </row>
    <row r="231" spans="2:65" s="1" customFormat="1" ht="6.95" customHeight="1">
      <c r="B231" s="39"/>
      <c r="C231" s="40"/>
      <c r="D231" s="40"/>
      <c r="E231" s="40"/>
      <c r="F231" s="40"/>
      <c r="G231" s="40"/>
      <c r="H231" s="40"/>
      <c r="I231" s="40"/>
      <c r="J231" s="40"/>
      <c r="K231" s="40"/>
      <c r="L231" s="30"/>
    </row>
  </sheetData>
  <sheetProtection algorithmName="SHA-512" hashValue="+PoIFKvJLSZPxA0Iz3fv5NTHQJzWiJx+TKs0nzCeWKLJDX/nAk3YziGCib0Q6RiQHqkZoNt9ASNMkcLE6Y71Vw==" saltValue="7odiRSfaB54IahBGbk8651ncZKhbR14OIhg6x2IUHBEb6d5c6ZTwuSb1chJaEw5/lYAEnpnLN0vPDgF8+VZ+ug==" spinCount="100000" sheet="1" objects="1" scenarios="1" formatColumns="0" formatRows="0" autoFilter="0"/>
  <autoFilter ref="C84:K230" xr:uid="{00000000-0009-0000-0000-00001C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7"/>
  <sheetViews>
    <sheetView showGridLines="0" topLeftCell="A84" workbookViewId="0">
      <selection activeCell="I86" sqref="I86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93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261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683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264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ROUND((SUM(BE85:BE96)),  2)</f>
        <v>0</v>
      </c>
      <c r="I35" s="91">
        <v>0.21</v>
      </c>
      <c r="J35" s="81">
        <f>ROUND(((SUM(BE85:BE96))*I35),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ROUND((SUM(BF85:BF96)),  2)</f>
        <v>0</v>
      </c>
      <c r="I36" s="91">
        <v>0.12</v>
      </c>
      <c r="J36" s="81">
        <f>ROUND(((SUM(BF85:BF96))*I36),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261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01-02 -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Kaplice -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261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01-02 -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Kaplice - Velešín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SUM(P86:P96)</f>
        <v>0</v>
      </c>
      <c r="Q85" s="48"/>
      <c r="R85" s="107">
        <f>SUM(R86:R96)</f>
        <v>4049.2740000000003</v>
      </c>
      <c r="S85" s="48"/>
      <c r="T85" s="108">
        <f>SUM(T86:T96)</f>
        <v>0</v>
      </c>
      <c r="AT85" s="15" t="s">
        <v>75</v>
      </c>
      <c r="AU85" s="15" t="s">
        <v>269</v>
      </c>
      <c r="BK85" s="109">
        <f>SUM(BK86:BK96)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10443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3414.8610000000003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48.75">
      <c r="B88" s="30"/>
      <c r="D88" s="125" t="s">
        <v>335</v>
      </c>
      <c r="F88" s="143" t="s">
        <v>687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688</v>
      </c>
      <c r="H89" s="132">
        <v>10443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83</v>
      </c>
      <c r="AY89" s="130" t="s">
        <v>288</v>
      </c>
    </row>
    <row r="90" spans="2:65" s="1" customFormat="1" ht="24.2" customHeight="1">
      <c r="B90" s="30"/>
      <c r="C90" s="110" t="s">
        <v>85</v>
      </c>
      <c r="D90" s="110" t="s">
        <v>283</v>
      </c>
      <c r="E90" s="111" t="s">
        <v>689</v>
      </c>
      <c r="F90" s="112" t="s">
        <v>685</v>
      </c>
      <c r="G90" s="113" t="s">
        <v>303</v>
      </c>
      <c r="H90" s="114">
        <v>37</v>
      </c>
      <c r="I90" s="115">
        <v>0</v>
      </c>
      <c r="J90" s="116">
        <f>ROUND(I90*H90,2)</f>
        <v>0</v>
      </c>
      <c r="K90" s="117"/>
      <c r="L90" s="118"/>
      <c r="M90" s="119" t="s">
        <v>35</v>
      </c>
      <c r="N90" s="120" t="s">
        <v>47</v>
      </c>
      <c r="P90" s="121">
        <f>O90*H90</f>
        <v>0</v>
      </c>
      <c r="Q90" s="121">
        <v>0.32700000000000001</v>
      </c>
      <c r="R90" s="121">
        <f>Q90*H90</f>
        <v>12.099</v>
      </c>
      <c r="S90" s="121">
        <v>0</v>
      </c>
      <c r="T90" s="122">
        <f>S90*H90</f>
        <v>0</v>
      </c>
      <c r="AR90" s="123" t="s">
        <v>287</v>
      </c>
      <c r="AT90" s="123" t="s">
        <v>283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690</v>
      </c>
    </row>
    <row r="91" spans="2:65" s="1" customFormat="1" ht="19.5">
      <c r="B91" s="30"/>
      <c r="D91" s="125" t="s">
        <v>291</v>
      </c>
      <c r="F91" s="126" t="s">
        <v>691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1" customFormat="1" ht="78">
      <c r="B92" s="30"/>
      <c r="D92" s="125" t="s">
        <v>335</v>
      </c>
      <c r="F92" s="143" t="s">
        <v>692</v>
      </c>
      <c r="I92" s="127"/>
      <c r="L92" s="30"/>
      <c r="M92" s="128"/>
      <c r="T92" s="51"/>
      <c r="AT92" s="15" t="s">
        <v>335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693</v>
      </c>
      <c r="H93" s="132">
        <v>37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10" t="s">
        <v>193</v>
      </c>
      <c r="D94" s="110" t="s">
        <v>283</v>
      </c>
      <c r="E94" s="111" t="s">
        <v>694</v>
      </c>
      <c r="F94" s="112" t="s">
        <v>695</v>
      </c>
      <c r="G94" s="113" t="s">
        <v>303</v>
      </c>
      <c r="H94" s="114">
        <v>105</v>
      </c>
      <c r="I94" s="115">
        <v>0</v>
      </c>
      <c r="J94" s="116">
        <f>ROUND(I94*H94,2)</f>
        <v>0</v>
      </c>
      <c r="K94" s="117"/>
      <c r="L94" s="118"/>
      <c r="M94" s="119" t="s">
        <v>35</v>
      </c>
      <c r="N94" s="120" t="s">
        <v>47</v>
      </c>
      <c r="P94" s="121">
        <f>O94*H94</f>
        <v>0</v>
      </c>
      <c r="Q94" s="121">
        <v>5.9268000000000001</v>
      </c>
      <c r="R94" s="121">
        <f>Q94*H94</f>
        <v>622.31399999999996</v>
      </c>
      <c r="S94" s="121">
        <v>0</v>
      </c>
      <c r="T94" s="122">
        <f>S94*H94</f>
        <v>0</v>
      </c>
      <c r="AR94" s="123" t="s">
        <v>287</v>
      </c>
      <c r="AT94" s="123" t="s">
        <v>283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696</v>
      </c>
    </row>
    <row r="95" spans="2:65" s="1" customFormat="1" ht="11.25">
      <c r="B95" s="30"/>
      <c r="D95" s="125" t="s">
        <v>291</v>
      </c>
      <c r="F95" s="126" t="s">
        <v>695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1" customFormat="1" ht="39">
      <c r="B96" s="30"/>
      <c r="D96" s="125" t="s">
        <v>335</v>
      </c>
      <c r="F96" s="143" t="s">
        <v>697</v>
      </c>
      <c r="I96" s="127"/>
      <c r="L96" s="30"/>
      <c r="M96" s="157"/>
      <c r="N96" s="158"/>
      <c r="O96" s="158"/>
      <c r="P96" s="158"/>
      <c r="Q96" s="158"/>
      <c r="R96" s="158"/>
      <c r="S96" s="158"/>
      <c r="T96" s="159"/>
      <c r="AT96" s="15" t="s">
        <v>335</v>
      </c>
      <c r="AU96" s="15" t="s">
        <v>76</v>
      </c>
    </row>
    <row r="97" spans="2:12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30"/>
    </row>
  </sheetData>
  <sheetProtection algorithmName="SHA-512" hashValue="e0cdvhfAKTACzD8hcgs39cuIKFKA1BbrXz5Sc4pSN/jjVVtEAesCqGkZf+2thzems1oc1mK1BxMvRdz66G8l0A==" saltValue="1O6yyZooJ8DOXx23q+DhxFH19OeIUOqgo31eSczf9HL6uNJGnS4FhVsk17Z60Mtt3oJ6BzZmwxN7RxftKpS8mQ==" spinCount="100000" sheet="1" objects="1" scenarios="1" formatColumns="0" formatRows="0" autoFilter="0"/>
  <autoFilter ref="C84:K96" xr:uid="{00000000-0009-0000-0000-00000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2:BM89"/>
  <sheetViews>
    <sheetView showGridLines="0" topLeftCell="A72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206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1663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1744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ROUND((SUM(BE85:BE88)),  2)</f>
        <v>0</v>
      </c>
      <c r="I35" s="91">
        <v>0.21</v>
      </c>
      <c r="J35" s="81">
        <f>ROUND(((SUM(BE85:BE88))*I35),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ROUND((SUM(BF85:BF88)),  2)</f>
        <v>0</v>
      </c>
      <c r="I36" s="91">
        <v>0.12</v>
      </c>
      <c r="J36" s="81">
        <f>ROUND(((SUM(BF85:BF88))*I36),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ROUND((SUM(BG85:BG88)),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ROUND((SUM(BH85:BH88)),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ROUND((SUM(BI85:BI88)),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1663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19-02 -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1663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19-02 -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SUM(P86:P88)</f>
        <v>0</v>
      </c>
      <c r="Q85" s="48"/>
      <c r="R85" s="107">
        <f>SUM(R86:R88)</f>
        <v>59.268000000000001</v>
      </c>
      <c r="S85" s="48"/>
      <c r="T85" s="108">
        <f>SUM(T86:T88)</f>
        <v>0</v>
      </c>
      <c r="AT85" s="15" t="s">
        <v>75</v>
      </c>
      <c r="AU85" s="15" t="s">
        <v>269</v>
      </c>
      <c r="BK85" s="109">
        <f>SUM(BK86:BK88)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59.268000000000001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696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1745</v>
      </c>
      <c r="I88" s="127"/>
      <c r="L88" s="30"/>
      <c r="M88" s="157"/>
      <c r="N88" s="158"/>
      <c r="O88" s="158"/>
      <c r="P88" s="158"/>
      <c r="Q88" s="158"/>
      <c r="R88" s="158"/>
      <c r="S88" s="158"/>
      <c r="T88" s="159"/>
      <c r="AT88" s="15" t="s">
        <v>335</v>
      </c>
      <c r="AU88" s="15" t="s">
        <v>76</v>
      </c>
    </row>
    <row r="89" spans="2:65" s="1" customFormat="1" ht="6.95" customHeight="1"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30"/>
    </row>
  </sheetData>
  <sheetProtection algorithmName="SHA-512" hashValue="J1su/xr+RJhIvNMXac5f4nzDd5CG/jhvZ13opuGLzCdJfLt8keeUtNUzlpsIy9qNaCMBCdfq52B7B6TKmHCDtw==" saltValue="gPU6cVmKJd6iFnbHHEQtmaldZNonu8xdwPUZeafbEYMx1IAcoGSOkx/UuC9t/5vD5o3dD6/XUjFG8pAcwZ8RSQ==" spinCount="100000" sheet="1" objects="1" scenarios="1" formatColumns="0" formatRows="0" autoFilter="0"/>
  <autoFilter ref="C84:K88" xr:uid="{00000000-0009-0000-0000-00001D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2:BM18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211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1746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1747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ROUND((SUM(BE85:BE184)),  2)</f>
        <v>0</v>
      </c>
      <c r="I35" s="91">
        <v>0.21</v>
      </c>
      <c r="J35" s="81">
        <f>ROUND(((SUM(BE85:BE184))*I35),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ROUND((SUM(BF85:BF184)),  2)</f>
        <v>0</v>
      </c>
      <c r="I36" s="91">
        <v>0.12</v>
      </c>
      <c r="J36" s="81">
        <f>ROUND(((SUM(BF85:BF184))*I36),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ROUND((SUM(BG85:BG184)),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ROUND((SUM(BH85:BH184)),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ROUND((SUM(BI85:BI184)),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1746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20-01 -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1746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20-01 -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SUM(P86:P184)</f>
        <v>0</v>
      </c>
      <c r="Q85" s="48"/>
      <c r="R85" s="107">
        <f>SUM(R86:R184)</f>
        <v>270</v>
      </c>
      <c r="S85" s="48"/>
      <c r="T85" s="108">
        <f>SUM(T86:T184)</f>
        <v>0</v>
      </c>
      <c r="AT85" s="15" t="s">
        <v>75</v>
      </c>
      <c r="AU85" s="15" t="s">
        <v>269</v>
      </c>
      <c r="BK85" s="109">
        <f>SUM(BK86:BK184)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402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1749</v>
      </c>
      <c r="H91" s="132">
        <v>402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360</v>
      </c>
      <c r="F92" s="146" t="s">
        <v>361</v>
      </c>
      <c r="G92" s="147" t="s">
        <v>303</v>
      </c>
      <c r="H92" s="148">
        <v>77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1750</v>
      </c>
    </row>
    <row r="93" spans="2:65" s="1" customFormat="1" ht="19.5">
      <c r="B93" s="30"/>
      <c r="D93" s="125" t="s">
        <v>291</v>
      </c>
      <c r="F93" s="126" t="s">
        <v>363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16.5" customHeight="1">
      <c r="B94" s="30"/>
      <c r="C94" s="144" t="s">
        <v>289</v>
      </c>
      <c r="D94" s="144" t="s">
        <v>349</v>
      </c>
      <c r="E94" s="145" t="s">
        <v>379</v>
      </c>
      <c r="F94" s="146" t="s">
        <v>380</v>
      </c>
      <c r="G94" s="147" t="s">
        <v>303</v>
      </c>
      <c r="H94" s="148">
        <v>22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381</v>
      </c>
    </row>
    <row r="95" spans="2:65" s="1" customFormat="1" ht="19.5">
      <c r="B95" s="30"/>
      <c r="D95" s="125" t="s">
        <v>291</v>
      </c>
      <c r="F95" s="126" t="s">
        <v>382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411</v>
      </c>
      <c r="H96" s="132">
        <v>22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308</v>
      </c>
      <c r="D97" s="144" t="s">
        <v>349</v>
      </c>
      <c r="E97" s="145" t="s">
        <v>385</v>
      </c>
      <c r="F97" s="146" t="s">
        <v>386</v>
      </c>
      <c r="G97" s="147" t="s">
        <v>296</v>
      </c>
      <c r="H97" s="148">
        <v>478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387</v>
      </c>
    </row>
    <row r="98" spans="2:65" s="1" customFormat="1" ht="29.25">
      <c r="B98" s="30"/>
      <c r="D98" s="125" t="s">
        <v>291</v>
      </c>
      <c r="F98" s="126" t="s">
        <v>1751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1752</v>
      </c>
      <c r="H99" s="132">
        <v>478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315</v>
      </c>
      <c r="D100" s="144" t="s">
        <v>349</v>
      </c>
      <c r="E100" s="145" t="s">
        <v>391</v>
      </c>
      <c r="F100" s="146" t="s">
        <v>392</v>
      </c>
      <c r="G100" s="147" t="s">
        <v>311</v>
      </c>
      <c r="H100" s="148">
        <v>180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393</v>
      </c>
    </row>
    <row r="101" spans="2:65" s="1" customFormat="1" ht="19.5">
      <c r="B101" s="30"/>
      <c r="D101" s="125" t="s">
        <v>291</v>
      </c>
      <c r="F101" s="126" t="s">
        <v>923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878</v>
      </c>
      <c r="H102" s="132">
        <v>180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323</v>
      </c>
      <c r="D103" s="144" t="s">
        <v>349</v>
      </c>
      <c r="E103" s="145" t="s">
        <v>403</v>
      </c>
      <c r="F103" s="146" t="s">
        <v>404</v>
      </c>
      <c r="G103" s="147" t="s">
        <v>368</v>
      </c>
      <c r="H103" s="148">
        <v>0.3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405</v>
      </c>
    </row>
    <row r="104" spans="2:65" s="1" customFormat="1" ht="58.5">
      <c r="B104" s="30"/>
      <c r="D104" s="125" t="s">
        <v>291</v>
      </c>
      <c r="F104" s="126" t="s">
        <v>406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1753</v>
      </c>
      <c r="H105" s="132">
        <v>0.3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287</v>
      </c>
      <c r="D106" s="144" t="s">
        <v>349</v>
      </c>
      <c r="E106" s="145" t="s">
        <v>723</v>
      </c>
      <c r="F106" s="146" t="s">
        <v>724</v>
      </c>
      <c r="G106" s="147" t="s">
        <v>368</v>
      </c>
      <c r="H106" s="148">
        <v>0.3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1754</v>
      </c>
    </row>
    <row r="107" spans="2:65" s="1" customFormat="1" ht="19.5">
      <c r="B107" s="30"/>
      <c r="D107" s="125" t="s">
        <v>291</v>
      </c>
      <c r="F107" s="126" t="s">
        <v>726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1755</v>
      </c>
      <c r="H108" s="132">
        <v>0.3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408</v>
      </c>
      <c r="F109" s="146" t="s">
        <v>409</v>
      </c>
      <c r="G109" s="147" t="s">
        <v>296</v>
      </c>
      <c r="H109" s="148">
        <v>300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1756</v>
      </c>
    </row>
    <row r="110" spans="2:65" s="1" customFormat="1" ht="11.25">
      <c r="B110" s="30"/>
      <c r="D110" s="125" t="s">
        <v>291</v>
      </c>
      <c r="F110" s="126" t="s">
        <v>409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1" customFormat="1" ht="16.5" customHeight="1">
      <c r="B111" s="30"/>
      <c r="C111" s="144" t="s">
        <v>343</v>
      </c>
      <c r="D111" s="144" t="s">
        <v>349</v>
      </c>
      <c r="E111" s="145" t="s">
        <v>412</v>
      </c>
      <c r="F111" s="146" t="s">
        <v>413</v>
      </c>
      <c r="G111" s="147" t="s">
        <v>368</v>
      </c>
      <c r="H111" s="148">
        <v>0.3</v>
      </c>
      <c r="I111" s="149"/>
      <c r="J111" s="150">
        <f>ROUND(I111*H111,2)</f>
        <v>0</v>
      </c>
      <c r="K111" s="151"/>
      <c r="L111" s="30"/>
      <c r="M111" s="152" t="s">
        <v>35</v>
      </c>
      <c r="N111" s="153" t="s">
        <v>47</v>
      </c>
      <c r="P111" s="121">
        <f>O111*H111</f>
        <v>0</v>
      </c>
      <c r="Q111" s="121">
        <v>0</v>
      </c>
      <c r="R111" s="121">
        <f>Q111*H111</f>
        <v>0</v>
      </c>
      <c r="S111" s="121">
        <v>0</v>
      </c>
      <c r="T111" s="122">
        <f>S111*H111</f>
        <v>0</v>
      </c>
      <c r="AR111" s="123" t="s">
        <v>289</v>
      </c>
      <c r="AT111" s="123" t="s">
        <v>349</v>
      </c>
      <c r="AU111" s="123" t="s">
        <v>76</v>
      </c>
      <c r="AY111" s="15" t="s">
        <v>288</v>
      </c>
      <c r="BE111" s="124">
        <f>IF(N111="základní",J111,0)</f>
        <v>0</v>
      </c>
      <c r="BF111" s="124">
        <f>IF(N111="snížená",J111,0)</f>
        <v>0</v>
      </c>
      <c r="BG111" s="124">
        <f>IF(N111="zákl. přenesená",J111,0)</f>
        <v>0</v>
      </c>
      <c r="BH111" s="124">
        <f>IF(N111="sníž. přenesená",J111,0)</f>
        <v>0</v>
      </c>
      <c r="BI111" s="124">
        <f>IF(N111="nulová",J111,0)</f>
        <v>0</v>
      </c>
      <c r="BJ111" s="15" t="s">
        <v>83</v>
      </c>
      <c r="BK111" s="124">
        <f>ROUND(I111*H111,2)</f>
        <v>0</v>
      </c>
      <c r="BL111" s="15" t="s">
        <v>289</v>
      </c>
      <c r="BM111" s="123" t="s">
        <v>414</v>
      </c>
    </row>
    <row r="112" spans="2:65" s="1" customFormat="1" ht="19.5">
      <c r="B112" s="30"/>
      <c r="D112" s="125" t="s">
        <v>291</v>
      </c>
      <c r="F112" s="126" t="s">
        <v>415</v>
      </c>
      <c r="I112" s="127"/>
      <c r="L112" s="30"/>
      <c r="M112" s="128"/>
      <c r="T112" s="51"/>
      <c r="AT112" s="15" t="s">
        <v>291</v>
      </c>
      <c r="AU112" s="15" t="s">
        <v>76</v>
      </c>
    </row>
    <row r="113" spans="2:65" s="9" customFormat="1" ht="11.25">
      <c r="B113" s="129"/>
      <c r="D113" s="125" t="s">
        <v>292</v>
      </c>
      <c r="E113" s="130" t="s">
        <v>35</v>
      </c>
      <c r="F113" s="131" t="s">
        <v>1757</v>
      </c>
      <c r="H113" s="132">
        <v>0.3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83</v>
      </c>
      <c r="AY113" s="130" t="s">
        <v>288</v>
      </c>
    </row>
    <row r="114" spans="2:65" s="1" customFormat="1" ht="16.5" customHeight="1">
      <c r="B114" s="30"/>
      <c r="C114" s="144" t="s">
        <v>348</v>
      </c>
      <c r="D114" s="144" t="s">
        <v>349</v>
      </c>
      <c r="E114" s="145" t="s">
        <v>418</v>
      </c>
      <c r="F114" s="146" t="s">
        <v>419</v>
      </c>
      <c r="G114" s="147" t="s">
        <v>420</v>
      </c>
      <c r="H114" s="148">
        <v>4</v>
      </c>
      <c r="I114" s="149"/>
      <c r="J114" s="150">
        <f>ROUND(I114*H114,2)</f>
        <v>0</v>
      </c>
      <c r="K114" s="151"/>
      <c r="L114" s="30"/>
      <c r="M114" s="152" t="s">
        <v>35</v>
      </c>
      <c r="N114" s="153" t="s">
        <v>47</v>
      </c>
      <c r="P114" s="121">
        <f>O114*H114</f>
        <v>0</v>
      </c>
      <c r="Q114" s="121">
        <v>0</v>
      </c>
      <c r="R114" s="121">
        <f>Q114*H114</f>
        <v>0</v>
      </c>
      <c r="S114" s="121">
        <v>0</v>
      </c>
      <c r="T114" s="122">
        <f>S114*H114</f>
        <v>0</v>
      </c>
      <c r="AR114" s="123" t="s">
        <v>289</v>
      </c>
      <c r="AT114" s="123" t="s">
        <v>349</v>
      </c>
      <c r="AU114" s="123" t="s">
        <v>76</v>
      </c>
      <c r="AY114" s="15" t="s">
        <v>288</v>
      </c>
      <c r="BE114" s="124">
        <f>IF(N114="základní",J114,0)</f>
        <v>0</v>
      </c>
      <c r="BF114" s="124">
        <f>IF(N114="snížená",J114,0)</f>
        <v>0</v>
      </c>
      <c r="BG114" s="124">
        <f>IF(N114="zákl. přenesená",J114,0)</f>
        <v>0</v>
      </c>
      <c r="BH114" s="124">
        <f>IF(N114="sníž. přenesená",J114,0)</f>
        <v>0</v>
      </c>
      <c r="BI114" s="124">
        <f>IF(N114="nulová",J114,0)</f>
        <v>0</v>
      </c>
      <c r="BJ114" s="15" t="s">
        <v>83</v>
      </c>
      <c r="BK114" s="124">
        <f>ROUND(I114*H114,2)</f>
        <v>0</v>
      </c>
      <c r="BL114" s="15" t="s">
        <v>289</v>
      </c>
      <c r="BM114" s="123" t="s">
        <v>421</v>
      </c>
    </row>
    <row r="115" spans="2:65" s="1" customFormat="1" ht="19.5">
      <c r="B115" s="30"/>
      <c r="D115" s="125" t="s">
        <v>291</v>
      </c>
      <c r="F115" s="126" t="s">
        <v>1699</v>
      </c>
      <c r="I115" s="127"/>
      <c r="L115" s="30"/>
      <c r="M115" s="128"/>
      <c r="T115" s="51"/>
      <c r="AT115" s="15" t="s">
        <v>291</v>
      </c>
      <c r="AU115" s="15" t="s">
        <v>76</v>
      </c>
    </row>
    <row r="116" spans="2:65" s="9" customFormat="1" ht="11.25">
      <c r="B116" s="129"/>
      <c r="D116" s="125" t="s">
        <v>292</v>
      </c>
      <c r="E116" s="130" t="s">
        <v>35</v>
      </c>
      <c r="F116" s="131" t="s">
        <v>1758</v>
      </c>
      <c r="H116" s="132">
        <v>4</v>
      </c>
      <c r="I116" s="133"/>
      <c r="L116" s="129"/>
      <c r="M116" s="134"/>
      <c r="T116" s="135"/>
      <c r="AT116" s="130" t="s">
        <v>292</v>
      </c>
      <c r="AU116" s="130" t="s">
        <v>76</v>
      </c>
      <c r="AV116" s="9" t="s">
        <v>85</v>
      </c>
      <c r="AW116" s="9" t="s">
        <v>37</v>
      </c>
      <c r="AX116" s="9" t="s">
        <v>83</v>
      </c>
      <c r="AY116" s="130" t="s">
        <v>288</v>
      </c>
    </row>
    <row r="117" spans="2:65" s="1" customFormat="1" ht="16.5" customHeight="1">
      <c r="B117" s="30"/>
      <c r="C117" s="144" t="s">
        <v>8</v>
      </c>
      <c r="D117" s="144" t="s">
        <v>349</v>
      </c>
      <c r="E117" s="145" t="s">
        <v>425</v>
      </c>
      <c r="F117" s="146" t="s">
        <v>426</v>
      </c>
      <c r="G117" s="147" t="s">
        <v>420</v>
      </c>
      <c r="H117" s="148">
        <v>2</v>
      </c>
      <c r="I117" s="149"/>
      <c r="J117" s="150">
        <f>ROUND(I117*H117,2)</f>
        <v>0</v>
      </c>
      <c r="K117" s="151"/>
      <c r="L117" s="30"/>
      <c r="M117" s="152" t="s">
        <v>35</v>
      </c>
      <c r="N117" s="153" t="s">
        <v>47</v>
      </c>
      <c r="P117" s="121">
        <f>O117*H117</f>
        <v>0</v>
      </c>
      <c r="Q117" s="121">
        <v>0</v>
      </c>
      <c r="R117" s="121">
        <f>Q117*H117</f>
        <v>0</v>
      </c>
      <c r="S117" s="121">
        <v>0</v>
      </c>
      <c r="T117" s="122">
        <f>S117*H117</f>
        <v>0</v>
      </c>
      <c r="AR117" s="123" t="s">
        <v>289</v>
      </c>
      <c r="AT117" s="123" t="s">
        <v>349</v>
      </c>
      <c r="AU117" s="123" t="s">
        <v>76</v>
      </c>
      <c r="AY117" s="15" t="s">
        <v>288</v>
      </c>
      <c r="BE117" s="124">
        <f>IF(N117="základní",J117,0)</f>
        <v>0</v>
      </c>
      <c r="BF117" s="124">
        <f>IF(N117="snížená",J117,0)</f>
        <v>0</v>
      </c>
      <c r="BG117" s="124">
        <f>IF(N117="zákl. přenesená",J117,0)</f>
        <v>0</v>
      </c>
      <c r="BH117" s="124">
        <f>IF(N117="sníž. přenesená",J117,0)</f>
        <v>0</v>
      </c>
      <c r="BI117" s="124">
        <f>IF(N117="nulová",J117,0)</f>
        <v>0</v>
      </c>
      <c r="BJ117" s="15" t="s">
        <v>83</v>
      </c>
      <c r="BK117" s="124">
        <f>ROUND(I117*H117,2)</f>
        <v>0</v>
      </c>
      <c r="BL117" s="15" t="s">
        <v>289</v>
      </c>
      <c r="BM117" s="123" t="s">
        <v>427</v>
      </c>
    </row>
    <row r="118" spans="2:65" s="1" customFormat="1" ht="19.5">
      <c r="B118" s="30"/>
      <c r="D118" s="125" t="s">
        <v>291</v>
      </c>
      <c r="F118" s="126" t="s">
        <v>1701</v>
      </c>
      <c r="I118" s="127"/>
      <c r="L118" s="30"/>
      <c r="M118" s="128"/>
      <c r="T118" s="51"/>
      <c r="AT118" s="15" t="s">
        <v>291</v>
      </c>
      <c r="AU118" s="15" t="s">
        <v>76</v>
      </c>
    </row>
    <row r="119" spans="2:65" s="9" customFormat="1" ht="11.25">
      <c r="B119" s="129"/>
      <c r="D119" s="125" t="s">
        <v>292</v>
      </c>
      <c r="E119" s="130" t="s">
        <v>35</v>
      </c>
      <c r="F119" s="131" t="s">
        <v>884</v>
      </c>
      <c r="H119" s="132">
        <v>2</v>
      </c>
      <c r="I119" s="133"/>
      <c r="L119" s="129"/>
      <c r="M119" s="134"/>
      <c r="T119" s="135"/>
      <c r="AT119" s="130" t="s">
        <v>292</v>
      </c>
      <c r="AU119" s="130" t="s">
        <v>76</v>
      </c>
      <c r="AV119" s="9" t="s">
        <v>85</v>
      </c>
      <c r="AW119" s="9" t="s">
        <v>37</v>
      </c>
      <c r="AX119" s="9" t="s">
        <v>83</v>
      </c>
      <c r="AY119" s="130" t="s">
        <v>288</v>
      </c>
    </row>
    <row r="120" spans="2:65" s="1" customFormat="1" ht="16.5" customHeight="1">
      <c r="B120" s="30"/>
      <c r="C120" s="144" t="s">
        <v>359</v>
      </c>
      <c r="D120" s="144" t="s">
        <v>349</v>
      </c>
      <c r="E120" s="145" t="s">
        <v>431</v>
      </c>
      <c r="F120" s="146" t="s">
        <v>432</v>
      </c>
      <c r="G120" s="147" t="s">
        <v>420</v>
      </c>
      <c r="H120" s="148">
        <v>2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433</v>
      </c>
    </row>
    <row r="121" spans="2:65" s="1" customFormat="1" ht="19.5">
      <c r="B121" s="30"/>
      <c r="D121" s="125" t="s">
        <v>291</v>
      </c>
      <c r="F121" s="126" t="s">
        <v>886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 ht="11.25">
      <c r="B122" s="129"/>
      <c r="D122" s="125" t="s">
        <v>292</v>
      </c>
      <c r="E122" s="130" t="s">
        <v>35</v>
      </c>
      <c r="F122" s="131" t="s">
        <v>85</v>
      </c>
      <c r="H122" s="132">
        <v>2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83</v>
      </c>
      <c r="AY122" s="130" t="s">
        <v>288</v>
      </c>
    </row>
    <row r="123" spans="2:65" s="1" customFormat="1" ht="16.5" customHeight="1">
      <c r="B123" s="30"/>
      <c r="C123" s="144" t="s">
        <v>365</v>
      </c>
      <c r="D123" s="144" t="s">
        <v>349</v>
      </c>
      <c r="E123" s="145" t="s">
        <v>443</v>
      </c>
      <c r="F123" s="146" t="s">
        <v>444</v>
      </c>
      <c r="G123" s="147" t="s">
        <v>296</v>
      </c>
      <c r="H123" s="148">
        <v>528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445</v>
      </c>
    </row>
    <row r="124" spans="2:65" s="1" customFormat="1" ht="19.5">
      <c r="B124" s="30"/>
      <c r="D124" s="125" t="s">
        <v>291</v>
      </c>
      <c r="F124" s="126" t="s">
        <v>887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9" customFormat="1" ht="11.25">
      <c r="B125" s="129"/>
      <c r="D125" s="125" t="s">
        <v>292</v>
      </c>
      <c r="E125" s="130" t="s">
        <v>35</v>
      </c>
      <c r="F125" s="131" t="s">
        <v>1759</v>
      </c>
      <c r="H125" s="132">
        <v>528</v>
      </c>
      <c r="I125" s="133"/>
      <c r="L125" s="129"/>
      <c r="M125" s="134"/>
      <c r="T125" s="135"/>
      <c r="AT125" s="130" t="s">
        <v>292</v>
      </c>
      <c r="AU125" s="130" t="s">
        <v>76</v>
      </c>
      <c r="AV125" s="9" t="s">
        <v>85</v>
      </c>
      <c r="AW125" s="9" t="s">
        <v>37</v>
      </c>
      <c r="AX125" s="9" t="s">
        <v>83</v>
      </c>
      <c r="AY125" s="130" t="s">
        <v>288</v>
      </c>
    </row>
    <row r="126" spans="2:65" s="1" customFormat="1" ht="16.5" customHeight="1">
      <c r="B126" s="30"/>
      <c r="C126" s="144" t="s">
        <v>372</v>
      </c>
      <c r="D126" s="144" t="s">
        <v>349</v>
      </c>
      <c r="E126" s="145" t="s">
        <v>449</v>
      </c>
      <c r="F126" s="146" t="s">
        <v>450</v>
      </c>
      <c r="G126" s="147" t="s">
        <v>296</v>
      </c>
      <c r="H126" s="148">
        <v>528</v>
      </c>
      <c r="I126" s="149"/>
      <c r="J126" s="150">
        <f>ROUND(I126*H126,2)</f>
        <v>0</v>
      </c>
      <c r="K126" s="151"/>
      <c r="L126" s="30"/>
      <c r="M126" s="152" t="s">
        <v>35</v>
      </c>
      <c r="N126" s="153" t="s">
        <v>47</v>
      </c>
      <c r="P126" s="121">
        <f>O126*H126</f>
        <v>0</v>
      </c>
      <c r="Q126" s="121">
        <v>0</v>
      </c>
      <c r="R126" s="121">
        <f>Q126*H126</f>
        <v>0</v>
      </c>
      <c r="S126" s="121">
        <v>0</v>
      </c>
      <c r="T126" s="122">
        <f>S126*H126</f>
        <v>0</v>
      </c>
      <c r="AR126" s="123" t="s">
        <v>289</v>
      </c>
      <c r="AT126" s="123" t="s">
        <v>349</v>
      </c>
      <c r="AU126" s="123" t="s">
        <v>76</v>
      </c>
      <c r="AY126" s="15" t="s">
        <v>288</v>
      </c>
      <c r="BE126" s="124">
        <f>IF(N126="základní",J126,0)</f>
        <v>0</v>
      </c>
      <c r="BF126" s="124">
        <f>IF(N126="snížená",J126,0)</f>
        <v>0</v>
      </c>
      <c r="BG126" s="124">
        <f>IF(N126="zákl. přenesená",J126,0)</f>
        <v>0</v>
      </c>
      <c r="BH126" s="124">
        <f>IF(N126="sníž. přenesená",J126,0)</f>
        <v>0</v>
      </c>
      <c r="BI126" s="124">
        <f>IF(N126="nulová",J126,0)</f>
        <v>0</v>
      </c>
      <c r="BJ126" s="15" t="s">
        <v>83</v>
      </c>
      <c r="BK126" s="124">
        <f>ROUND(I126*H126,2)</f>
        <v>0</v>
      </c>
      <c r="BL126" s="15" t="s">
        <v>289</v>
      </c>
      <c r="BM126" s="123" t="s">
        <v>451</v>
      </c>
    </row>
    <row r="127" spans="2:65" s="1" customFormat="1" ht="29.25">
      <c r="B127" s="30"/>
      <c r="D127" s="125" t="s">
        <v>291</v>
      </c>
      <c r="F127" s="126" t="s">
        <v>889</v>
      </c>
      <c r="I127" s="127"/>
      <c r="L127" s="30"/>
      <c r="M127" s="128"/>
      <c r="T127" s="51"/>
      <c r="AT127" s="15" t="s">
        <v>291</v>
      </c>
      <c r="AU127" s="15" t="s">
        <v>76</v>
      </c>
    </row>
    <row r="128" spans="2:65" s="9" customFormat="1" ht="11.25">
      <c r="B128" s="129"/>
      <c r="D128" s="125" t="s">
        <v>292</v>
      </c>
      <c r="E128" s="130" t="s">
        <v>35</v>
      </c>
      <c r="F128" s="131" t="s">
        <v>1759</v>
      </c>
      <c r="H128" s="132">
        <v>528</v>
      </c>
      <c r="I128" s="133"/>
      <c r="L128" s="129"/>
      <c r="M128" s="134"/>
      <c r="T128" s="135"/>
      <c r="AT128" s="130" t="s">
        <v>292</v>
      </c>
      <c r="AU128" s="130" t="s">
        <v>76</v>
      </c>
      <c r="AV128" s="9" t="s">
        <v>85</v>
      </c>
      <c r="AW128" s="9" t="s">
        <v>37</v>
      </c>
      <c r="AX128" s="9" t="s">
        <v>83</v>
      </c>
      <c r="AY128" s="130" t="s">
        <v>288</v>
      </c>
    </row>
    <row r="129" spans="2:65" s="1" customFormat="1" ht="16.5" customHeight="1">
      <c r="B129" s="30"/>
      <c r="C129" s="144" t="s">
        <v>378</v>
      </c>
      <c r="D129" s="144" t="s">
        <v>349</v>
      </c>
      <c r="E129" s="145" t="s">
        <v>465</v>
      </c>
      <c r="F129" s="146" t="s">
        <v>466</v>
      </c>
      <c r="G129" s="147" t="s">
        <v>303</v>
      </c>
      <c r="H129" s="148">
        <v>1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</v>
      </c>
      <c r="R129" s="121">
        <f>Q129*H129</f>
        <v>0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76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467</v>
      </c>
    </row>
    <row r="130" spans="2:65" s="1" customFormat="1" ht="19.5">
      <c r="B130" s="30"/>
      <c r="D130" s="125" t="s">
        <v>291</v>
      </c>
      <c r="F130" s="126" t="s">
        <v>468</v>
      </c>
      <c r="I130" s="127"/>
      <c r="L130" s="30"/>
      <c r="M130" s="128"/>
      <c r="T130" s="51"/>
      <c r="AT130" s="15" t="s">
        <v>291</v>
      </c>
      <c r="AU130" s="15" t="s">
        <v>76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1760</v>
      </c>
      <c r="H131" s="132">
        <v>1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83</v>
      </c>
      <c r="AY131" s="130" t="s">
        <v>288</v>
      </c>
    </row>
    <row r="132" spans="2:65" s="1" customFormat="1" ht="16.5" customHeight="1">
      <c r="B132" s="30"/>
      <c r="C132" s="144" t="s">
        <v>384</v>
      </c>
      <c r="D132" s="144" t="s">
        <v>349</v>
      </c>
      <c r="E132" s="145" t="s">
        <v>491</v>
      </c>
      <c r="F132" s="146" t="s">
        <v>492</v>
      </c>
      <c r="G132" s="147" t="s">
        <v>303</v>
      </c>
      <c r="H132" s="148">
        <v>9</v>
      </c>
      <c r="I132" s="149"/>
      <c r="J132" s="150">
        <f>ROUND(I132*H132,2)</f>
        <v>0</v>
      </c>
      <c r="K132" s="151"/>
      <c r="L132" s="30"/>
      <c r="M132" s="152" t="s">
        <v>35</v>
      </c>
      <c r="N132" s="153" t="s">
        <v>47</v>
      </c>
      <c r="P132" s="121">
        <f>O132*H132</f>
        <v>0</v>
      </c>
      <c r="Q132" s="121">
        <v>0</v>
      </c>
      <c r="R132" s="121">
        <f>Q132*H132</f>
        <v>0</v>
      </c>
      <c r="S132" s="121">
        <v>0</v>
      </c>
      <c r="T132" s="122">
        <f>S132*H132</f>
        <v>0</v>
      </c>
      <c r="AR132" s="123" t="s">
        <v>289</v>
      </c>
      <c r="AT132" s="123" t="s">
        <v>349</v>
      </c>
      <c r="AU132" s="123" t="s">
        <v>76</v>
      </c>
      <c r="AY132" s="15" t="s">
        <v>288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83</v>
      </c>
      <c r="BK132" s="124">
        <f>ROUND(I132*H132,2)</f>
        <v>0</v>
      </c>
      <c r="BL132" s="15" t="s">
        <v>289</v>
      </c>
      <c r="BM132" s="123" t="s">
        <v>493</v>
      </c>
    </row>
    <row r="133" spans="2:65" s="1" customFormat="1" ht="11.25">
      <c r="B133" s="30"/>
      <c r="D133" s="125" t="s">
        <v>291</v>
      </c>
      <c r="F133" s="126" t="s">
        <v>492</v>
      </c>
      <c r="I133" s="127"/>
      <c r="L133" s="30"/>
      <c r="M133" s="128"/>
      <c r="T133" s="51"/>
      <c r="AT133" s="15" t="s">
        <v>291</v>
      </c>
      <c r="AU133" s="15" t="s">
        <v>76</v>
      </c>
    </row>
    <row r="134" spans="2:65" s="9" customFormat="1" ht="11.25">
      <c r="B134" s="129"/>
      <c r="D134" s="125" t="s">
        <v>292</v>
      </c>
      <c r="E134" s="130" t="s">
        <v>35</v>
      </c>
      <c r="F134" s="131" t="s">
        <v>1761</v>
      </c>
      <c r="H134" s="132">
        <v>9</v>
      </c>
      <c r="I134" s="133"/>
      <c r="L134" s="129"/>
      <c r="M134" s="134"/>
      <c r="T134" s="135"/>
      <c r="AT134" s="130" t="s">
        <v>292</v>
      </c>
      <c r="AU134" s="130" t="s">
        <v>76</v>
      </c>
      <c r="AV134" s="9" t="s">
        <v>85</v>
      </c>
      <c r="AW134" s="9" t="s">
        <v>37</v>
      </c>
      <c r="AX134" s="9" t="s">
        <v>83</v>
      </c>
      <c r="AY134" s="130" t="s">
        <v>288</v>
      </c>
    </row>
    <row r="135" spans="2:65" s="1" customFormat="1" ht="16.5" customHeight="1">
      <c r="B135" s="30"/>
      <c r="C135" s="144" t="s">
        <v>390</v>
      </c>
      <c r="D135" s="144" t="s">
        <v>349</v>
      </c>
      <c r="E135" s="145" t="s">
        <v>495</v>
      </c>
      <c r="F135" s="146" t="s">
        <v>496</v>
      </c>
      <c r="G135" s="147" t="s">
        <v>303</v>
      </c>
      <c r="H135" s="148">
        <v>9</v>
      </c>
      <c r="I135" s="149"/>
      <c r="J135" s="150">
        <f>ROUND(I135*H135,2)</f>
        <v>0</v>
      </c>
      <c r="K135" s="151"/>
      <c r="L135" s="30"/>
      <c r="M135" s="152" t="s">
        <v>35</v>
      </c>
      <c r="N135" s="153" t="s">
        <v>47</v>
      </c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AR135" s="123" t="s">
        <v>289</v>
      </c>
      <c r="AT135" s="123" t="s">
        <v>349</v>
      </c>
      <c r="AU135" s="123" t="s">
        <v>76</v>
      </c>
      <c r="AY135" s="15" t="s">
        <v>288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15" t="s">
        <v>83</v>
      </c>
      <c r="BK135" s="124">
        <f>ROUND(I135*H135,2)</f>
        <v>0</v>
      </c>
      <c r="BL135" s="15" t="s">
        <v>289</v>
      </c>
      <c r="BM135" s="123" t="s">
        <v>497</v>
      </c>
    </row>
    <row r="136" spans="2:65" s="1" customFormat="1" ht="11.25">
      <c r="B136" s="30"/>
      <c r="D136" s="125" t="s">
        <v>291</v>
      </c>
      <c r="F136" s="126" t="s">
        <v>496</v>
      </c>
      <c r="I136" s="127"/>
      <c r="L136" s="30"/>
      <c r="M136" s="128"/>
      <c r="T136" s="51"/>
      <c r="AT136" s="15" t="s">
        <v>291</v>
      </c>
      <c r="AU136" s="15" t="s">
        <v>76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1761</v>
      </c>
      <c r="H137" s="132">
        <v>9</v>
      </c>
      <c r="I137" s="133"/>
      <c r="L137" s="129"/>
      <c r="M137" s="134"/>
      <c r="T137" s="135"/>
      <c r="AT137" s="130" t="s">
        <v>292</v>
      </c>
      <c r="AU137" s="130" t="s">
        <v>76</v>
      </c>
      <c r="AV137" s="9" t="s">
        <v>85</v>
      </c>
      <c r="AW137" s="9" t="s">
        <v>37</v>
      </c>
      <c r="AX137" s="9" t="s">
        <v>83</v>
      </c>
      <c r="AY137" s="130" t="s">
        <v>288</v>
      </c>
    </row>
    <row r="138" spans="2:65" s="1" customFormat="1" ht="16.5" customHeight="1">
      <c r="B138" s="30"/>
      <c r="C138" s="144" t="s">
        <v>396</v>
      </c>
      <c r="D138" s="144" t="s">
        <v>349</v>
      </c>
      <c r="E138" s="145" t="s">
        <v>499</v>
      </c>
      <c r="F138" s="146" t="s">
        <v>500</v>
      </c>
      <c r="G138" s="147" t="s">
        <v>303</v>
      </c>
      <c r="H138" s="148">
        <v>1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501</v>
      </c>
    </row>
    <row r="139" spans="2:65" s="1" customFormat="1" ht="11.25">
      <c r="B139" s="30"/>
      <c r="D139" s="125" t="s">
        <v>291</v>
      </c>
      <c r="F139" s="126" t="s">
        <v>500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1762</v>
      </c>
      <c r="H140" s="132">
        <v>1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83</v>
      </c>
      <c r="AY140" s="130" t="s">
        <v>288</v>
      </c>
    </row>
    <row r="141" spans="2:65" s="1" customFormat="1" ht="16.5" customHeight="1">
      <c r="B141" s="30"/>
      <c r="C141" s="144" t="s">
        <v>402</v>
      </c>
      <c r="D141" s="144" t="s">
        <v>349</v>
      </c>
      <c r="E141" s="145" t="s">
        <v>504</v>
      </c>
      <c r="F141" s="146" t="s">
        <v>505</v>
      </c>
      <c r="G141" s="147" t="s">
        <v>303</v>
      </c>
      <c r="H141" s="148">
        <v>1</v>
      </c>
      <c r="I141" s="149"/>
      <c r="J141" s="150">
        <f>ROUND(I141*H141,2)</f>
        <v>0</v>
      </c>
      <c r="K141" s="151"/>
      <c r="L141" s="30"/>
      <c r="M141" s="152" t="s">
        <v>35</v>
      </c>
      <c r="N141" s="153" t="s">
        <v>47</v>
      </c>
      <c r="P141" s="121">
        <f>O141*H141</f>
        <v>0</v>
      </c>
      <c r="Q141" s="121">
        <v>0</v>
      </c>
      <c r="R141" s="121">
        <f>Q141*H141</f>
        <v>0</v>
      </c>
      <c r="S141" s="121">
        <v>0</v>
      </c>
      <c r="T141" s="122">
        <f>S141*H141</f>
        <v>0</v>
      </c>
      <c r="AR141" s="123" t="s">
        <v>289</v>
      </c>
      <c r="AT141" s="123" t="s">
        <v>349</v>
      </c>
      <c r="AU141" s="123" t="s">
        <v>76</v>
      </c>
      <c r="AY141" s="15" t="s">
        <v>288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83</v>
      </c>
      <c r="BK141" s="124">
        <f>ROUND(I141*H141,2)</f>
        <v>0</v>
      </c>
      <c r="BL141" s="15" t="s">
        <v>289</v>
      </c>
      <c r="BM141" s="123" t="s">
        <v>506</v>
      </c>
    </row>
    <row r="142" spans="2:65" s="1" customFormat="1" ht="11.25">
      <c r="B142" s="30"/>
      <c r="D142" s="125" t="s">
        <v>291</v>
      </c>
      <c r="F142" s="126" t="s">
        <v>507</v>
      </c>
      <c r="I142" s="127"/>
      <c r="L142" s="30"/>
      <c r="M142" s="128"/>
      <c r="T142" s="51"/>
      <c r="AT142" s="15" t="s">
        <v>291</v>
      </c>
      <c r="AU142" s="15" t="s">
        <v>76</v>
      </c>
    </row>
    <row r="143" spans="2:65" s="9" customFormat="1" ht="11.25">
      <c r="B143" s="129"/>
      <c r="D143" s="125" t="s">
        <v>292</v>
      </c>
      <c r="E143" s="130" t="s">
        <v>35</v>
      </c>
      <c r="F143" s="131" t="s">
        <v>1762</v>
      </c>
      <c r="H143" s="132">
        <v>1</v>
      </c>
      <c r="I143" s="133"/>
      <c r="L143" s="129"/>
      <c r="M143" s="134"/>
      <c r="T143" s="135"/>
      <c r="AT143" s="130" t="s">
        <v>292</v>
      </c>
      <c r="AU143" s="130" t="s">
        <v>76</v>
      </c>
      <c r="AV143" s="9" t="s">
        <v>85</v>
      </c>
      <c r="AW143" s="9" t="s">
        <v>37</v>
      </c>
      <c r="AX143" s="9" t="s">
        <v>83</v>
      </c>
      <c r="AY143" s="130" t="s">
        <v>288</v>
      </c>
    </row>
    <row r="144" spans="2:65" s="1" customFormat="1" ht="16.5" customHeight="1">
      <c r="B144" s="30"/>
      <c r="C144" s="144" t="s">
        <v>7</v>
      </c>
      <c r="D144" s="144" t="s">
        <v>349</v>
      </c>
      <c r="E144" s="145" t="s">
        <v>471</v>
      </c>
      <c r="F144" s="146" t="s">
        <v>472</v>
      </c>
      <c r="G144" s="147" t="s">
        <v>473</v>
      </c>
      <c r="H144" s="148">
        <v>0.35799999999999998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76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1763</v>
      </c>
    </row>
    <row r="145" spans="2:65" s="1" customFormat="1" ht="19.5">
      <c r="B145" s="30"/>
      <c r="D145" s="125" t="s">
        <v>291</v>
      </c>
      <c r="F145" s="126" t="s">
        <v>475</v>
      </c>
      <c r="I145" s="127"/>
      <c r="L145" s="30"/>
      <c r="M145" s="128"/>
      <c r="T145" s="51"/>
      <c r="AT145" s="15" t="s">
        <v>291</v>
      </c>
      <c r="AU145" s="15" t="s">
        <v>76</v>
      </c>
    </row>
    <row r="146" spans="2:65" s="1" customFormat="1" ht="19.5">
      <c r="B146" s="30"/>
      <c r="D146" s="125" t="s">
        <v>335</v>
      </c>
      <c r="F146" s="143" t="s">
        <v>1764</v>
      </c>
      <c r="I146" s="127"/>
      <c r="L146" s="30"/>
      <c r="M146" s="128"/>
      <c r="T146" s="51"/>
      <c r="AT146" s="15" t="s">
        <v>335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476</v>
      </c>
      <c r="H147" s="132">
        <v>0.35799999999999998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478</v>
      </c>
      <c r="F148" s="146" t="s">
        <v>479</v>
      </c>
      <c r="G148" s="147" t="s">
        <v>311</v>
      </c>
      <c r="H148" s="148">
        <v>119.4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1765</v>
      </c>
    </row>
    <row r="149" spans="2:65" s="1" customFormat="1" ht="19.5">
      <c r="B149" s="30"/>
      <c r="D149" s="125" t="s">
        <v>291</v>
      </c>
      <c r="F149" s="126" t="s">
        <v>481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482</v>
      </c>
      <c r="H150" s="132">
        <v>119.4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484</v>
      </c>
      <c r="F151" s="146" t="s">
        <v>485</v>
      </c>
      <c r="G151" s="147" t="s">
        <v>486</v>
      </c>
      <c r="H151" s="148">
        <v>1194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1766</v>
      </c>
    </row>
    <row r="152" spans="2:65" s="1" customFormat="1" ht="19.5">
      <c r="B152" s="30"/>
      <c r="D152" s="125" t="s">
        <v>291</v>
      </c>
      <c r="F152" s="126" t="s">
        <v>488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489</v>
      </c>
      <c r="H153" s="132">
        <v>1194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24.2" customHeight="1">
      <c r="B154" s="30"/>
      <c r="C154" s="144" t="s">
        <v>424</v>
      </c>
      <c r="D154" s="144" t="s">
        <v>349</v>
      </c>
      <c r="E154" s="145" t="s">
        <v>604</v>
      </c>
      <c r="F154" s="146" t="s">
        <v>605</v>
      </c>
      <c r="G154" s="147" t="s">
        <v>286</v>
      </c>
      <c r="H154" s="148">
        <v>292.959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606</v>
      </c>
    </row>
    <row r="155" spans="2:65" s="1" customFormat="1" ht="19.5">
      <c r="B155" s="30"/>
      <c r="D155" s="125" t="s">
        <v>291</v>
      </c>
      <c r="F155" s="126" t="s">
        <v>607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1767</v>
      </c>
      <c r="H156" s="132">
        <v>23.707000000000001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1768</v>
      </c>
      <c r="H157" s="132">
        <v>131.45400000000001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1769</v>
      </c>
      <c r="H158" s="132">
        <v>137.74799999999999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1770</v>
      </c>
      <c r="H159" s="132">
        <v>0.05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10" customFormat="1" ht="11.25">
      <c r="B160" s="136"/>
      <c r="D160" s="125" t="s">
        <v>292</v>
      </c>
      <c r="E160" s="137" t="s">
        <v>35</v>
      </c>
      <c r="F160" s="138" t="s">
        <v>307</v>
      </c>
      <c r="H160" s="139">
        <v>292.959</v>
      </c>
      <c r="I160" s="140"/>
      <c r="L160" s="136"/>
      <c r="M160" s="141"/>
      <c r="T160" s="142"/>
      <c r="AT160" s="137" t="s">
        <v>292</v>
      </c>
      <c r="AU160" s="137" t="s">
        <v>76</v>
      </c>
      <c r="AV160" s="10" t="s">
        <v>289</v>
      </c>
      <c r="AW160" s="10" t="s">
        <v>37</v>
      </c>
      <c r="AX160" s="10" t="s">
        <v>83</v>
      </c>
      <c r="AY160" s="137" t="s">
        <v>288</v>
      </c>
    </row>
    <row r="161" spans="2:65" s="1" customFormat="1" ht="33" customHeight="1">
      <c r="B161" s="30"/>
      <c r="C161" s="144" t="s">
        <v>430</v>
      </c>
      <c r="D161" s="144" t="s">
        <v>349</v>
      </c>
      <c r="E161" s="145" t="s">
        <v>616</v>
      </c>
      <c r="F161" s="146" t="s">
        <v>617</v>
      </c>
      <c r="G161" s="147" t="s">
        <v>286</v>
      </c>
      <c r="H161" s="148">
        <v>3812.2660000000001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618</v>
      </c>
    </row>
    <row r="162" spans="2:65" s="1" customFormat="1" ht="19.5">
      <c r="B162" s="30"/>
      <c r="D162" s="125" t="s">
        <v>291</v>
      </c>
      <c r="F162" s="126" t="s">
        <v>619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1771</v>
      </c>
      <c r="H163" s="132">
        <v>3812.1660000000002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1772</v>
      </c>
      <c r="H164" s="132">
        <v>0.1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10" customFormat="1" ht="11.25">
      <c r="B165" s="136"/>
      <c r="D165" s="125" t="s">
        <v>292</v>
      </c>
      <c r="E165" s="137" t="s">
        <v>35</v>
      </c>
      <c r="F165" s="138" t="s">
        <v>307</v>
      </c>
      <c r="H165" s="139">
        <v>3812.2660000000001</v>
      </c>
      <c r="I165" s="140"/>
      <c r="L165" s="136"/>
      <c r="M165" s="141"/>
      <c r="T165" s="142"/>
      <c r="AT165" s="137" t="s">
        <v>292</v>
      </c>
      <c r="AU165" s="137" t="s">
        <v>76</v>
      </c>
      <c r="AV165" s="10" t="s">
        <v>289</v>
      </c>
      <c r="AW165" s="10" t="s">
        <v>37</v>
      </c>
      <c r="AX165" s="10" t="s">
        <v>83</v>
      </c>
      <c r="AY165" s="137" t="s">
        <v>288</v>
      </c>
    </row>
    <row r="166" spans="2:65" s="1" customFormat="1" ht="16.5" customHeight="1">
      <c r="B166" s="30"/>
      <c r="C166" s="144" t="s">
        <v>436</v>
      </c>
      <c r="D166" s="144" t="s">
        <v>349</v>
      </c>
      <c r="E166" s="145" t="s">
        <v>627</v>
      </c>
      <c r="F166" s="146" t="s">
        <v>628</v>
      </c>
      <c r="G166" s="147" t="s">
        <v>286</v>
      </c>
      <c r="H166" s="148">
        <v>0.14000000000000001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629</v>
      </c>
    </row>
    <row r="167" spans="2:65" s="1" customFormat="1" ht="19.5">
      <c r="B167" s="30"/>
      <c r="D167" s="125" t="s">
        <v>291</v>
      </c>
      <c r="F167" s="126" t="s">
        <v>630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1773</v>
      </c>
      <c r="H168" s="132">
        <v>0.14000000000000001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24.2" customHeight="1">
      <c r="B169" s="30"/>
      <c r="C169" s="144" t="s">
        <v>442</v>
      </c>
      <c r="D169" s="144" t="s">
        <v>349</v>
      </c>
      <c r="E169" s="145" t="s">
        <v>635</v>
      </c>
      <c r="F169" s="146" t="s">
        <v>636</v>
      </c>
      <c r="G169" s="147" t="s">
        <v>286</v>
      </c>
      <c r="H169" s="148">
        <v>270.14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637</v>
      </c>
    </row>
    <row r="170" spans="2:65" s="1" customFormat="1" ht="19.5">
      <c r="B170" s="30"/>
      <c r="D170" s="125" t="s">
        <v>291</v>
      </c>
      <c r="F170" s="126" t="s">
        <v>638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1774</v>
      </c>
      <c r="H171" s="132">
        <v>270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1775</v>
      </c>
      <c r="H172" s="132">
        <v>0.14000000000000001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 ht="11.25">
      <c r="B173" s="136"/>
      <c r="D173" s="125" t="s">
        <v>292</v>
      </c>
      <c r="E173" s="137" t="s">
        <v>35</v>
      </c>
      <c r="F173" s="138" t="s">
        <v>307</v>
      </c>
      <c r="H173" s="139">
        <v>270.14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24.2" customHeight="1">
      <c r="B174" s="30"/>
      <c r="C174" s="144" t="s">
        <v>448</v>
      </c>
      <c r="D174" s="144" t="s">
        <v>349</v>
      </c>
      <c r="E174" s="145" t="s">
        <v>644</v>
      </c>
      <c r="F174" s="146" t="s">
        <v>645</v>
      </c>
      <c r="G174" s="147" t="s">
        <v>286</v>
      </c>
      <c r="H174" s="148">
        <v>270.14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646</v>
      </c>
    </row>
    <row r="175" spans="2:65" s="1" customFormat="1" ht="19.5">
      <c r="B175" s="30"/>
      <c r="D175" s="125" t="s">
        <v>291</v>
      </c>
      <c r="F175" s="126" t="s">
        <v>647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 ht="11.25">
      <c r="B176" s="129"/>
      <c r="D176" s="125" t="s">
        <v>292</v>
      </c>
      <c r="E176" s="130" t="s">
        <v>35</v>
      </c>
      <c r="F176" s="131" t="s">
        <v>1776</v>
      </c>
      <c r="H176" s="132">
        <v>270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1777</v>
      </c>
      <c r="H177" s="132">
        <v>0.14000000000000001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 ht="11.25">
      <c r="B178" s="136"/>
      <c r="D178" s="125" t="s">
        <v>292</v>
      </c>
      <c r="E178" s="137" t="s">
        <v>35</v>
      </c>
      <c r="F178" s="138" t="s">
        <v>307</v>
      </c>
      <c r="H178" s="139">
        <v>270.14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16.5" customHeight="1">
      <c r="B179" s="30"/>
      <c r="C179" s="144" t="s">
        <v>453</v>
      </c>
      <c r="D179" s="144" t="s">
        <v>349</v>
      </c>
      <c r="E179" s="145" t="s">
        <v>671</v>
      </c>
      <c r="F179" s="146" t="s">
        <v>672</v>
      </c>
      <c r="G179" s="147" t="s">
        <v>286</v>
      </c>
      <c r="H179" s="148">
        <v>0.05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673</v>
      </c>
    </row>
    <row r="180" spans="2:65" s="1" customFormat="1" ht="19.5">
      <c r="B180" s="30"/>
      <c r="D180" s="125" t="s">
        <v>291</v>
      </c>
      <c r="F180" s="126" t="s">
        <v>674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1778</v>
      </c>
      <c r="H181" s="132">
        <v>0.05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16.5" customHeight="1">
      <c r="B182" s="30"/>
      <c r="C182" s="144" t="s">
        <v>459</v>
      </c>
      <c r="D182" s="144" t="s">
        <v>349</v>
      </c>
      <c r="E182" s="145" t="s">
        <v>678</v>
      </c>
      <c r="F182" s="146" t="s">
        <v>679</v>
      </c>
      <c r="G182" s="147" t="s">
        <v>286</v>
      </c>
      <c r="H182" s="148">
        <v>0.14000000000000001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680</v>
      </c>
    </row>
    <row r="183" spans="2:65" s="1" customFormat="1" ht="19.5">
      <c r="B183" s="30"/>
      <c r="D183" s="125" t="s">
        <v>291</v>
      </c>
      <c r="F183" s="126" t="s">
        <v>681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1779</v>
      </c>
      <c r="H184" s="132">
        <v>0.14000000000000001</v>
      </c>
      <c r="I184" s="133"/>
      <c r="L184" s="129"/>
      <c r="M184" s="154"/>
      <c r="N184" s="155"/>
      <c r="O184" s="155"/>
      <c r="P184" s="155"/>
      <c r="Q184" s="155"/>
      <c r="R184" s="155"/>
      <c r="S184" s="155"/>
      <c r="T184" s="156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83</v>
      </c>
      <c r="AY184" s="130" t="s">
        <v>288</v>
      </c>
    </row>
    <row r="185" spans="2:65" s="1" customFormat="1" ht="6.95" customHeight="1">
      <c r="B185" s="39"/>
      <c r="C185" s="40"/>
      <c r="D185" s="40"/>
      <c r="E185" s="40"/>
      <c r="F185" s="40"/>
      <c r="G185" s="40"/>
      <c r="H185" s="40"/>
      <c r="I185" s="40"/>
      <c r="J185" s="40"/>
      <c r="K185" s="40"/>
      <c r="L185" s="30"/>
    </row>
  </sheetData>
  <sheetProtection algorithmName="SHA-512" hashValue="Xg3wIZVBpbfZ1dKIK1wPLRXvD9rx6C7x1qJDt7vTd69rjD173FcRzwndos21z3ctN/z08RejXLHkTsMR7ewJfw==" saltValue="WogB0RFd4MAu2sBR04rMIzNZi0roO6agzndzZowK1jX9NU3FmGQZCJ3NwCU1otP75ZF7qShBQOo/ayIbQE9MQw==" spinCount="100000" sheet="1" objects="1" scenarios="1" formatColumns="0" formatRows="0" autoFilter="0"/>
  <autoFilter ref="C84:K184" xr:uid="{00000000-0009-0000-0000-00001E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2:BM92"/>
  <sheetViews>
    <sheetView showGridLines="0" topLeftCell="A77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213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1746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1780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1665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1746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20-02 -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Holkov -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1746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20-02 -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Holkov -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155.16120000000001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402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131.45400000000001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48.75">
      <c r="B88" s="30"/>
      <c r="D88" s="125" t="s">
        <v>335</v>
      </c>
      <c r="F88" s="143" t="s">
        <v>687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694</v>
      </c>
      <c r="F89" s="112" t="s">
        <v>695</v>
      </c>
      <c r="G89" s="113" t="s">
        <v>303</v>
      </c>
      <c r="H89" s="114">
        <v>4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5.9268000000000001</v>
      </c>
      <c r="R89" s="121">
        <f>Q89*H89</f>
        <v>23.7072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 ht="11.25">
      <c r="B90" s="30"/>
      <c r="D90" s="125" t="s">
        <v>291</v>
      </c>
      <c r="F90" s="126" t="s">
        <v>695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1745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gdpXuCnb7h5Ux8oSGeTcBDp7paq6NvPp69oNo3gRh9DF6NDCEU+ytICFRwaJVZWD4TcL0O0yUFiAUGLcqzdaGg==" saltValue="6akQaq0P0v1y5RzGaZ+W4iLjnr7VV8XG8nOmUxwndQoJDaAPdJEbXR6hZD9uJOnn8dj8MV3pfeAwPyJgGOlq8w==" spinCount="100000" sheet="1" objects="1" scenarios="1" formatColumns="0" formatRows="0" autoFilter="0"/>
  <autoFilter ref="C84:K91" xr:uid="{00000000-0009-0000-0000-00001F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2:BM17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218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1781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1782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1783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ROUND((SUM(BE85:BE171)),  2)</f>
        <v>0</v>
      </c>
      <c r="I35" s="91">
        <v>0.21</v>
      </c>
      <c r="J35" s="81">
        <f>ROUND(((SUM(BE85:BE171))*I35),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ROUND((SUM(BF85:BF171)),  2)</f>
        <v>0</v>
      </c>
      <c r="I36" s="91">
        <v>0.12</v>
      </c>
      <c r="J36" s="81">
        <f>ROUND(((SUM(BF85:BF171))*I36),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1781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21-01 -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trať 196 dle JŘ, žst. Kamenný Újezd 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1781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21-01 -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 xml:space="preserve">trať 196 dle JŘ, žst. Kamenný Újezd 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SUM(P86:P171)</f>
        <v>0</v>
      </c>
      <c r="Q85" s="48"/>
      <c r="R85" s="107">
        <f>SUM(R86:R171)</f>
        <v>125.221</v>
      </c>
      <c r="S85" s="48"/>
      <c r="T85" s="108">
        <f>SUM(T86:T171)</f>
        <v>0</v>
      </c>
      <c r="AT85" s="15" t="s">
        <v>75</v>
      </c>
      <c r="AU85" s="15" t="s">
        <v>269</v>
      </c>
      <c r="BK85" s="109">
        <f>SUM(BK86:BK171)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1335</v>
      </c>
      <c r="H88" s="132">
        <v>108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865</v>
      </c>
      <c r="F89" s="112" t="s">
        <v>866</v>
      </c>
      <c r="G89" s="113" t="s">
        <v>303</v>
      </c>
      <c r="H89" s="114">
        <v>1700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1.8000000000000001E-4</v>
      </c>
      <c r="R89" s="121">
        <f>Q89*H89</f>
        <v>0.30599999999999999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1142</v>
      </c>
    </row>
    <row r="90" spans="2:65" s="1" customFormat="1" ht="11.25">
      <c r="B90" s="30"/>
      <c r="D90" s="125" t="s">
        <v>291</v>
      </c>
      <c r="F90" s="126" t="s">
        <v>866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1784</v>
      </c>
      <c r="H91" s="132">
        <v>1700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850</v>
      </c>
      <c r="F92" s="112" t="s">
        <v>851</v>
      </c>
      <c r="G92" s="113" t="s">
        <v>303</v>
      </c>
      <c r="H92" s="114">
        <v>1700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7.4200000000000004E-3</v>
      </c>
      <c r="R92" s="121">
        <f>Q92*H92</f>
        <v>12.614000000000001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1240</v>
      </c>
    </row>
    <row r="93" spans="2:65" s="1" customFormat="1" ht="11.25">
      <c r="B93" s="30"/>
      <c r="D93" s="125" t="s">
        <v>291</v>
      </c>
      <c r="F93" s="126" t="s">
        <v>851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1784</v>
      </c>
      <c r="H94" s="132">
        <v>1700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10" t="s">
        <v>289</v>
      </c>
      <c r="D95" s="110" t="s">
        <v>283</v>
      </c>
      <c r="E95" s="111" t="s">
        <v>854</v>
      </c>
      <c r="F95" s="112" t="s">
        <v>855</v>
      </c>
      <c r="G95" s="113" t="s">
        <v>303</v>
      </c>
      <c r="H95" s="114">
        <v>6800</v>
      </c>
      <c r="I95" s="115"/>
      <c r="J95" s="116">
        <f>ROUND(I95*H95,2)</f>
        <v>0</v>
      </c>
      <c r="K95" s="117"/>
      <c r="L95" s="118"/>
      <c r="M95" s="119" t="s">
        <v>35</v>
      </c>
      <c r="N95" s="120" t="s">
        <v>47</v>
      </c>
      <c r="P95" s="121">
        <f>O95*H95</f>
        <v>0</v>
      </c>
      <c r="Q95" s="121">
        <v>5.1999999999999995E-4</v>
      </c>
      <c r="R95" s="121">
        <f>Q95*H95</f>
        <v>3.5359999999999996</v>
      </c>
      <c r="S95" s="121">
        <v>0</v>
      </c>
      <c r="T95" s="122">
        <f>S95*H95</f>
        <v>0</v>
      </c>
      <c r="AR95" s="123" t="s">
        <v>287</v>
      </c>
      <c r="AT95" s="123" t="s">
        <v>283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1241</v>
      </c>
    </row>
    <row r="96" spans="2:65" s="1" customFormat="1" ht="11.25">
      <c r="B96" s="30"/>
      <c r="D96" s="125" t="s">
        <v>291</v>
      </c>
      <c r="F96" s="126" t="s">
        <v>855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1785</v>
      </c>
      <c r="H97" s="132">
        <v>6800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10" t="s">
        <v>308</v>
      </c>
      <c r="D98" s="110" t="s">
        <v>283</v>
      </c>
      <c r="E98" s="111" t="s">
        <v>858</v>
      </c>
      <c r="F98" s="112" t="s">
        <v>859</v>
      </c>
      <c r="G98" s="113" t="s">
        <v>303</v>
      </c>
      <c r="H98" s="114">
        <v>6800</v>
      </c>
      <c r="I98" s="115"/>
      <c r="J98" s="116">
        <f>ROUND(I98*H98,2)</f>
        <v>0</v>
      </c>
      <c r="K98" s="117"/>
      <c r="L98" s="118"/>
      <c r="M98" s="119" t="s">
        <v>35</v>
      </c>
      <c r="N98" s="120" t="s">
        <v>47</v>
      </c>
      <c r="P98" s="121">
        <f>O98*H98</f>
        <v>0</v>
      </c>
      <c r="Q98" s="121">
        <v>9.0000000000000006E-5</v>
      </c>
      <c r="R98" s="121">
        <f>Q98*H98</f>
        <v>0.61199999999999999</v>
      </c>
      <c r="S98" s="121">
        <v>0</v>
      </c>
      <c r="T98" s="122">
        <f>S98*H98</f>
        <v>0</v>
      </c>
      <c r="AR98" s="123" t="s">
        <v>287</v>
      </c>
      <c r="AT98" s="123" t="s">
        <v>283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1243</v>
      </c>
    </row>
    <row r="99" spans="2:65" s="1" customFormat="1" ht="11.25">
      <c r="B99" s="30"/>
      <c r="D99" s="125" t="s">
        <v>291</v>
      </c>
      <c r="F99" s="126" t="s">
        <v>859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1785</v>
      </c>
      <c r="H100" s="132">
        <v>6800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10" t="s">
        <v>315</v>
      </c>
      <c r="D101" s="110" t="s">
        <v>283</v>
      </c>
      <c r="E101" s="111" t="s">
        <v>861</v>
      </c>
      <c r="F101" s="112" t="s">
        <v>862</v>
      </c>
      <c r="G101" s="113" t="s">
        <v>303</v>
      </c>
      <c r="H101" s="114">
        <v>1700</v>
      </c>
      <c r="I101" s="115"/>
      <c r="J101" s="116">
        <f>ROUND(I101*H101,2)</f>
        <v>0</v>
      </c>
      <c r="K101" s="117"/>
      <c r="L101" s="118"/>
      <c r="M101" s="119" t="s">
        <v>35</v>
      </c>
      <c r="N101" s="120" t="s">
        <v>47</v>
      </c>
      <c r="P101" s="121">
        <f>O101*H101</f>
        <v>0</v>
      </c>
      <c r="Q101" s="121">
        <v>9.0000000000000006E-5</v>
      </c>
      <c r="R101" s="121">
        <f>Q101*H101</f>
        <v>0.153</v>
      </c>
      <c r="S101" s="121">
        <v>0</v>
      </c>
      <c r="T101" s="122">
        <f>S101*H101</f>
        <v>0</v>
      </c>
      <c r="AR101" s="123" t="s">
        <v>287</v>
      </c>
      <c r="AT101" s="123" t="s">
        <v>283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1244</v>
      </c>
    </row>
    <row r="102" spans="2:65" s="1" customFormat="1" ht="11.25">
      <c r="B102" s="30"/>
      <c r="D102" s="125" t="s">
        <v>291</v>
      </c>
      <c r="F102" s="126" t="s">
        <v>862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1784</v>
      </c>
      <c r="H103" s="132">
        <v>1700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379</v>
      </c>
      <c r="F104" s="146" t="s">
        <v>380</v>
      </c>
      <c r="G104" s="147" t="s">
        <v>303</v>
      </c>
      <c r="H104" s="148">
        <v>2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381</v>
      </c>
    </row>
    <row r="105" spans="2:65" s="1" customFormat="1" ht="19.5">
      <c r="B105" s="30"/>
      <c r="D105" s="125" t="s">
        <v>291</v>
      </c>
      <c r="F105" s="126" t="s">
        <v>382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85</v>
      </c>
      <c r="H106" s="132">
        <v>2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875</v>
      </c>
      <c r="F107" s="146" t="s">
        <v>876</v>
      </c>
      <c r="G107" s="147" t="s">
        <v>303</v>
      </c>
      <c r="H107" s="148">
        <v>1700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1245</v>
      </c>
    </row>
    <row r="108" spans="2:65" s="1" customFormat="1" ht="29.25">
      <c r="B108" s="30"/>
      <c r="D108" s="125" t="s">
        <v>291</v>
      </c>
      <c r="F108" s="126" t="s">
        <v>1246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1786</v>
      </c>
      <c r="H109" s="132">
        <v>1700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391</v>
      </c>
      <c r="F110" s="146" t="s">
        <v>392</v>
      </c>
      <c r="G110" s="147" t="s">
        <v>311</v>
      </c>
      <c r="H110" s="148">
        <v>72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393</v>
      </c>
    </row>
    <row r="111" spans="2:65" s="1" customFormat="1" ht="19.5">
      <c r="B111" s="30"/>
      <c r="D111" s="125" t="s">
        <v>291</v>
      </c>
      <c r="F111" s="126" t="s">
        <v>923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1341</v>
      </c>
      <c r="H112" s="132">
        <v>72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403</v>
      </c>
      <c r="F113" s="146" t="s">
        <v>404</v>
      </c>
      <c r="G113" s="147" t="s">
        <v>368</v>
      </c>
      <c r="H113" s="148">
        <v>0.56399999999999995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405</v>
      </c>
    </row>
    <row r="114" spans="2:65" s="1" customFormat="1" ht="58.5">
      <c r="B114" s="30"/>
      <c r="D114" s="125" t="s">
        <v>291</v>
      </c>
      <c r="F114" s="126" t="s">
        <v>406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1787</v>
      </c>
      <c r="H115" s="132">
        <v>0.56399999999999995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723</v>
      </c>
      <c r="F116" s="146" t="s">
        <v>724</v>
      </c>
      <c r="G116" s="147" t="s">
        <v>368</v>
      </c>
      <c r="H116" s="148">
        <v>0.56399999999999995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1788</v>
      </c>
    </row>
    <row r="117" spans="2:65" s="1" customFormat="1" ht="19.5">
      <c r="B117" s="30"/>
      <c r="D117" s="125" t="s">
        <v>291</v>
      </c>
      <c r="F117" s="126" t="s">
        <v>726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1789</v>
      </c>
      <c r="H118" s="132">
        <v>0.56399999999999995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564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1790</v>
      </c>
    </row>
    <row r="120" spans="2:65" s="1" customFormat="1" ht="11.25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0.56399999999999995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1789</v>
      </c>
      <c r="H123" s="132">
        <v>0.56399999999999995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425</v>
      </c>
      <c r="F124" s="146" t="s">
        <v>426</v>
      </c>
      <c r="G124" s="147" t="s">
        <v>420</v>
      </c>
      <c r="H124" s="148">
        <v>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427</v>
      </c>
    </row>
    <row r="125" spans="2:65" s="1" customFormat="1" ht="19.5">
      <c r="B125" s="30"/>
      <c r="D125" s="125" t="s">
        <v>291</v>
      </c>
      <c r="F125" s="126" t="s">
        <v>1701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884</v>
      </c>
      <c r="H126" s="132">
        <v>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431</v>
      </c>
      <c r="F127" s="146" t="s">
        <v>432</v>
      </c>
      <c r="G127" s="147" t="s">
        <v>420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433</v>
      </c>
    </row>
    <row r="128" spans="2:65" s="1" customFormat="1" ht="19.5">
      <c r="B128" s="30"/>
      <c r="D128" s="125" t="s">
        <v>291</v>
      </c>
      <c r="F128" s="126" t="s">
        <v>886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443</v>
      </c>
      <c r="F130" s="146" t="s">
        <v>444</v>
      </c>
      <c r="G130" s="147" t="s">
        <v>296</v>
      </c>
      <c r="H130" s="148">
        <v>200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445</v>
      </c>
    </row>
    <row r="131" spans="2:65" s="1" customFormat="1" ht="19.5">
      <c r="B131" s="30"/>
      <c r="D131" s="125" t="s">
        <v>291</v>
      </c>
      <c r="F131" s="126" t="s">
        <v>887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888</v>
      </c>
      <c r="H132" s="132">
        <v>200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449</v>
      </c>
      <c r="F133" s="146" t="s">
        <v>450</v>
      </c>
      <c r="G133" s="147" t="s">
        <v>296</v>
      </c>
      <c r="H133" s="148">
        <v>200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451</v>
      </c>
    </row>
    <row r="134" spans="2:65" s="1" customFormat="1" ht="29.25">
      <c r="B134" s="30"/>
      <c r="D134" s="125" t="s">
        <v>291</v>
      </c>
      <c r="F134" s="126" t="s">
        <v>889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888</v>
      </c>
      <c r="H135" s="132">
        <v>200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491</v>
      </c>
      <c r="F136" s="146" t="s">
        <v>492</v>
      </c>
      <c r="G136" s="147" t="s">
        <v>303</v>
      </c>
      <c r="H136" s="148">
        <v>12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493</v>
      </c>
    </row>
    <row r="137" spans="2:65" s="1" customFormat="1" ht="11.25">
      <c r="B137" s="30"/>
      <c r="D137" s="125" t="s">
        <v>291</v>
      </c>
      <c r="F137" s="126" t="s">
        <v>492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1791</v>
      </c>
      <c r="H138" s="132">
        <v>12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495</v>
      </c>
      <c r="F139" s="146" t="s">
        <v>496</v>
      </c>
      <c r="G139" s="147" t="s">
        <v>303</v>
      </c>
      <c r="H139" s="148">
        <v>12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497</v>
      </c>
    </row>
    <row r="140" spans="2:65" s="1" customFormat="1" ht="11.25">
      <c r="B140" s="30"/>
      <c r="D140" s="125" t="s">
        <v>291</v>
      </c>
      <c r="F140" s="126" t="s">
        <v>496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1791</v>
      </c>
      <c r="H141" s="132">
        <v>12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499</v>
      </c>
      <c r="F142" s="146" t="s">
        <v>500</v>
      </c>
      <c r="G142" s="147" t="s">
        <v>303</v>
      </c>
      <c r="H142" s="148">
        <v>2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501</v>
      </c>
    </row>
    <row r="143" spans="2:65" s="1" customFormat="1" ht="11.25">
      <c r="B143" s="30"/>
      <c r="D143" s="125" t="s">
        <v>291</v>
      </c>
      <c r="F143" s="126" t="s">
        <v>500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1792</v>
      </c>
      <c r="H144" s="132">
        <v>2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504</v>
      </c>
      <c r="F145" s="146" t="s">
        <v>505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506</v>
      </c>
    </row>
    <row r="146" spans="2:65" s="1" customFormat="1" ht="11.25">
      <c r="B146" s="30"/>
      <c r="D146" s="125" t="s">
        <v>291</v>
      </c>
      <c r="F146" s="126" t="s">
        <v>507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1792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895</v>
      </c>
      <c r="F148" s="146" t="s">
        <v>896</v>
      </c>
      <c r="G148" s="147" t="s">
        <v>286</v>
      </c>
      <c r="H148" s="148">
        <v>17.521000000000001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1253</v>
      </c>
    </row>
    <row r="149" spans="2:65" s="1" customFormat="1" ht="19.5">
      <c r="B149" s="30"/>
      <c r="D149" s="125" t="s">
        <v>291</v>
      </c>
      <c r="F149" s="126" t="s">
        <v>898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1793</v>
      </c>
      <c r="H150" s="132">
        <v>17.521000000000001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627</v>
      </c>
      <c r="F151" s="146" t="s">
        <v>628</v>
      </c>
      <c r="G151" s="147" t="s">
        <v>286</v>
      </c>
      <c r="H151" s="148">
        <v>3.8620000000000001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1255</v>
      </c>
    </row>
    <row r="152" spans="2:65" s="1" customFormat="1" ht="19.5">
      <c r="B152" s="30"/>
      <c r="D152" s="125" t="s">
        <v>291</v>
      </c>
      <c r="F152" s="126" t="s">
        <v>630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1794</v>
      </c>
      <c r="H153" s="132">
        <v>3.8620000000000001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24.2" customHeight="1">
      <c r="B154" s="30"/>
      <c r="C154" s="144" t="s">
        <v>424</v>
      </c>
      <c r="D154" s="144" t="s">
        <v>349</v>
      </c>
      <c r="E154" s="145" t="s">
        <v>635</v>
      </c>
      <c r="F154" s="146" t="s">
        <v>636</v>
      </c>
      <c r="G154" s="147" t="s">
        <v>286</v>
      </c>
      <c r="H154" s="148">
        <v>147.619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637</v>
      </c>
    </row>
    <row r="155" spans="2:65" s="1" customFormat="1" ht="19.5">
      <c r="B155" s="30"/>
      <c r="D155" s="125" t="s">
        <v>291</v>
      </c>
      <c r="F155" s="126" t="s">
        <v>638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1795</v>
      </c>
      <c r="H156" s="132">
        <v>17.221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1796</v>
      </c>
      <c r="H157" s="132">
        <v>108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1797</v>
      </c>
      <c r="H158" s="132">
        <v>0.98899999999999999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1798</v>
      </c>
      <c r="H159" s="132">
        <v>3.8620000000000001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1799</v>
      </c>
      <c r="H160" s="132">
        <v>17.547000000000001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10" customFormat="1" ht="11.25">
      <c r="B161" s="136"/>
      <c r="D161" s="125" t="s">
        <v>292</v>
      </c>
      <c r="E161" s="137" t="s">
        <v>35</v>
      </c>
      <c r="F161" s="138" t="s">
        <v>307</v>
      </c>
      <c r="H161" s="139">
        <v>147.619</v>
      </c>
      <c r="I161" s="140"/>
      <c r="L161" s="136"/>
      <c r="M161" s="141"/>
      <c r="T161" s="142"/>
      <c r="AT161" s="137" t="s">
        <v>292</v>
      </c>
      <c r="AU161" s="137" t="s">
        <v>76</v>
      </c>
      <c r="AV161" s="10" t="s">
        <v>289</v>
      </c>
      <c r="AW161" s="10" t="s">
        <v>37</v>
      </c>
      <c r="AX161" s="10" t="s">
        <v>83</v>
      </c>
      <c r="AY161" s="137" t="s">
        <v>288</v>
      </c>
    </row>
    <row r="162" spans="2:65" s="1" customFormat="1" ht="24.2" customHeight="1">
      <c r="B162" s="30"/>
      <c r="C162" s="144" t="s">
        <v>430</v>
      </c>
      <c r="D162" s="144" t="s">
        <v>349</v>
      </c>
      <c r="E162" s="145" t="s">
        <v>644</v>
      </c>
      <c r="F162" s="146" t="s">
        <v>645</v>
      </c>
      <c r="G162" s="147" t="s">
        <v>286</v>
      </c>
      <c r="H162" s="148">
        <v>280.41500000000002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646</v>
      </c>
    </row>
    <row r="163" spans="2:65" s="1" customFormat="1" ht="19.5">
      <c r="B163" s="30"/>
      <c r="D163" s="125" t="s">
        <v>291</v>
      </c>
      <c r="F163" s="126" t="s">
        <v>647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1800</v>
      </c>
      <c r="H164" s="132">
        <v>154.989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1801</v>
      </c>
      <c r="H165" s="132">
        <v>108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1802</v>
      </c>
      <c r="H166" s="132">
        <v>1.978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1803</v>
      </c>
      <c r="H167" s="132">
        <v>15.448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10" customFormat="1" ht="11.25">
      <c r="B168" s="136"/>
      <c r="D168" s="125" t="s">
        <v>292</v>
      </c>
      <c r="E168" s="137" t="s">
        <v>35</v>
      </c>
      <c r="F168" s="138" t="s">
        <v>307</v>
      </c>
      <c r="H168" s="139">
        <v>280.41500000000002</v>
      </c>
      <c r="I168" s="140"/>
      <c r="L168" s="136"/>
      <c r="M168" s="141"/>
      <c r="T168" s="142"/>
      <c r="AT168" s="137" t="s">
        <v>292</v>
      </c>
      <c r="AU168" s="137" t="s">
        <v>76</v>
      </c>
      <c r="AV168" s="10" t="s">
        <v>289</v>
      </c>
      <c r="AW168" s="10" t="s">
        <v>37</v>
      </c>
      <c r="AX168" s="10" t="s">
        <v>83</v>
      </c>
      <c r="AY168" s="137" t="s">
        <v>288</v>
      </c>
    </row>
    <row r="169" spans="2:65" s="1" customFormat="1" ht="16.5" customHeight="1">
      <c r="B169" s="30"/>
      <c r="C169" s="144" t="s">
        <v>436</v>
      </c>
      <c r="D169" s="144" t="s">
        <v>349</v>
      </c>
      <c r="E169" s="145" t="s">
        <v>678</v>
      </c>
      <c r="F169" s="146" t="s">
        <v>679</v>
      </c>
      <c r="G169" s="147" t="s">
        <v>286</v>
      </c>
      <c r="H169" s="148">
        <v>0.98899999999999999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680</v>
      </c>
    </row>
    <row r="170" spans="2:65" s="1" customFormat="1" ht="19.5">
      <c r="B170" s="30"/>
      <c r="D170" s="125" t="s">
        <v>291</v>
      </c>
      <c r="F170" s="126" t="s">
        <v>681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1804</v>
      </c>
      <c r="H171" s="132">
        <v>0.98899999999999999</v>
      </c>
      <c r="I171" s="133"/>
      <c r="L171" s="129"/>
      <c r="M171" s="154"/>
      <c r="N171" s="155"/>
      <c r="O171" s="155"/>
      <c r="P171" s="155"/>
      <c r="Q171" s="155"/>
      <c r="R171" s="155"/>
      <c r="S171" s="155"/>
      <c r="T171" s="156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83</v>
      </c>
      <c r="AY171" s="130" t="s">
        <v>288</v>
      </c>
    </row>
    <row r="172" spans="2:65" s="1" customFormat="1" ht="6.95" customHeight="1">
      <c r="B172" s="39"/>
      <c r="C172" s="40"/>
      <c r="D172" s="40"/>
      <c r="E172" s="40"/>
      <c r="F172" s="40"/>
      <c r="G172" s="40"/>
      <c r="H172" s="40"/>
      <c r="I172" s="40"/>
      <c r="J172" s="40"/>
      <c r="K172" s="40"/>
      <c r="L172" s="30"/>
    </row>
  </sheetData>
  <sheetProtection algorithmName="SHA-512" hashValue="t19jMZ6Ww4G5jfd/rRiEpjjkNzCrrcK7ROC6Vs1hmKSmWbXfW1wBxD4PnzCUqftbIvbeHKGpJOAUvbN2KIfaGA==" saltValue="PO35t4RWxZ7An+vmI2S9C3ioXugcnoetCjYu8j0rQuZR5PwCNOB7hyEHIf7mNdwKoXeEuvHVOuYdHTvONe6mBA==" spinCount="100000" sheet="1" objects="1" scenarios="1" formatColumns="0" formatRows="0" autoFilter="0"/>
  <autoFilter ref="C84:K171" xr:uid="{00000000-0009-0000-0000-000020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B2:BM158"/>
  <sheetViews>
    <sheetView showGridLines="0" topLeftCell="A32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223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1805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1806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1807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ROUND((SUM(BE85:BE157)),  2)</f>
        <v>0</v>
      </c>
      <c r="I35" s="91">
        <v>0.21</v>
      </c>
      <c r="J35" s="81">
        <f>ROUND(((SUM(BE85:BE157))*I35),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ROUND((SUM(BF85:BF157)),  2)</f>
        <v>0</v>
      </c>
      <c r="I36" s="91">
        <v>0.12</v>
      </c>
      <c r="J36" s="81">
        <f>ROUND(((SUM(BF85:BF157))*I36),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ROUND((SUM(BG85:BG157)),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ROUND((SUM(BH85:BH157)),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ROUND((SUM(BI85:BI157)),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1805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22-01 -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1805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22-01 -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SUM(P86:P157)</f>
        <v>0</v>
      </c>
      <c r="Q85" s="48"/>
      <c r="R85" s="107">
        <f>SUM(R86:R157)</f>
        <v>432</v>
      </c>
      <c r="S85" s="48"/>
      <c r="T85" s="108">
        <f>SUM(T86:T157)</f>
        <v>0</v>
      </c>
      <c r="AT85" s="15" t="s">
        <v>75</v>
      </c>
      <c r="AU85" s="15" t="s">
        <v>269</v>
      </c>
      <c r="BK85" s="109">
        <f>SUM(BK86:BK157)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432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432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819</v>
      </c>
      <c r="H88" s="132">
        <v>432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575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1808</v>
      </c>
      <c r="H91" s="132">
        <v>575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379</v>
      </c>
      <c r="F92" s="146" t="s">
        <v>380</v>
      </c>
      <c r="G92" s="147" t="s">
        <v>303</v>
      </c>
      <c r="H92" s="148">
        <v>26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381</v>
      </c>
    </row>
    <row r="93" spans="2:65" s="1" customFormat="1" ht="19.5">
      <c r="B93" s="30"/>
      <c r="D93" s="125" t="s">
        <v>291</v>
      </c>
      <c r="F93" s="126" t="s">
        <v>382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436</v>
      </c>
      <c r="H94" s="132">
        <v>26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385</v>
      </c>
      <c r="F95" s="146" t="s">
        <v>386</v>
      </c>
      <c r="G95" s="147" t="s">
        <v>296</v>
      </c>
      <c r="H95" s="148">
        <v>690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387</v>
      </c>
    </row>
    <row r="96" spans="2:65" s="1" customFormat="1" ht="29.25">
      <c r="B96" s="30"/>
      <c r="D96" s="125" t="s">
        <v>291</v>
      </c>
      <c r="F96" s="126" t="s">
        <v>1751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1809</v>
      </c>
      <c r="H97" s="132">
        <v>690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391</v>
      </c>
      <c r="F98" s="146" t="s">
        <v>392</v>
      </c>
      <c r="G98" s="147" t="s">
        <v>311</v>
      </c>
      <c r="H98" s="148">
        <v>288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393</v>
      </c>
    </row>
    <row r="99" spans="2:65" s="1" customFormat="1" ht="19.5">
      <c r="B99" s="30"/>
      <c r="D99" s="125" t="s">
        <v>291</v>
      </c>
      <c r="F99" s="126" t="s">
        <v>923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824</v>
      </c>
      <c r="H100" s="132">
        <v>288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403</v>
      </c>
      <c r="F101" s="146" t="s">
        <v>404</v>
      </c>
      <c r="G101" s="147" t="s">
        <v>368</v>
      </c>
      <c r="H101" s="148">
        <v>0.8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405</v>
      </c>
    </row>
    <row r="102" spans="2:65" s="1" customFormat="1" ht="58.5">
      <c r="B102" s="30"/>
      <c r="D102" s="125" t="s">
        <v>291</v>
      </c>
      <c r="F102" s="126" t="s">
        <v>406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1810</v>
      </c>
      <c r="H103" s="132">
        <v>0.8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723</v>
      </c>
      <c r="F104" s="146" t="s">
        <v>724</v>
      </c>
      <c r="G104" s="147" t="s">
        <v>368</v>
      </c>
      <c r="H104" s="148">
        <v>0.8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1811</v>
      </c>
    </row>
    <row r="105" spans="2:65" s="1" customFormat="1" ht="19.5">
      <c r="B105" s="30"/>
      <c r="D105" s="125" t="s">
        <v>291</v>
      </c>
      <c r="F105" s="126" t="s">
        <v>726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1306</v>
      </c>
      <c r="H106" s="132">
        <v>0.8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408</v>
      </c>
      <c r="F107" s="146" t="s">
        <v>409</v>
      </c>
      <c r="G107" s="147" t="s">
        <v>296</v>
      </c>
      <c r="H107" s="148">
        <v>400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1812</v>
      </c>
    </row>
    <row r="108" spans="2:65" s="1" customFormat="1" ht="11.25">
      <c r="B108" s="30"/>
      <c r="D108" s="125" t="s">
        <v>291</v>
      </c>
      <c r="F108" s="126" t="s">
        <v>409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412</v>
      </c>
      <c r="F109" s="146" t="s">
        <v>413</v>
      </c>
      <c r="G109" s="147" t="s">
        <v>368</v>
      </c>
      <c r="H109" s="148">
        <v>0.4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414</v>
      </c>
    </row>
    <row r="110" spans="2:65" s="1" customFormat="1" ht="19.5">
      <c r="B110" s="30"/>
      <c r="D110" s="125" t="s">
        <v>291</v>
      </c>
      <c r="F110" s="126" t="s">
        <v>415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1813</v>
      </c>
      <c r="H111" s="132">
        <v>0.4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418</v>
      </c>
      <c r="F112" s="146" t="s">
        <v>419</v>
      </c>
      <c r="G112" s="147" t="s">
        <v>420</v>
      </c>
      <c r="H112" s="148">
        <v>6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421</v>
      </c>
    </row>
    <row r="113" spans="2:65" s="1" customFormat="1" ht="19.5">
      <c r="B113" s="30"/>
      <c r="D113" s="125" t="s">
        <v>291</v>
      </c>
      <c r="F113" s="126" t="s">
        <v>1699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1814</v>
      </c>
      <c r="H114" s="132">
        <v>6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730</v>
      </c>
      <c r="F115" s="146" t="s">
        <v>731</v>
      </c>
      <c r="G115" s="147" t="s">
        <v>420</v>
      </c>
      <c r="H115" s="148">
        <v>2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427</v>
      </c>
    </row>
    <row r="116" spans="2:65" s="1" customFormat="1" ht="19.5">
      <c r="B116" s="30"/>
      <c r="D116" s="125" t="s">
        <v>291</v>
      </c>
      <c r="F116" s="126" t="s">
        <v>883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1185</v>
      </c>
      <c r="H117" s="132">
        <v>2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431</v>
      </c>
      <c r="F118" s="146" t="s">
        <v>432</v>
      </c>
      <c r="G118" s="147" t="s">
        <v>420</v>
      </c>
      <c r="H118" s="148">
        <v>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433</v>
      </c>
    </row>
    <row r="119" spans="2:65" s="1" customFormat="1" ht="19.5">
      <c r="B119" s="30"/>
      <c r="D119" s="125" t="s">
        <v>291</v>
      </c>
      <c r="F119" s="126" t="s">
        <v>886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85</v>
      </c>
      <c r="H120" s="132">
        <v>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443</v>
      </c>
      <c r="F121" s="146" t="s">
        <v>444</v>
      </c>
      <c r="G121" s="147" t="s">
        <v>296</v>
      </c>
      <c r="H121" s="148">
        <v>690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445</v>
      </c>
    </row>
    <row r="122" spans="2:65" s="1" customFormat="1" ht="19.5">
      <c r="B122" s="30"/>
      <c r="D122" s="125" t="s">
        <v>291</v>
      </c>
      <c r="F122" s="126" t="s">
        <v>887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1815</v>
      </c>
      <c r="H123" s="132">
        <v>690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449</v>
      </c>
      <c r="F124" s="146" t="s">
        <v>450</v>
      </c>
      <c r="G124" s="147" t="s">
        <v>296</v>
      </c>
      <c r="H124" s="148">
        <v>690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451</v>
      </c>
    </row>
    <row r="125" spans="2:65" s="1" customFormat="1" ht="29.25">
      <c r="B125" s="30"/>
      <c r="D125" s="125" t="s">
        <v>291</v>
      </c>
      <c r="F125" s="126" t="s">
        <v>889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1815</v>
      </c>
      <c r="H126" s="132">
        <v>690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499</v>
      </c>
      <c r="F127" s="146" t="s">
        <v>500</v>
      </c>
      <c r="G127" s="147" t="s">
        <v>303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501</v>
      </c>
    </row>
    <row r="128" spans="2:65" s="1" customFormat="1" ht="11.25">
      <c r="B128" s="30"/>
      <c r="D128" s="125" t="s">
        <v>291</v>
      </c>
      <c r="F128" s="126" t="s">
        <v>500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1816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504</v>
      </c>
      <c r="F130" s="146" t="s">
        <v>505</v>
      </c>
      <c r="G130" s="147" t="s">
        <v>303</v>
      </c>
      <c r="H130" s="148">
        <v>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506</v>
      </c>
    </row>
    <row r="131" spans="2:65" s="1" customFormat="1" ht="11.25">
      <c r="B131" s="30"/>
      <c r="D131" s="125" t="s">
        <v>291</v>
      </c>
      <c r="F131" s="126" t="s">
        <v>507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1817</v>
      </c>
      <c r="H132" s="132">
        <v>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1818</v>
      </c>
      <c r="F133" s="146" t="s">
        <v>1819</v>
      </c>
      <c r="G133" s="147" t="s">
        <v>286</v>
      </c>
      <c r="H133" s="148">
        <v>35.561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1820</v>
      </c>
    </row>
    <row r="134" spans="2:65" s="1" customFormat="1" ht="19.5">
      <c r="B134" s="30"/>
      <c r="D134" s="125" t="s">
        <v>291</v>
      </c>
      <c r="F134" s="126" t="s">
        <v>1821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1822</v>
      </c>
      <c r="H135" s="132">
        <v>35.561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24.2" customHeight="1">
      <c r="B136" s="30"/>
      <c r="C136" s="144" t="s">
        <v>390</v>
      </c>
      <c r="D136" s="144" t="s">
        <v>349</v>
      </c>
      <c r="E136" s="145" t="s">
        <v>604</v>
      </c>
      <c r="F136" s="146" t="s">
        <v>605</v>
      </c>
      <c r="G136" s="147" t="s">
        <v>286</v>
      </c>
      <c r="H136" s="148">
        <v>188.02500000000001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606</v>
      </c>
    </row>
    <row r="137" spans="2:65" s="1" customFormat="1" ht="19.5">
      <c r="B137" s="30"/>
      <c r="D137" s="125" t="s">
        <v>291</v>
      </c>
      <c r="F137" s="126" t="s">
        <v>607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1823</v>
      </c>
      <c r="H138" s="132">
        <v>188.02500000000001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33" customHeight="1">
      <c r="B139" s="30"/>
      <c r="C139" s="144" t="s">
        <v>396</v>
      </c>
      <c r="D139" s="144" t="s">
        <v>349</v>
      </c>
      <c r="E139" s="145" t="s">
        <v>616</v>
      </c>
      <c r="F139" s="146" t="s">
        <v>617</v>
      </c>
      <c r="G139" s="147" t="s">
        <v>286</v>
      </c>
      <c r="H139" s="148">
        <v>5452.7250000000004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618</v>
      </c>
    </row>
    <row r="140" spans="2:65" s="1" customFormat="1" ht="19.5">
      <c r="B140" s="30"/>
      <c r="D140" s="125" t="s">
        <v>291</v>
      </c>
      <c r="F140" s="126" t="s">
        <v>619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1824</v>
      </c>
      <c r="H141" s="132">
        <v>5452.7250000000004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627</v>
      </c>
      <c r="F142" s="146" t="s">
        <v>628</v>
      </c>
      <c r="G142" s="147" t="s">
        <v>286</v>
      </c>
      <c r="H142" s="148">
        <v>0.19700000000000001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629</v>
      </c>
    </row>
    <row r="143" spans="2:65" s="1" customFormat="1" ht="19.5">
      <c r="B143" s="30"/>
      <c r="D143" s="125" t="s">
        <v>291</v>
      </c>
      <c r="F143" s="126" t="s">
        <v>630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1825</v>
      </c>
      <c r="H144" s="132">
        <v>0.19700000000000001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24.2" customHeight="1">
      <c r="B145" s="30"/>
      <c r="C145" s="144" t="s">
        <v>7</v>
      </c>
      <c r="D145" s="144" t="s">
        <v>349</v>
      </c>
      <c r="E145" s="145" t="s">
        <v>635</v>
      </c>
      <c r="F145" s="146" t="s">
        <v>636</v>
      </c>
      <c r="G145" s="147" t="s">
        <v>286</v>
      </c>
      <c r="H145" s="148">
        <v>432.197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637</v>
      </c>
    </row>
    <row r="146" spans="2:65" s="1" customFormat="1" ht="19.5">
      <c r="B146" s="30"/>
      <c r="D146" s="125" t="s">
        <v>291</v>
      </c>
      <c r="F146" s="126" t="s">
        <v>638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1826</v>
      </c>
      <c r="H147" s="132">
        <v>432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1825</v>
      </c>
      <c r="H148" s="132">
        <v>0.19700000000000001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10" customFormat="1" ht="11.25">
      <c r="B149" s="136"/>
      <c r="D149" s="125" t="s">
        <v>292</v>
      </c>
      <c r="E149" s="137" t="s">
        <v>35</v>
      </c>
      <c r="F149" s="138" t="s">
        <v>307</v>
      </c>
      <c r="H149" s="139">
        <v>432.197</v>
      </c>
      <c r="I149" s="140"/>
      <c r="L149" s="136"/>
      <c r="M149" s="141"/>
      <c r="T149" s="142"/>
      <c r="AT149" s="137" t="s">
        <v>292</v>
      </c>
      <c r="AU149" s="137" t="s">
        <v>76</v>
      </c>
      <c r="AV149" s="10" t="s">
        <v>289</v>
      </c>
      <c r="AW149" s="10" t="s">
        <v>37</v>
      </c>
      <c r="AX149" s="10" t="s">
        <v>83</v>
      </c>
      <c r="AY149" s="137" t="s">
        <v>288</v>
      </c>
    </row>
    <row r="150" spans="2:65" s="1" customFormat="1" ht="24.2" customHeight="1">
      <c r="B150" s="30"/>
      <c r="C150" s="144" t="s">
        <v>411</v>
      </c>
      <c r="D150" s="144" t="s">
        <v>349</v>
      </c>
      <c r="E150" s="145" t="s">
        <v>644</v>
      </c>
      <c r="F150" s="146" t="s">
        <v>645</v>
      </c>
      <c r="G150" s="147" t="s">
        <v>286</v>
      </c>
      <c r="H150" s="148">
        <v>432.39400000000001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76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646</v>
      </c>
    </row>
    <row r="151" spans="2:65" s="1" customFormat="1" ht="19.5">
      <c r="B151" s="30"/>
      <c r="D151" s="125" t="s">
        <v>291</v>
      </c>
      <c r="F151" s="126" t="s">
        <v>647</v>
      </c>
      <c r="I151" s="127"/>
      <c r="L151" s="30"/>
      <c r="M151" s="128"/>
      <c r="T151" s="51"/>
      <c r="AT151" s="15" t="s">
        <v>291</v>
      </c>
      <c r="AU151" s="15" t="s">
        <v>76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1827</v>
      </c>
      <c r="H152" s="132">
        <v>432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1828</v>
      </c>
      <c r="H153" s="132">
        <v>0.39400000000000002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 ht="11.25">
      <c r="B154" s="136"/>
      <c r="D154" s="125" t="s">
        <v>292</v>
      </c>
      <c r="E154" s="137" t="s">
        <v>35</v>
      </c>
      <c r="F154" s="138" t="s">
        <v>307</v>
      </c>
      <c r="H154" s="139">
        <v>432.39400000000001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417</v>
      </c>
      <c r="D155" s="144" t="s">
        <v>349</v>
      </c>
      <c r="E155" s="145" t="s">
        <v>678</v>
      </c>
      <c r="F155" s="146" t="s">
        <v>679</v>
      </c>
      <c r="G155" s="147" t="s">
        <v>286</v>
      </c>
      <c r="H155" s="148">
        <v>0.19700000000000001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1829</v>
      </c>
    </row>
    <row r="156" spans="2:65" s="1" customFormat="1" ht="19.5">
      <c r="B156" s="30"/>
      <c r="D156" s="125" t="s">
        <v>291</v>
      </c>
      <c r="F156" s="126" t="s">
        <v>681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1830</v>
      </c>
      <c r="H157" s="132">
        <v>0.19700000000000001</v>
      </c>
      <c r="I157" s="133"/>
      <c r="L157" s="129"/>
      <c r="M157" s="154"/>
      <c r="N157" s="155"/>
      <c r="O157" s="155"/>
      <c r="P157" s="155"/>
      <c r="Q157" s="155"/>
      <c r="R157" s="155"/>
      <c r="S157" s="155"/>
      <c r="T157" s="156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6.95" customHeight="1"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30"/>
    </row>
  </sheetData>
  <sheetProtection algorithmName="SHA-512" hashValue="2bgnBxat0RDYm4IJhW/juOn0XG0yli7320xqzJCpbLw3bEf8rXFl+t6q5h4DVrzs6xPTC8fDZJhkcdc8VjPY+Q==" saltValue="BRk6Q8CxG9DISidVn8aDlOVQ5UmcgJVOt6lIgtj2Weo4+tkumG49ktob9RgeG2EJFuPyAgg8upQRD8F3pW6MsQ==" spinCount="100000" sheet="1" objects="1" scenarios="1" formatColumns="0" formatRows="0" autoFilter="0"/>
  <autoFilter ref="C84:K157" xr:uid="{00000000-0009-0000-0000-00002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B2:BM92"/>
  <sheetViews>
    <sheetView showGridLines="0" topLeftCell="A69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225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1805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1831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1807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1805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22-02 -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Kamenný Újezd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1805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22-02 -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Kamenný Újezd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223.58580000000001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6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35.5608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1832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575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188.02500000000001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eEHG811kROisaHmwa5OJ1yIDZ9e7iTN0c07kkjc6NDv5d5kIT96vFAAMwS3SctZqYmE2YM3bbMV2yxhWi8R4pg==" saltValue="aJo3W/UF4csK4R5MeRLyWnxJXq8nnfGHuEQlWVK+Ixrw0Eug6htBwD5pHbCrDekN0RmthlHlpin2cvD9JTRUcg==" spinCount="100000" sheet="1" objects="1" scenarios="1" formatColumns="0" formatRows="0" autoFilter="0"/>
  <autoFilter ref="C84:K91" xr:uid="{00000000-0009-0000-0000-00002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B2:BM241"/>
  <sheetViews>
    <sheetView showGridLines="0" topLeftCell="A75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230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1833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1834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1835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ROUND((SUM(BE85:BE240)),  2)</f>
        <v>0</v>
      </c>
      <c r="I35" s="91">
        <v>0.21</v>
      </c>
      <c r="J35" s="81">
        <f>ROUND(((SUM(BE85:BE240))*I35),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ROUND((SUM(BF85:BF240)),  2)</f>
        <v>0</v>
      </c>
      <c r="I36" s="91">
        <v>0.12</v>
      </c>
      <c r="J36" s="81">
        <f>ROUND(((SUM(BF85:BF240))*I36),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ROUND((SUM(BG85:BG240)),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ROUND((SUM(BH85:BH240)),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ROUND((SUM(BI85:BI240)),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1833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23-01 -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Kamenný Újezd - Včelná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1833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23-01 -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Kamenný Újezd - Včelná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SUM(P86:P240)</f>
        <v>0</v>
      </c>
      <c r="Q85" s="48"/>
      <c r="R85" s="107">
        <f>SUM(R86:R240)</f>
        <v>3352.5573599999998</v>
      </c>
      <c r="S85" s="48"/>
      <c r="T85" s="108">
        <f>SUM(T86:T240)</f>
        <v>0</v>
      </c>
      <c r="AT85" s="15" t="s">
        <v>75</v>
      </c>
      <c r="AU85" s="15" t="s">
        <v>269</v>
      </c>
      <c r="BK85" s="109">
        <f>SUM(BK86:BK240)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3348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3348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1836</v>
      </c>
      <c r="H88" s="132">
        <v>2592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9" customFormat="1" ht="11.25">
      <c r="B89" s="129"/>
      <c r="D89" s="125" t="s">
        <v>292</v>
      </c>
      <c r="E89" s="130" t="s">
        <v>35</v>
      </c>
      <c r="F89" s="131" t="s">
        <v>1837</v>
      </c>
      <c r="H89" s="132">
        <v>756</v>
      </c>
      <c r="I89" s="133"/>
      <c r="L89" s="129"/>
      <c r="M89" s="134"/>
      <c r="T89" s="135"/>
      <c r="AT89" s="130" t="s">
        <v>292</v>
      </c>
      <c r="AU89" s="130" t="s">
        <v>76</v>
      </c>
      <c r="AV89" s="9" t="s">
        <v>85</v>
      </c>
      <c r="AW89" s="9" t="s">
        <v>37</v>
      </c>
      <c r="AX89" s="9" t="s">
        <v>76</v>
      </c>
      <c r="AY89" s="130" t="s">
        <v>288</v>
      </c>
    </row>
    <row r="90" spans="2:65" s="10" customFormat="1" ht="11.25">
      <c r="B90" s="136"/>
      <c r="D90" s="125" t="s">
        <v>292</v>
      </c>
      <c r="E90" s="137" t="s">
        <v>35</v>
      </c>
      <c r="F90" s="138" t="s">
        <v>307</v>
      </c>
      <c r="H90" s="139">
        <v>3348</v>
      </c>
      <c r="I90" s="140"/>
      <c r="L90" s="136"/>
      <c r="M90" s="141"/>
      <c r="T90" s="142"/>
      <c r="AT90" s="137" t="s">
        <v>292</v>
      </c>
      <c r="AU90" s="137" t="s">
        <v>76</v>
      </c>
      <c r="AV90" s="10" t="s">
        <v>289</v>
      </c>
      <c r="AW90" s="10" t="s">
        <v>37</v>
      </c>
      <c r="AX90" s="10" t="s">
        <v>83</v>
      </c>
      <c r="AY90" s="137" t="s">
        <v>288</v>
      </c>
    </row>
    <row r="91" spans="2:65" s="1" customFormat="1" ht="16.5" customHeight="1">
      <c r="B91" s="30"/>
      <c r="C91" s="110" t="s">
        <v>85</v>
      </c>
      <c r="D91" s="110" t="s">
        <v>283</v>
      </c>
      <c r="E91" s="111" t="s">
        <v>344</v>
      </c>
      <c r="F91" s="112" t="s">
        <v>345</v>
      </c>
      <c r="G91" s="113" t="s">
        <v>311</v>
      </c>
      <c r="H91" s="114">
        <v>2.04</v>
      </c>
      <c r="I91" s="115"/>
      <c r="J91" s="116">
        <f>ROUND(I91*H91,2)</f>
        <v>0</v>
      </c>
      <c r="K91" s="117"/>
      <c r="L91" s="118"/>
      <c r="M91" s="119" t="s">
        <v>35</v>
      </c>
      <c r="N91" s="120" t="s">
        <v>47</v>
      </c>
      <c r="P91" s="121">
        <f>O91*H91</f>
        <v>0</v>
      </c>
      <c r="Q91" s="121">
        <v>2.234</v>
      </c>
      <c r="R91" s="121">
        <f>Q91*H91</f>
        <v>4.5573600000000001</v>
      </c>
      <c r="S91" s="121">
        <v>0</v>
      </c>
      <c r="T91" s="122">
        <f>S91*H91</f>
        <v>0</v>
      </c>
      <c r="AR91" s="123" t="s">
        <v>287</v>
      </c>
      <c r="AT91" s="123" t="s">
        <v>283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1838</v>
      </c>
    </row>
    <row r="92" spans="2:65" s="1" customFormat="1" ht="11.25">
      <c r="B92" s="30"/>
      <c r="D92" s="125" t="s">
        <v>291</v>
      </c>
      <c r="F92" s="126" t="s">
        <v>345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1839</v>
      </c>
      <c r="H93" s="132">
        <v>2.04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83</v>
      </c>
      <c r="AY93" s="130" t="s">
        <v>288</v>
      </c>
    </row>
    <row r="94" spans="2:65" s="1" customFormat="1" ht="16.5" customHeight="1">
      <c r="B94" s="30"/>
      <c r="C94" s="144" t="s">
        <v>193</v>
      </c>
      <c r="D94" s="144" t="s">
        <v>349</v>
      </c>
      <c r="E94" s="145" t="s">
        <v>1026</v>
      </c>
      <c r="F94" s="146" t="s">
        <v>1027</v>
      </c>
      <c r="G94" s="147" t="s">
        <v>303</v>
      </c>
      <c r="H94" s="148">
        <v>136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1840</v>
      </c>
    </row>
    <row r="95" spans="2:65" s="1" customFormat="1" ht="19.5">
      <c r="B95" s="30"/>
      <c r="D95" s="125" t="s">
        <v>291</v>
      </c>
      <c r="F95" s="126" t="s">
        <v>1029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1841</v>
      </c>
      <c r="H96" s="132">
        <v>136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289</v>
      </c>
      <c r="D97" s="144" t="s">
        <v>349</v>
      </c>
      <c r="E97" s="145" t="s">
        <v>1031</v>
      </c>
      <c r="F97" s="146" t="s">
        <v>1032</v>
      </c>
      <c r="G97" s="147" t="s">
        <v>296</v>
      </c>
      <c r="H97" s="148">
        <v>136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1842</v>
      </c>
    </row>
    <row r="98" spans="2:65" s="1" customFormat="1" ht="19.5">
      <c r="B98" s="30"/>
      <c r="D98" s="125" t="s">
        <v>291</v>
      </c>
      <c r="F98" s="126" t="s">
        <v>1034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1841</v>
      </c>
      <c r="H99" s="132">
        <v>136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308</v>
      </c>
      <c r="D100" s="144" t="s">
        <v>349</v>
      </c>
      <c r="E100" s="145" t="s">
        <v>366</v>
      </c>
      <c r="F100" s="146" t="s">
        <v>367</v>
      </c>
      <c r="G100" s="147" t="s">
        <v>368</v>
      </c>
      <c r="H100" s="148">
        <v>1.92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369</v>
      </c>
    </row>
    <row r="101" spans="2:65" s="1" customFormat="1" ht="19.5">
      <c r="B101" s="30"/>
      <c r="D101" s="125" t="s">
        <v>291</v>
      </c>
      <c r="F101" s="126" t="s">
        <v>370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22.5">
      <c r="B102" s="129"/>
      <c r="D102" s="125" t="s">
        <v>292</v>
      </c>
      <c r="E102" s="130" t="s">
        <v>35</v>
      </c>
      <c r="F102" s="131" t="s">
        <v>1843</v>
      </c>
      <c r="H102" s="132">
        <v>1.92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315</v>
      </c>
      <c r="D103" s="144" t="s">
        <v>349</v>
      </c>
      <c r="E103" s="145" t="s">
        <v>373</v>
      </c>
      <c r="F103" s="146" t="s">
        <v>374</v>
      </c>
      <c r="G103" s="147" t="s">
        <v>303</v>
      </c>
      <c r="H103" s="148">
        <v>3210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375</v>
      </c>
    </row>
    <row r="104" spans="2:65" s="1" customFormat="1" ht="29.25">
      <c r="B104" s="30"/>
      <c r="D104" s="125" t="s">
        <v>291</v>
      </c>
      <c r="F104" s="126" t="s">
        <v>1748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1844</v>
      </c>
      <c r="H105" s="132">
        <v>3210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379</v>
      </c>
      <c r="F106" s="146" t="s">
        <v>380</v>
      </c>
      <c r="G106" s="147" t="s">
        <v>303</v>
      </c>
      <c r="H106" s="148">
        <v>348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381</v>
      </c>
    </row>
    <row r="107" spans="2:65" s="1" customFormat="1" ht="19.5">
      <c r="B107" s="30"/>
      <c r="D107" s="125" t="s">
        <v>291</v>
      </c>
      <c r="F107" s="126" t="s">
        <v>382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1040</v>
      </c>
      <c r="H108" s="132">
        <v>348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385</v>
      </c>
      <c r="F109" s="146" t="s">
        <v>386</v>
      </c>
      <c r="G109" s="147" t="s">
        <v>296</v>
      </c>
      <c r="H109" s="148">
        <v>3840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387</v>
      </c>
    </row>
    <row r="110" spans="2:65" s="1" customFormat="1" ht="29.25">
      <c r="B110" s="30"/>
      <c r="D110" s="125" t="s">
        <v>291</v>
      </c>
      <c r="F110" s="126" t="s">
        <v>1751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1845</v>
      </c>
      <c r="H111" s="132">
        <v>3840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391</v>
      </c>
      <c r="F112" s="146" t="s">
        <v>392</v>
      </c>
      <c r="G112" s="147" t="s">
        <v>311</v>
      </c>
      <c r="H112" s="148">
        <v>1728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393</v>
      </c>
    </row>
    <row r="113" spans="2:65" s="1" customFormat="1" ht="19.5">
      <c r="B113" s="30"/>
      <c r="D113" s="125" t="s">
        <v>291</v>
      </c>
      <c r="F113" s="126" t="s">
        <v>923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1846</v>
      </c>
      <c r="H114" s="132">
        <v>1728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397</v>
      </c>
      <c r="F115" s="146" t="s">
        <v>398</v>
      </c>
      <c r="G115" s="147" t="s">
        <v>296</v>
      </c>
      <c r="H115" s="148">
        <v>976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399</v>
      </c>
    </row>
    <row r="116" spans="2:65" s="1" customFormat="1" ht="19.5">
      <c r="B116" s="30"/>
      <c r="D116" s="125" t="s">
        <v>291</v>
      </c>
      <c r="F116" s="126" t="s">
        <v>400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1847</v>
      </c>
      <c r="H117" s="132">
        <v>976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403</v>
      </c>
      <c r="F118" s="146" t="s">
        <v>404</v>
      </c>
      <c r="G118" s="147" t="s">
        <v>368</v>
      </c>
      <c r="H118" s="148">
        <v>4.8579999999999997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405</v>
      </c>
    </row>
    <row r="119" spans="2:65" s="1" customFormat="1" ht="29.25">
      <c r="B119" s="30"/>
      <c r="D119" s="125" t="s">
        <v>291</v>
      </c>
      <c r="F119" s="126" t="s">
        <v>928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1848</v>
      </c>
      <c r="H120" s="132">
        <v>1.98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76</v>
      </c>
      <c r="AY120" s="130" t="s">
        <v>288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1849</v>
      </c>
      <c r="H121" s="132">
        <v>2.8780000000000001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76</v>
      </c>
      <c r="AY121" s="130" t="s">
        <v>288</v>
      </c>
    </row>
    <row r="122" spans="2:65" s="10" customFormat="1" ht="11.25">
      <c r="B122" s="136"/>
      <c r="D122" s="125" t="s">
        <v>292</v>
      </c>
      <c r="E122" s="137" t="s">
        <v>35</v>
      </c>
      <c r="F122" s="138" t="s">
        <v>307</v>
      </c>
      <c r="H122" s="139">
        <v>4.8579999999999997</v>
      </c>
      <c r="I122" s="140"/>
      <c r="L122" s="136"/>
      <c r="M122" s="141"/>
      <c r="T122" s="142"/>
      <c r="AT122" s="137" t="s">
        <v>292</v>
      </c>
      <c r="AU122" s="137" t="s">
        <v>76</v>
      </c>
      <c r="AV122" s="10" t="s">
        <v>289</v>
      </c>
      <c r="AW122" s="10" t="s">
        <v>37</v>
      </c>
      <c r="AX122" s="10" t="s">
        <v>83</v>
      </c>
      <c r="AY122" s="137" t="s">
        <v>288</v>
      </c>
    </row>
    <row r="123" spans="2:65" s="1" customFormat="1" ht="16.5" customHeight="1">
      <c r="B123" s="30"/>
      <c r="C123" s="144" t="s">
        <v>8</v>
      </c>
      <c r="D123" s="144" t="s">
        <v>349</v>
      </c>
      <c r="E123" s="145" t="s">
        <v>408</v>
      </c>
      <c r="F123" s="146" t="s">
        <v>409</v>
      </c>
      <c r="G123" s="147" t="s">
        <v>296</v>
      </c>
      <c r="H123" s="148">
        <v>1950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76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1850</v>
      </c>
    </row>
    <row r="124" spans="2:65" s="1" customFormat="1" ht="11.25">
      <c r="B124" s="30"/>
      <c r="D124" s="125" t="s">
        <v>291</v>
      </c>
      <c r="F124" s="126" t="s">
        <v>409</v>
      </c>
      <c r="I124" s="127"/>
      <c r="L124" s="30"/>
      <c r="M124" s="128"/>
      <c r="T124" s="51"/>
      <c r="AT124" s="15" t="s">
        <v>291</v>
      </c>
      <c r="AU124" s="15" t="s">
        <v>76</v>
      </c>
    </row>
    <row r="125" spans="2:65" s="1" customFormat="1" ht="16.5" customHeight="1">
      <c r="B125" s="30"/>
      <c r="C125" s="144" t="s">
        <v>359</v>
      </c>
      <c r="D125" s="144" t="s">
        <v>349</v>
      </c>
      <c r="E125" s="145" t="s">
        <v>412</v>
      </c>
      <c r="F125" s="146" t="s">
        <v>413</v>
      </c>
      <c r="G125" s="147" t="s">
        <v>368</v>
      </c>
      <c r="H125" s="148">
        <v>1.95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414</v>
      </c>
    </row>
    <row r="126" spans="2:65" s="1" customFormat="1" ht="19.5">
      <c r="B126" s="30"/>
      <c r="D126" s="125" t="s">
        <v>291</v>
      </c>
      <c r="F126" s="126" t="s">
        <v>415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 ht="11.25">
      <c r="B127" s="129"/>
      <c r="D127" s="125" t="s">
        <v>292</v>
      </c>
      <c r="E127" s="130" t="s">
        <v>35</v>
      </c>
      <c r="F127" s="131" t="s">
        <v>1851</v>
      </c>
      <c r="H127" s="132">
        <v>1.95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365</v>
      </c>
      <c r="D128" s="144" t="s">
        <v>349</v>
      </c>
      <c r="E128" s="145" t="s">
        <v>418</v>
      </c>
      <c r="F128" s="146" t="s">
        <v>419</v>
      </c>
      <c r="G128" s="147" t="s">
        <v>420</v>
      </c>
      <c r="H128" s="148">
        <v>22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421</v>
      </c>
    </row>
    <row r="129" spans="2:65" s="1" customFormat="1" ht="19.5">
      <c r="B129" s="30"/>
      <c r="D129" s="125" t="s">
        <v>291</v>
      </c>
      <c r="F129" s="126" t="s">
        <v>1699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1852</v>
      </c>
      <c r="H130" s="132">
        <v>22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83</v>
      </c>
      <c r="AY130" s="130" t="s">
        <v>288</v>
      </c>
    </row>
    <row r="131" spans="2:65" s="1" customFormat="1" ht="16.5" customHeight="1">
      <c r="B131" s="30"/>
      <c r="C131" s="144" t="s">
        <v>372</v>
      </c>
      <c r="D131" s="144" t="s">
        <v>349</v>
      </c>
      <c r="E131" s="145" t="s">
        <v>425</v>
      </c>
      <c r="F131" s="146" t="s">
        <v>426</v>
      </c>
      <c r="G131" s="147" t="s">
        <v>420</v>
      </c>
      <c r="H131" s="148">
        <v>12</v>
      </c>
      <c r="I131" s="149"/>
      <c r="J131" s="150">
        <f>ROUND(I131*H131,2)</f>
        <v>0</v>
      </c>
      <c r="K131" s="151"/>
      <c r="L131" s="30"/>
      <c r="M131" s="152" t="s">
        <v>35</v>
      </c>
      <c r="N131" s="153" t="s">
        <v>47</v>
      </c>
      <c r="P131" s="121">
        <f>O131*H131</f>
        <v>0</v>
      </c>
      <c r="Q131" s="121">
        <v>0</v>
      </c>
      <c r="R131" s="121">
        <f>Q131*H131</f>
        <v>0</v>
      </c>
      <c r="S131" s="121">
        <v>0</v>
      </c>
      <c r="T131" s="122">
        <f>S131*H131</f>
        <v>0</v>
      </c>
      <c r="AR131" s="123" t="s">
        <v>289</v>
      </c>
      <c r="AT131" s="123" t="s">
        <v>349</v>
      </c>
      <c r="AU131" s="123" t="s">
        <v>76</v>
      </c>
      <c r="AY131" s="15" t="s">
        <v>288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5" t="s">
        <v>83</v>
      </c>
      <c r="BK131" s="124">
        <f>ROUND(I131*H131,2)</f>
        <v>0</v>
      </c>
      <c r="BL131" s="15" t="s">
        <v>289</v>
      </c>
      <c r="BM131" s="123" t="s">
        <v>427</v>
      </c>
    </row>
    <row r="132" spans="2:65" s="1" customFormat="1" ht="19.5">
      <c r="B132" s="30"/>
      <c r="D132" s="125" t="s">
        <v>291</v>
      </c>
      <c r="F132" s="126" t="s">
        <v>1701</v>
      </c>
      <c r="I132" s="127"/>
      <c r="L132" s="30"/>
      <c r="M132" s="128"/>
      <c r="T132" s="51"/>
      <c r="AT132" s="15" t="s">
        <v>291</v>
      </c>
      <c r="AU132" s="15" t="s">
        <v>76</v>
      </c>
    </row>
    <row r="133" spans="2:65" s="9" customFormat="1" ht="11.25">
      <c r="B133" s="129"/>
      <c r="D133" s="125" t="s">
        <v>292</v>
      </c>
      <c r="E133" s="130" t="s">
        <v>35</v>
      </c>
      <c r="F133" s="131" t="s">
        <v>1853</v>
      </c>
      <c r="H133" s="132">
        <v>12</v>
      </c>
      <c r="I133" s="133"/>
      <c r="L133" s="129"/>
      <c r="M133" s="134"/>
      <c r="T133" s="135"/>
      <c r="AT133" s="130" t="s">
        <v>292</v>
      </c>
      <c r="AU133" s="130" t="s">
        <v>76</v>
      </c>
      <c r="AV133" s="9" t="s">
        <v>85</v>
      </c>
      <c r="AW133" s="9" t="s">
        <v>37</v>
      </c>
      <c r="AX133" s="9" t="s">
        <v>83</v>
      </c>
      <c r="AY133" s="130" t="s">
        <v>288</v>
      </c>
    </row>
    <row r="134" spans="2:65" s="1" customFormat="1" ht="16.5" customHeight="1">
      <c r="B134" s="30"/>
      <c r="C134" s="144" t="s">
        <v>378</v>
      </c>
      <c r="D134" s="144" t="s">
        <v>349</v>
      </c>
      <c r="E134" s="145" t="s">
        <v>431</v>
      </c>
      <c r="F134" s="146" t="s">
        <v>432</v>
      </c>
      <c r="G134" s="147" t="s">
        <v>420</v>
      </c>
      <c r="H134" s="148">
        <v>12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0</v>
      </c>
      <c r="R134" s="121">
        <f>Q134*H134</f>
        <v>0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76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433</v>
      </c>
    </row>
    <row r="135" spans="2:65" s="1" customFormat="1" ht="19.5">
      <c r="B135" s="30"/>
      <c r="D135" s="125" t="s">
        <v>291</v>
      </c>
      <c r="F135" s="126" t="s">
        <v>886</v>
      </c>
      <c r="I135" s="127"/>
      <c r="L135" s="30"/>
      <c r="M135" s="128"/>
      <c r="T135" s="51"/>
      <c r="AT135" s="15" t="s">
        <v>291</v>
      </c>
      <c r="AU135" s="15" t="s">
        <v>76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8</v>
      </c>
      <c r="H136" s="132">
        <v>12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83</v>
      </c>
      <c r="AY136" s="130" t="s">
        <v>288</v>
      </c>
    </row>
    <row r="137" spans="2:65" s="1" customFormat="1" ht="16.5" customHeight="1">
      <c r="B137" s="30"/>
      <c r="C137" s="144" t="s">
        <v>384</v>
      </c>
      <c r="D137" s="144" t="s">
        <v>349</v>
      </c>
      <c r="E137" s="145" t="s">
        <v>443</v>
      </c>
      <c r="F137" s="146" t="s">
        <v>444</v>
      </c>
      <c r="G137" s="147" t="s">
        <v>296</v>
      </c>
      <c r="H137" s="148">
        <v>3890</v>
      </c>
      <c r="I137" s="149"/>
      <c r="J137" s="150">
        <f>ROUND(I137*H137,2)</f>
        <v>0</v>
      </c>
      <c r="K137" s="151"/>
      <c r="L137" s="30"/>
      <c r="M137" s="152" t="s">
        <v>35</v>
      </c>
      <c r="N137" s="153" t="s">
        <v>47</v>
      </c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AR137" s="123" t="s">
        <v>289</v>
      </c>
      <c r="AT137" s="123" t="s">
        <v>349</v>
      </c>
      <c r="AU137" s="123" t="s">
        <v>76</v>
      </c>
      <c r="AY137" s="15" t="s">
        <v>288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5" t="s">
        <v>83</v>
      </c>
      <c r="BK137" s="124">
        <f>ROUND(I137*H137,2)</f>
        <v>0</v>
      </c>
      <c r="BL137" s="15" t="s">
        <v>289</v>
      </c>
      <c r="BM137" s="123" t="s">
        <v>445</v>
      </c>
    </row>
    <row r="138" spans="2:65" s="1" customFormat="1" ht="19.5">
      <c r="B138" s="30"/>
      <c r="D138" s="125" t="s">
        <v>291</v>
      </c>
      <c r="F138" s="126" t="s">
        <v>887</v>
      </c>
      <c r="I138" s="127"/>
      <c r="L138" s="30"/>
      <c r="M138" s="128"/>
      <c r="T138" s="51"/>
      <c r="AT138" s="15" t="s">
        <v>291</v>
      </c>
      <c r="AU138" s="15" t="s">
        <v>76</v>
      </c>
    </row>
    <row r="139" spans="2:65" s="9" customFormat="1" ht="11.25">
      <c r="B139" s="129"/>
      <c r="D139" s="125" t="s">
        <v>292</v>
      </c>
      <c r="E139" s="130" t="s">
        <v>35</v>
      </c>
      <c r="F139" s="131" t="s">
        <v>1854</v>
      </c>
      <c r="H139" s="132">
        <v>3890</v>
      </c>
      <c r="I139" s="133"/>
      <c r="L139" s="129"/>
      <c r="M139" s="134"/>
      <c r="T139" s="135"/>
      <c r="AT139" s="130" t="s">
        <v>292</v>
      </c>
      <c r="AU139" s="130" t="s">
        <v>76</v>
      </c>
      <c r="AV139" s="9" t="s">
        <v>85</v>
      </c>
      <c r="AW139" s="9" t="s">
        <v>37</v>
      </c>
      <c r="AX139" s="9" t="s">
        <v>83</v>
      </c>
      <c r="AY139" s="130" t="s">
        <v>288</v>
      </c>
    </row>
    <row r="140" spans="2:65" s="1" customFormat="1" ht="16.5" customHeight="1">
      <c r="B140" s="30"/>
      <c r="C140" s="144" t="s">
        <v>390</v>
      </c>
      <c r="D140" s="144" t="s">
        <v>349</v>
      </c>
      <c r="E140" s="145" t="s">
        <v>449</v>
      </c>
      <c r="F140" s="146" t="s">
        <v>450</v>
      </c>
      <c r="G140" s="147" t="s">
        <v>296</v>
      </c>
      <c r="H140" s="148">
        <v>3890</v>
      </c>
      <c r="I140" s="149"/>
      <c r="J140" s="150">
        <f>ROUND(I140*H140,2)</f>
        <v>0</v>
      </c>
      <c r="K140" s="151"/>
      <c r="L140" s="30"/>
      <c r="M140" s="152" t="s">
        <v>35</v>
      </c>
      <c r="N140" s="153" t="s">
        <v>47</v>
      </c>
      <c r="P140" s="121">
        <f>O140*H140</f>
        <v>0</v>
      </c>
      <c r="Q140" s="121">
        <v>0</v>
      </c>
      <c r="R140" s="121">
        <f>Q140*H140</f>
        <v>0</v>
      </c>
      <c r="S140" s="121">
        <v>0</v>
      </c>
      <c r="T140" s="122">
        <f>S140*H140</f>
        <v>0</v>
      </c>
      <c r="AR140" s="123" t="s">
        <v>289</v>
      </c>
      <c r="AT140" s="123" t="s">
        <v>349</v>
      </c>
      <c r="AU140" s="123" t="s">
        <v>76</v>
      </c>
      <c r="AY140" s="15" t="s">
        <v>288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83</v>
      </c>
      <c r="BK140" s="124">
        <f>ROUND(I140*H140,2)</f>
        <v>0</v>
      </c>
      <c r="BL140" s="15" t="s">
        <v>289</v>
      </c>
      <c r="BM140" s="123" t="s">
        <v>451</v>
      </c>
    </row>
    <row r="141" spans="2:65" s="1" customFormat="1" ht="29.25">
      <c r="B141" s="30"/>
      <c r="D141" s="125" t="s">
        <v>291</v>
      </c>
      <c r="F141" s="126" t="s">
        <v>889</v>
      </c>
      <c r="I141" s="127"/>
      <c r="L141" s="30"/>
      <c r="M141" s="128"/>
      <c r="T141" s="51"/>
      <c r="AT141" s="15" t="s">
        <v>291</v>
      </c>
      <c r="AU141" s="15" t="s">
        <v>76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1854</v>
      </c>
      <c r="H142" s="132">
        <v>3890</v>
      </c>
      <c r="I142" s="133"/>
      <c r="L142" s="129"/>
      <c r="M142" s="134"/>
      <c r="T142" s="135"/>
      <c r="AT142" s="130" t="s">
        <v>292</v>
      </c>
      <c r="AU142" s="130" t="s">
        <v>76</v>
      </c>
      <c r="AV142" s="9" t="s">
        <v>85</v>
      </c>
      <c r="AW142" s="9" t="s">
        <v>37</v>
      </c>
      <c r="AX142" s="9" t="s">
        <v>83</v>
      </c>
      <c r="AY142" s="130" t="s">
        <v>288</v>
      </c>
    </row>
    <row r="143" spans="2:65" s="1" customFormat="1" ht="16.5" customHeight="1">
      <c r="B143" s="30"/>
      <c r="C143" s="144" t="s">
        <v>396</v>
      </c>
      <c r="D143" s="144" t="s">
        <v>349</v>
      </c>
      <c r="E143" s="145" t="s">
        <v>454</v>
      </c>
      <c r="F143" s="146" t="s">
        <v>455</v>
      </c>
      <c r="G143" s="147" t="s">
        <v>296</v>
      </c>
      <c r="H143" s="148">
        <v>1952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456</v>
      </c>
    </row>
    <row r="144" spans="2:65" s="1" customFormat="1" ht="19.5">
      <c r="B144" s="30"/>
      <c r="D144" s="125" t="s">
        <v>291</v>
      </c>
      <c r="F144" s="126" t="s">
        <v>457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1855</v>
      </c>
      <c r="H145" s="132">
        <v>1952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83</v>
      </c>
      <c r="AY145" s="130" t="s">
        <v>288</v>
      </c>
    </row>
    <row r="146" spans="2:65" s="1" customFormat="1" ht="16.5" customHeight="1">
      <c r="B146" s="30"/>
      <c r="C146" s="144" t="s">
        <v>402</v>
      </c>
      <c r="D146" s="144" t="s">
        <v>349</v>
      </c>
      <c r="E146" s="145" t="s">
        <v>460</v>
      </c>
      <c r="F146" s="146" t="s">
        <v>461</v>
      </c>
      <c r="G146" s="147" t="s">
        <v>368</v>
      </c>
      <c r="H146" s="148">
        <v>1.92</v>
      </c>
      <c r="I146" s="149"/>
      <c r="J146" s="150">
        <f>ROUND(I146*H146,2)</f>
        <v>0</v>
      </c>
      <c r="K146" s="151"/>
      <c r="L146" s="30"/>
      <c r="M146" s="152" t="s">
        <v>35</v>
      </c>
      <c r="N146" s="153" t="s">
        <v>47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289</v>
      </c>
      <c r="AT146" s="123" t="s">
        <v>349</v>
      </c>
      <c r="AU146" s="123" t="s">
        <v>76</v>
      </c>
      <c r="AY146" s="15" t="s">
        <v>288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5" t="s">
        <v>83</v>
      </c>
      <c r="BK146" s="124">
        <f>ROUND(I146*H146,2)</f>
        <v>0</v>
      </c>
      <c r="BL146" s="15" t="s">
        <v>289</v>
      </c>
      <c r="BM146" s="123" t="s">
        <v>462</v>
      </c>
    </row>
    <row r="147" spans="2:65" s="1" customFormat="1" ht="19.5">
      <c r="B147" s="30"/>
      <c r="D147" s="125" t="s">
        <v>291</v>
      </c>
      <c r="F147" s="126" t="s">
        <v>463</v>
      </c>
      <c r="I147" s="127"/>
      <c r="L147" s="30"/>
      <c r="M147" s="128"/>
      <c r="T147" s="51"/>
      <c r="AT147" s="15" t="s">
        <v>291</v>
      </c>
      <c r="AU147" s="15" t="s">
        <v>76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1856</v>
      </c>
      <c r="H148" s="132">
        <v>1.92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83</v>
      </c>
      <c r="AY148" s="130" t="s">
        <v>288</v>
      </c>
    </row>
    <row r="149" spans="2:65" s="1" customFormat="1" ht="16.5" customHeight="1">
      <c r="B149" s="30"/>
      <c r="C149" s="144" t="s">
        <v>7</v>
      </c>
      <c r="D149" s="144" t="s">
        <v>349</v>
      </c>
      <c r="E149" s="145" t="s">
        <v>465</v>
      </c>
      <c r="F149" s="146" t="s">
        <v>466</v>
      </c>
      <c r="G149" s="147" t="s">
        <v>303</v>
      </c>
      <c r="H149" s="148">
        <v>6</v>
      </c>
      <c r="I149" s="149"/>
      <c r="J149" s="150">
        <f>ROUND(I149*H149,2)</f>
        <v>0</v>
      </c>
      <c r="K149" s="151"/>
      <c r="L149" s="30"/>
      <c r="M149" s="152" t="s">
        <v>35</v>
      </c>
      <c r="N149" s="153" t="s">
        <v>47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289</v>
      </c>
      <c r="AT149" s="123" t="s">
        <v>349</v>
      </c>
      <c r="AU149" s="123" t="s">
        <v>76</v>
      </c>
      <c r="AY149" s="15" t="s">
        <v>288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5" t="s">
        <v>83</v>
      </c>
      <c r="BK149" s="124">
        <f>ROUND(I149*H149,2)</f>
        <v>0</v>
      </c>
      <c r="BL149" s="15" t="s">
        <v>289</v>
      </c>
      <c r="BM149" s="123" t="s">
        <v>467</v>
      </c>
    </row>
    <row r="150" spans="2:65" s="1" customFormat="1" ht="19.5">
      <c r="B150" s="30"/>
      <c r="D150" s="125" t="s">
        <v>291</v>
      </c>
      <c r="F150" s="126" t="s">
        <v>468</v>
      </c>
      <c r="I150" s="127"/>
      <c r="L150" s="30"/>
      <c r="M150" s="128"/>
      <c r="T150" s="51"/>
      <c r="AT150" s="15" t="s">
        <v>291</v>
      </c>
      <c r="AU150" s="15" t="s">
        <v>76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1051</v>
      </c>
      <c r="H151" s="132">
        <v>6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83</v>
      </c>
      <c r="AY151" s="130" t="s">
        <v>288</v>
      </c>
    </row>
    <row r="152" spans="2:65" s="1" customFormat="1" ht="21.75" customHeight="1">
      <c r="B152" s="30"/>
      <c r="C152" s="144" t="s">
        <v>411</v>
      </c>
      <c r="D152" s="144" t="s">
        <v>349</v>
      </c>
      <c r="E152" s="145" t="s">
        <v>1704</v>
      </c>
      <c r="F152" s="146" t="s">
        <v>1705</v>
      </c>
      <c r="G152" s="147" t="s">
        <v>296</v>
      </c>
      <c r="H152" s="148">
        <v>8.4</v>
      </c>
      <c r="I152" s="149"/>
      <c r="J152" s="150">
        <f>ROUND(I152*H152,2)</f>
        <v>0</v>
      </c>
      <c r="K152" s="151"/>
      <c r="L152" s="30"/>
      <c r="M152" s="152" t="s">
        <v>35</v>
      </c>
      <c r="N152" s="153" t="s">
        <v>47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289</v>
      </c>
      <c r="AT152" s="123" t="s">
        <v>349</v>
      </c>
      <c r="AU152" s="123" t="s">
        <v>76</v>
      </c>
      <c r="AY152" s="15" t="s">
        <v>288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5" t="s">
        <v>83</v>
      </c>
      <c r="BK152" s="124">
        <f>ROUND(I152*H152,2)</f>
        <v>0</v>
      </c>
      <c r="BL152" s="15" t="s">
        <v>289</v>
      </c>
      <c r="BM152" s="123" t="s">
        <v>1857</v>
      </c>
    </row>
    <row r="153" spans="2:65" s="1" customFormat="1" ht="19.5">
      <c r="B153" s="30"/>
      <c r="D153" s="125" t="s">
        <v>291</v>
      </c>
      <c r="F153" s="126" t="s">
        <v>1707</v>
      </c>
      <c r="I153" s="127"/>
      <c r="L153" s="30"/>
      <c r="M153" s="128"/>
      <c r="T153" s="51"/>
      <c r="AT153" s="15" t="s">
        <v>291</v>
      </c>
      <c r="AU153" s="15" t="s">
        <v>76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1858</v>
      </c>
      <c r="H154" s="132">
        <v>8.4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83</v>
      </c>
      <c r="AY154" s="130" t="s">
        <v>288</v>
      </c>
    </row>
    <row r="155" spans="2:65" s="1" customFormat="1" ht="16.5" customHeight="1">
      <c r="B155" s="30"/>
      <c r="C155" s="144" t="s">
        <v>417</v>
      </c>
      <c r="D155" s="144" t="s">
        <v>349</v>
      </c>
      <c r="E155" s="145" t="s">
        <v>516</v>
      </c>
      <c r="F155" s="146" t="s">
        <v>517</v>
      </c>
      <c r="G155" s="147" t="s">
        <v>303</v>
      </c>
      <c r="H155" s="148">
        <v>2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1859</v>
      </c>
    </row>
    <row r="156" spans="2:65" s="1" customFormat="1" ht="19.5">
      <c r="B156" s="30"/>
      <c r="D156" s="125" t="s">
        <v>291</v>
      </c>
      <c r="F156" s="126" t="s">
        <v>519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1860</v>
      </c>
      <c r="H157" s="132">
        <v>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83</v>
      </c>
      <c r="AY157" s="130" t="s">
        <v>288</v>
      </c>
    </row>
    <row r="158" spans="2:65" s="1" customFormat="1" ht="21.75" customHeight="1">
      <c r="B158" s="30"/>
      <c r="C158" s="144" t="s">
        <v>424</v>
      </c>
      <c r="D158" s="144" t="s">
        <v>349</v>
      </c>
      <c r="E158" s="145" t="s">
        <v>1715</v>
      </c>
      <c r="F158" s="146" t="s">
        <v>1716</v>
      </c>
      <c r="G158" s="147" t="s">
        <v>296</v>
      </c>
      <c r="H158" s="148">
        <v>8.4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76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1861</v>
      </c>
    </row>
    <row r="159" spans="2:65" s="1" customFormat="1" ht="19.5">
      <c r="B159" s="30"/>
      <c r="D159" s="125" t="s">
        <v>291</v>
      </c>
      <c r="F159" s="126" t="s">
        <v>1718</v>
      </c>
      <c r="I159" s="127"/>
      <c r="L159" s="30"/>
      <c r="M159" s="128"/>
      <c r="T159" s="51"/>
      <c r="AT159" s="15" t="s">
        <v>291</v>
      </c>
      <c r="AU159" s="15" t="s">
        <v>76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1858</v>
      </c>
      <c r="H160" s="132">
        <v>8.4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83</v>
      </c>
      <c r="AY160" s="130" t="s">
        <v>288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538</v>
      </c>
      <c r="F161" s="146" t="s">
        <v>539</v>
      </c>
      <c r="G161" s="147" t="s">
        <v>303</v>
      </c>
      <c r="H161" s="148">
        <v>2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1862</v>
      </c>
    </row>
    <row r="162" spans="2:65" s="1" customFormat="1" ht="19.5">
      <c r="B162" s="30"/>
      <c r="D162" s="125" t="s">
        <v>291</v>
      </c>
      <c r="F162" s="126" t="s">
        <v>541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1860</v>
      </c>
      <c r="H163" s="132">
        <v>2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16.5" customHeight="1">
      <c r="B164" s="30"/>
      <c r="C164" s="144" t="s">
        <v>436</v>
      </c>
      <c r="D164" s="144" t="s">
        <v>349</v>
      </c>
      <c r="E164" s="145" t="s">
        <v>951</v>
      </c>
      <c r="F164" s="146" t="s">
        <v>952</v>
      </c>
      <c r="G164" s="147" t="s">
        <v>296</v>
      </c>
      <c r="H164" s="148">
        <v>8.4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1863</v>
      </c>
    </row>
    <row r="165" spans="2:65" s="1" customFormat="1" ht="19.5">
      <c r="B165" s="30"/>
      <c r="D165" s="125" t="s">
        <v>291</v>
      </c>
      <c r="F165" s="126" t="s">
        <v>954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1864</v>
      </c>
      <c r="H166" s="132">
        <v>8.4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83</v>
      </c>
      <c r="AY166" s="130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956</v>
      </c>
      <c r="F167" s="146" t="s">
        <v>957</v>
      </c>
      <c r="G167" s="147" t="s">
        <v>303</v>
      </c>
      <c r="H167" s="148">
        <v>2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1865</v>
      </c>
    </row>
    <row r="168" spans="2:65" s="1" customFormat="1" ht="19.5">
      <c r="B168" s="30"/>
      <c r="D168" s="125" t="s">
        <v>291</v>
      </c>
      <c r="F168" s="126" t="s">
        <v>959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1866</v>
      </c>
      <c r="H169" s="132">
        <v>2</v>
      </c>
      <c r="I169" s="133"/>
      <c r="L169" s="129"/>
      <c r="M169" s="134"/>
      <c r="T169" s="135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16.5" customHeight="1">
      <c r="B170" s="30"/>
      <c r="C170" s="144" t="s">
        <v>448</v>
      </c>
      <c r="D170" s="144" t="s">
        <v>349</v>
      </c>
      <c r="E170" s="145" t="s">
        <v>961</v>
      </c>
      <c r="F170" s="146" t="s">
        <v>962</v>
      </c>
      <c r="G170" s="147" t="s">
        <v>296</v>
      </c>
      <c r="H170" s="148">
        <v>8.4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1867</v>
      </c>
    </row>
    <row r="171" spans="2:65" s="1" customFormat="1" ht="19.5">
      <c r="B171" s="30"/>
      <c r="D171" s="125" t="s">
        <v>291</v>
      </c>
      <c r="F171" s="126" t="s">
        <v>964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1864</v>
      </c>
      <c r="H172" s="132">
        <v>8.4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16.5" customHeight="1">
      <c r="B173" s="30"/>
      <c r="C173" s="144" t="s">
        <v>453</v>
      </c>
      <c r="D173" s="144" t="s">
        <v>349</v>
      </c>
      <c r="E173" s="145" t="s">
        <v>965</v>
      </c>
      <c r="F173" s="146" t="s">
        <v>966</v>
      </c>
      <c r="G173" s="147" t="s">
        <v>303</v>
      </c>
      <c r="H173" s="148">
        <v>2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1868</v>
      </c>
    </row>
    <row r="174" spans="2:65" s="1" customFormat="1" ht="19.5">
      <c r="B174" s="30"/>
      <c r="D174" s="125" t="s">
        <v>291</v>
      </c>
      <c r="F174" s="126" t="s">
        <v>968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1866</v>
      </c>
      <c r="H175" s="132">
        <v>2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459</v>
      </c>
      <c r="D176" s="144" t="s">
        <v>349</v>
      </c>
      <c r="E176" s="145" t="s">
        <v>471</v>
      </c>
      <c r="F176" s="146" t="s">
        <v>472</v>
      </c>
      <c r="G176" s="147" t="s">
        <v>473</v>
      </c>
      <c r="H176" s="148">
        <v>0.35799999999999998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474</v>
      </c>
    </row>
    <row r="177" spans="2:65" s="1" customFormat="1" ht="19.5">
      <c r="B177" s="30"/>
      <c r="D177" s="125" t="s">
        <v>291</v>
      </c>
      <c r="F177" s="126" t="s">
        <v>475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1" customFormat="1" ht="29.25">
      <c r="B178" s="30"/>
      <c r="D178" s="125" t="s">
        <v>335</v>
      </c>
      <c r="F178" s="143" t="s">
        <v>1869</v>
      </c>
      <c r="I178" s="127"/>
      <c r="L178" s="30"/>
      <c r="M178" s="128"/>
      <c r="T178" s="51"/>
      <c r="AT178" s="15" t="s">
        <v>335</v>
      </c>
      <c r="AU178" s="15" t="s">
        <v>76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476</v>
      </c>
      <c r="H179" s="132">
        <v>0.35799999999999998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83</v>
      </c>
      <c r="AY179" s="130" t="s">
        <v>288</v>
      </c>
    </row>
    <row r="180" spans="2:65" s="1" customFormat="1" ht="16.5" customHeight="1">
      <c r="B180" s="30"/>
      <c r="C180" s="144" t="s">
        <v>464</v>
      </c>
      <c r="D180" s="144" t="s">
        <v>349</v>
      </c>
      <c r="E180" s="145" t="s">
        <v>478</v>
      </c>
      <c r="F180" s="146" t="s">
        <v>479</v>
      </c>
      <c r="G180" s="147" t="s">
        <v>311</v>
      </c>
      <c r="H180" s="148">
        <v>119.4</v>
      </c>
      <c r="I180" s="149"/>
      <c r="J180" s="150">
        <f>ROUND(I180*H180,2)</f>
        <v>0</v>
      </c>
      <c r="K180" s="151"/>
      <c r="L180" s="30"/>
      <c r="M180" s="152" t="s">
        <v>35</v>
      </c>
      <c r="N180" s="153" t="s">
        <v>47</v>
      </c>
      <c r="P180" s="121">
        <f>O180*H180</f>
        <v>0</v>
      </c>
      <c r="Q180" s="121">
        <v>0</v>
      </c>
      <c r="R180" s="121">
        <f>Q180*H180</f>
        <v>0</v>
      </c>
      <c r="S180" s="121">
        <v>0</v>
      </c>
      <c r="T180" s="122">
        <f>S180*H180</f>
        <v>0</v>
      </c>
      <c r="AR180" s="123" t="s">
        <v>289</v>
      </c>
      <c r="AT180" s="123" t="s">
        <v>349</v>
      </c>
      <c r="AU180" s="123" t="s">
        <v>76</v>
      </c>
      <c r="AY180" s="15" t="s">
        <v>288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5" t="s">
        <v>83</v>
      </c>
      <c r="BK180" s="124">
        <f>ROUND(I180*H180,2)</f>
        <v>0</v>
      </c>
      <c r="BL180" s="15" t="s">
        <v>289</v>
      </c>
      <c r="BM180" s="123" t="s">
        <v>480</v>
      </c>
    </row>
    <row r="181" spans="2:65" s="1" customFormat="1" ht="19.5">
      <c r="B181" s="30"/>
      <c r="D181" s="125" t="s">
        <v>291</v>
      </c>
      <c r="F181" s="126" t="s">
        <v>481</v>
      </c>
      <c r="I181" s="127"/>
      <c r="L181" s="30"/>
      <c r="M181" s="128"/>
      <c r="T181" s="51"/>
      <c r="AT181" s="15" t="s">
        <v>291</v>
      </c>
      <c r="AU181" s="15" t="s">
        <v>76</v>
      </c>
    </row>
    <row r="182" spans="2:65" s="9" customFormat="1" ht="11.25">
      <c r="B182" s="129"/>
      <c r="D182" s="125" t="s">
        <v>292</v>
      </c>
      <c r="E182" s="130" t="s">
        <v>35</v>
      </c>
      <c r="F182" s="131" t="s">
        <v>482</v>
      </c>
      <c r="H182" s="132">
        <v>119.4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83</v>
      </c>
      <c r="AY182" s="130" t="s">
        <v>288</v>
      </c>
    </row>
    <row r="183" spans="2:65" s="1" customFormat="1" ht="16.5" customHeight="1">
      <c r="B183" s="30"/>
      <c r="C183" s="144" t="s">
        <v>470</v>
      </c>
      <c r="D183" s="144" t="s">
        <v>349</v>
      </c>
      <c r="E183" s="145" t="s">
        <v>484</v>
      </c>
      <c r="F183" s="146" t="s">
        <v>485</v>
      </c>
      <c r="G183" s="147" t="s">
        <v>486</v>
      </c>
      <c r="H183" s="148">
        <v>1194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487</v>
      </c>
    </row>
    <row r="184" spans="2:65" s="1" customFormat="1" ht="19.5">
      <c r="B184" s="30"/>
      <c r="D184" s="125" t="s">
        <v>291</v>
      </c>
      <c r="F184" s="126" t="s">
        <v>488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489</v>
      </c>
      <c r="H185" s="132">
        <v>1194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16.5" customHeight="1">
      <c r="B186" s="30"/>
      <c r="C186" s="144" t="s">
        <v>477</v>
      </c>
      <c r="D186" s="144" t="s">
        <v>349</v>
      </c>
      <c r="E186" s="145" t="s">
        <v>491</v>
      </c>
      <c r="F186" s="146" t="s">
        <v>492</v>
      </c>
      <c r="G186" s="147" t="s">
        <v>303</v>
      </c>
      <c r="H186" s="148">
        <v>53</v>
      </c>
      <c r="I186" s="149"/>
      <c r="J186" s="150">
        <f>ROUND(I186*H186,2)</f>
        <v>0</v>
      </c>
      <c r="K186" s="151"/>
      <c r="L186" s="30"/>
      <c r="M186" s="152" t="s">
        <v>35</v>
      </c>
      <c r="N186" s="153" t="s">
        <v>47</v>
      </c>
      <c r="P186" s="121">
        <f>O186*H186</f>
        <v>0</v>
      </c>
      <c r="Q186" s="121">
        <v>0</v>
      </c>
      <c r="R186" s="121">
        <f>Q186*H186</f>
        <v>0</v>
      </c>
      <c r="S186" s="121">
        <v>0</v>
      </c>
      <c r="T186" s="122">
        <f>S186*H186</f>
        <v>0</v>
      </c>
      <c r="AR186" s="123" t="s">
        <v>289</v>
      </c>
      <c r="AT186" s="123" t="s">
        <v>349</v>
      </c>
      <c r="AU186" s="123" t="s">
        <v>76</v>
      </c>
      <c r="AY186" s="15" t="s">
        <v>288</v>
      </c>
      <c r="BE186" s="124">
        <f>IF(N186="základní",J186,0)</f>
        <v>0</v>
      </c>
      <c r="BF186" s="124">
        <f>IF(N186="snížená",J186,0)</f>
        <v>0</v>
      </c>
      <c r="BG186" s="124">
        <f>IF(N186="zákl. přenesená",J186,0)</f>
        <v>0</v>
      </c>
      <c r="BH186" s="124">
        <f>IF(N186="sníž. přenesená",J186,0)</f>
        <v>0</v>
      </c>
      <c r="BI186" s="124">
        <f>IF(N186="nulová",J186,0)</f>
        <v>0</v>
      </c>
      <c r="BJ186" s="15" t="s">
        <v>83</v>
      </c>
      <c r="BK186" s="124">
        <f>ROUND(I186*H186,2)</f>
        <v>0</v>
      </c>
      <c r="BL186" s="15" t="s">
        <v>289</v>
      </c>
      <c r="BM186" s="123" t="s">
        <v>493</v>
      </c>
    </row>
    <row r="187" spans="2:65" s="1" customFormat="1" ht="11.25">
      <c r="B187" s="30"/>
      <c r="D187" s="125" t="s">
        <v>291</v>
      </c>
      <c r="F187" s="126" t="s">
        <v>492</v>
      </c>
      <c r="I187" s="127"/>
      <c r="L187" s="30"/>
      <c r="M187" s="128"/>
      <c r="T187" s="51"/>
      <c r="AT187" s="15" t="s">
        <v>291</v>
      </c>
      <c r="AU187" s="15" t="s">
        <v>76</v>
      </c>
    </row>
    <row r="188" spans="2:65" s="9" customFormat="1" ht="11.25">
      <c r="B188" s="129"/>
      <c r="D188" s="125" t="s">
        <v>292</v>
      </c>
      <c r="E188" s="130" t="s">
        <v>35</v>
      </c>
      <c r="F188" s="131" t="s">
        <v>1870</v>
      </c>
      <c r="H188" s="132">
        <v>53</v>
      </c>
      <c r="I188" s="133"/>
      <c r="L188" s="129"/>
      <c r="M188" s="134"/>
      <c r="T188" s="135"/>
      <c r="AT188" s="130" t="s">
        <v>292</v>
      </c>
      <c r="AU188" s="130" t="s">
        <v>76</v>
      </c>
      <c r="AV188" s="9" t="s">
        <v>85</v>
      </c>
      <c r="AW188" s="9" t="s">
        <v>37</v>
      </c>
      <c r="AX188" s="9" t="s">
        <v>83</v>
      </c>
      <c r="AY188" s="130" t="s">
        <v>288</v>
      </c>
    </row>
    <row r="189" spans="2:65" s="1" customFormat="1" ht="16.5" customHeight="1">
      <c r="B189" s="30"/>
      <c r="C189" s="144" t="s">
        <v>483</v>
      </c>
      <c r="D189" s="144" t="s">
        <v>349</v>
      </c>
      <c r="E189" s="145" t="s">
        <v>495</v>
      </c>
      <c r="F189" s="146" t="s">
        <v>496</v>
      </c>
      <c r="G189" s="147" t="s">
        <v>303</v>
      </c>
      <c r="H189" s="148">
        <v>53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0</v>
      </c>
      <c r="R189" s="121">
        <f>Q189*H189</f>
        <v>0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76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497</v>
      </c>
    </row>
    <row r="190" spans="2:65" s="1" customFormat="1" ht="11.25">
      <c r="B190" s="30"/>
      <c r="D190" s="125" t="s">
        <v>291</v>
      </c>
      <c r="F190" s="126" t="s">
        <v>496</v>
      </c>
      <c r="I190" s="127"/>
      <c r="L190" s="30"/>
      <c r="M190" s="128"/>
      <c r="T190" s="51"/>
      <c r="AT190" s="15" t="s">
        <v>291</v>
      </c>
      <c r="AU190" s="15" t="s">
        <v>76</v>
      </c>
    </row>
    <row r="191" spans="2:65" s="9" customFormat="1" ht="11.25">
      <c r="B191" s="129"/>
      <c r="D191" s="125" t="s">
        <v>292</v>
      </c>
      <c r="E191" s="130" t="s">
        <v>35</v>
      </c>
      <c r="F191" s="131" t="s">
        <v>1870</v>
      </c>
      <c r="H191" s="132">
        <v>53</v>
      </c>
      <c r="I191" s="133"/>
      <c r="L191" s="129"/>
      <c r="M191" s="134"/>
      <c r="T191" s="135"/>
      <c r="AT191" s="130" t="s">
        <v>292</v>
      </c>
      <c r="AU191" s="130" t="s">
        <v>76</v>
      </c>
      <c r="AV191" s="9" t="s">
        <v>85</v>
      </c>
      <c r="AW191" s="9" t="s">
        <v>37</v>
      </c>
      <c r="AX191" s="9" t="s">
        <v>83</v>
      </c>
      <c r="AY191" s="130" t="s">
        <v>288</v>
      </c>
    </row>
    <row r="192" spans="2:65" s="1" customFormat="1" ht="16.5" customHeight="1">
      <c r="B192" s="30"/>
      <c r="C192" s="144" t="s">
        <v>490</v>
      </c>
      <c r="D192" s="144" t="s">
        <v>349</v>
      </c>
      <c r="E192" s="145" t="s">
        <v>499</v>
      </c>
      <c r="F192" s="146" t="s">
        <v>500</v>
      </c>
      <c r="G192" s="147" t="s">
        <v>303</v>
      </c>
      <c r="H192" s="148">
        <v>4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501</v>
      </c>
    </row>
    <row r="193" spans="2:65" s="1" customFormat="1" ht="11.25">
      <c r="B193" s="30"/>
      <c r="D193" s="125" t="s">
        <v>291</v>
      </c>
      <c r="F193" s="126" t="s">
        <v>500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 ht="11.25">
      <c r="B194" s="129"/>
      <c r="D194" s="125" t="s">
        <v>292</v>
      </c>
      <c r="E194" s="130" t="s">
        <v>35</v>
      </c>
      <c r="F194" s="131" t="s">
        <v>1871</v>
      </c>
      <c r="H194" s="132">
        <v>4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435</v>
      </c>
      <c r="D195" s="144" t="s">
        <v>349</v>
      </c>
      <c r="E195" s="145" t="s">
        <v>504</v>
      </c>
      <c r="F195" s="146" t="s">
        <v>505</v>
      </c>
      <c r="G195" s="147" t="s">
        <v>303</v>
      </c>
      <c r="H195" s="148">
        <v>4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506</v>
      </c>
    </row>
    <row r="196" spans="2:65" s="1" customFormat="1" ht="11.25">
      <c r="B196" s="30"/>
      <c r="D196" s="125" t="s">
        <v>291</v>
      </c>
      <c r="F196" s="126" t="s">
        <v>507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 ht="11.25">
      <c r="B197" s="129"/>
      <c r="D197" s="125" t="s">
        <v>292</v>
      </c>
      <c r="E197" s="130" t="s">
        <v>35</v>
      </c>
      <c r="F197" s="131" t="s">
        <v>1871</v>
      </c>
      <c r="H197" s="132">
        <v>4</v>
      </c>
      <c r="I197" s="133"/>
      <c r="L197" s="129"/>
      <c r="M197" s="134"/>
      <c r="T197" s="135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83</v>
      </c>
      <c r="AY197" s="130" t="s">
        <v>288</v>
      </c>
    </row>
    <row r="198" spans="2:65" s="1" customFormat="1" ht="16.5" customHeight="1">
      <c r="B198" s="30"/>
      <c r="C198" s="144" t="s">
        <v>498</v>
      </c>
      <c r="D198" s="144" t="s">
        <v>349</v>
      </c>
      <c r="E198" s="145" t="s">
        <v>1872</v>
      </c>
      <c r="F198" s="146" t="s">
        <v>1873</v>
      </c>
      <c r="G198" s="147" t="s">
        <v>303</v>
      </c>
      <c r="H198" s="148">
        <v>1</v>
      </c>
      <c r="I198" s="149"/>
      <c r="J198" s="150">
        <f>ROUND(I198*H198,2)</f>
        <v>0</v>
      </c>
      <c r="K198" s="151"/>
      <c r="L198" s="30"/>
      <c r="M198" s="152" t="s">
        <v>35</v>
      </c>
      <c r="N198" s="153" t="s">
        <v>47</v>
      </c>
      <c r="P198" s="121">
        <f>O198*H198</f>
        <v>0</v>
      </c>
      <c r="Q198" s="121">
        <v>0</v>
      </c>
      <c r="R198" s="121">
        <f>Q198*H198</f>
        <v>0</v>
      </c>
      <c r="S198" s="121">
        <v>0</v>
      </c>
      <c r="T198" s="122">
        <f>S198*H198</f>
        <v>0</v>
      </c>
      <c r="AR198" s="123" t="s">
        <v>289</v>
      </c>
      <c r="AT198" s="123" t="s">
        <v>349</v>
      </c>
      <c r="AU198" s="123" t="s">
        <v>76</v>
      </c>
      <c r="AY198" s="15" t="s">
        <v>288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5" t="s">
        <v>83</v>
      </c>
      <c r="BK198" s="124">
        <f>ROUND(I198*H198,2)</f>
        <v>0</v>
      </c>
      <c r="BL198" s="15" t="s">
        <v>289</v>
      </c>
      <c r="BM198" s="123" t="s">
        <v>1874</v>
      </c>
    </row>
    <row r="199" spans="2:65" s="1" customFormat="1" ht="11.25">
      <c r="B199" s="30"/>
      <c r="D199" s="125" t="s">
        <v>291</v>
      </c>
      <c r="F199" s="126" t="s">
        <v>1873</v>
      </c>
      <c r="I199" s="127"/>
      <c r="L199" s="30"/>
      <c r="M199" s="128"/>
      <c r="T199" s="51"/>
      <c r="AT199" s="15" t="s">
        <v>291</v>
      </c>
      <c r="AU199" s="15" t="s">
        <v>76</v>
      </c>
    </row>
    <row r="200" spans="2:65" s="1" customFormat="1" ht="16.5" customHeight="1">
      <c r="B200" s="30"/>
      <c r="C200" s="144" t="s">
        <v>503</v>
      </c>
      <c r="D200" s="144" t="s">
        <v>349</v>
      </c>
      <c r="E200" s="145" t="s">
        <v>1875</v>
      </c>
      <c r="F200" s="146" t="s">
        <v>1876</v>
      </c>
      <c r="G200" s="147" t="s">
        <v>303</v>
      </c>
      <c r="H200" s="148">
        <v>1</v>
      </c>
      <c r="I200" s="149"/>
      <c r="J200" s="150">
        <f>ROUND(I200*H200,2)</f>
        <v>0</v>
      </c>
      <c r="K200" s="151"/>
      <c r="L200" s="30"/>
      <c r="M200" s="152" t="s">
        <v>35</v>
      </c>
      <c r="N200" s="153" t="s">
        <v>47</v>
      </c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AR200" s="123" t="s">
        <v>289</v>
      </c>
      <c r="AT200" s="123" t="s">
        <v>349</v>
      </c>
      <c r="AU200" s="123" t="s">
        <v>76</v>
      </c>
      <c r="AY200" s="15" t="s">
        <v>288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5" t="s">
        <v>83</v>
      </c>
      <c r="BK200" s="124">
        <f>ROUND(I200*H200,2)</f>
        <v>0</v>
      </c>
      <c r="BL200" s="15" t="s">
        <v>289</v>
      </c>
      <c r="BM200" s="123" t="s">
        <v>1877</v>
      </c>
    </row>
    <row r="201" spans="2:65" s="1" customFormat="1" ht="11.25">
      <c r="B201" s="30"/>
      <c r="D201" s="125" t="s">
        <v>291</v>
      </c>
      <c r="F201" s="126" t="s">
        <v>1876</v>
      </c>
      <c r="I201" s="127"/>
      <c r="L201" s="30"/>
      <c r="M201" s="128"/>
      <c r="T201" s="51"/>
      <c r="AT201" s="15" t="s">
        <v>291</v>
      </c>
      <c r="AU201" s="15" t="s">
        <v>76</v>
      </c>
    </row>
    <row r="202" spans="2:65" s="1" customFormat="1" ht="24.2" customHeight="1">
      <c r="B202" s="30"/>
      <c r="C202" s="144" t="s">
        <v>508</v>
      </c>
      <c r="D202" s="144" t="s">
        <v>349</v>
      </c>
      <c r="E202" s="145" t="s">
        <v>604</v>
      </c>
      <c r="F202" s="146" t="s">
        <v>605</v>
      </c>
      <c r="G202" s="147" t="s">
        <v>286</v>
      </c>
      <c r="H202" s="148">
        <v>2362.46</v>
      </c>
      <c r="I202" s="149"/>
      <c r="J202" s="150">
        <f>ROUND(I202*H202,2)</f>
        <v>0</v>
      </c>
      <c r="K202" s="151"/>
      <c r="L202" s="30"/>
      <c r="M202" s="152" t="s">
        <v>35</v>
      </c>
      <c r="N202" s="153" t="s">
        <v>47</v>
      </c>
      <c r="P202" s="121">
        <f>O202*H202</f>
        <v>0</v>
      </c>
      <c r="Q202" s="121">
        <v>0</v>
      </c>
      <c r="R202" s="121">
        <f>Q202*H202</f>
        <v>0</v>
      </c>
      <c r="S202" s="121">
        <v>0</v>
      </c>
      <c r="T202" s="122">
        <f>S202*H202</f>
        <v>0</v>
      </c>
      <c r="AR202" s="123" t="s">
        <v>289</v>
      </c>
      <c r="AT202" s="123" t="s">
        <v>349</v>
      </c>
      <c r="AU202" s="123" t="s">
        <v>76</v>
      </c>
      <c r="AY202" s="15" t="s">
        <v>288</v>
      </c>
      <c r="BE202" s="124">
        <f>IF(N202="základní",J202,0)</f>
        <v>0</v>
      </c>
      <c r="BF202" s="124">
        <f>IF(N202="snížená",J202,0)</f>
        <v>0</v>
      </c>
      <c r="BG202" s="124">
        <f>IF(N202="zákl. přenesená",J202,0)</f>
        <v>0</v>
      </c>
      <c r="BH202" s="124">
        <f>IF(N202="sníž. přenesená",J202,0)</f>
        <v>0</v>
      </c>
      <c r="BI202" s="124">
        <f>IF(N202="nulová",J202,0)</f>
        <v>0</v>
      </c>
      <c r="BJ202" s="15" t="s">
        <v>83</v>
      </c>
      <c r="BK202" s="124">
        <f>ROUND(I202*H202,2)</f>
        <v>0</v>
      </c>
      <c r="BL202" s="15" t="s">
        <v>289</v>
      </c>
      <c r="BM202" s="123" t="s">
        <v>606</v>
      </c>
    </row>
    <row r="203" spans="2:65" s="1" customFormat="1" ht="19.5">
      <c r="B203" s="30"/>
      <c r="D203" s="125" t="s">
        <v>291</v>
      </c>
      <c r="F203" s="126" t="s">
        <v>607</v>
      </c>
      <c r="I203" s="127"/>
      <c r="L203" s="30"/>
      <c r="M203" s="128"/>
      <c r="T203" s="51"/>
      <c r="AT203" s="15" t="s">
        <v>291</v>
      </c>
      <c r="AU203" s="15" t="s">
        <v>76</v>
      </c>
    </row>
    <row r="204" spans="2:65" s="9" customFormat="1" ht="11.25">
      <c r="B204" s="129"/>
      <c r="D204" s="125" t="s">
        <v>292</v>
      </c>
      <c r="E204" s="130" t="s">
        <v>35</v>
      </c>
      <c r="F204" s="131" t="s">
        <v>1878</v>
      </c>
      <c r="H204" s="132">
        <v>189.65799999999999</v>
      </c>
      <c r="I204" s="133"/>
      <c r="L204" s="129"/>
      <c r="M204" s="134"/>
      <c r="T204" s="135"/>
      <c r="AT204" s="130" t="s">
        <v>292</v>
      </c>
      <c r="AU204" s="130" t="s">
        <v>76</v>
      </c>
      <c r="AV204" s="9" t="s">
        <v>85</v>
      </c>
      <c r="AW204" s="9" t="s">
        <v>37</v>
      </c>
      <c r="AX204" s="9" t="s">
        <v>76</v>
      </c>
      <c r="AY204" s="130" t="s">
        <v>288</v>
      </c>
    </row>
    <row r="205" spans="2:65" s="9" customFormat="1" ht="11.25">
      <c r="B205" s="129"/>
      <c r="D205" s="125" t="s">
        <v>292</v>
      </c>
      <c r="E205" s="130" t="s">
        <v>35</v>
      </c>
      <c r="F205" s="131" t="s">
        <v>1879</v>
      </c>
      <c r="H205" s="132">
        <v>1049.67</v>
      </c>
      <c r="I205" s="133"/>
      <c r="L205" s="129"/>
      <c r="M205" s="134"/>
      <c r="T205" s="135"/>
      <c r="AT205" s="130" t="s">
        <v>292</v>
      </c>
      <c r="AU205" s="130" t="s">
        <v>76</v>
      </c>
      <c r="AV205" s="9" t="s">
        <v>85</v>
      </c>
      <c r="AW205" s="9" t="s">
        <v>37</v>
      </c>
      <c r="AX205" s="9" t="s">
        <v>76</v>
      </c>
      <c r="AY205" s="130" t="s">
        <v>288</v>
      </c>
    </row>
    <row r="206" spans="2:65" s="9" customFormat="1" ht="11.25">
      <c r="B206" s="129"/>
      <c r="D206" s="125" t="s">
        <v>292</v>
      </c>
      <c r="E206" s="130" t="s">
        <v>35</v>
      </c>
      <c r="F206" s="131" t="s">
        <v>1880</v>
      </c>
      <c r="H206" s="132">
        <v>1122.8320000000001</v>
      </c>
      <c r="I206" s="133"/>
      <c r="L206" s="129"/>
      <c r="M206" s="134"/>
      <c r="T206" s="135"/>
      <c r="AT206" s="130" t="s">
        <v>292</v>
      </c>
      <c r="AU206" s="130" t="s">
        <v>76</v>
      </c>
      <c r="AV206" s="9" t="s">
        <v>85</v>
      </c>
      <c r="AW206" s="9" t="s">
        <v>37</v>
      </c>
      <c r="AX206" s="9" t="s">
        <v>76</v>
      </c>
      <c r="AY206" s="130" t="s">
        <v>288</v>
      </c>
    </row>
    <row r="207" spans="2:65" s="9" customFormat="1" ht="11.25">
      <c r="B207" s="129"/>
      <c r="D207" s="125" t="s">
        <v>292</v>
      </c>
      <c r="E207" s="130" t="s">
        <v>35</v>
      </c>
      <c r="F207" s="131" t="s">
        <v>1103</v>
      </c>
      <c r="H207" s="132">
        <v>0.3</v>
      </c>
      <c r="I207" s="133"/>
      <c r="L207" s="129"/>
      <c r="M207" s="134"/>
      <c r="T207" s="135"/>
      <c r="AT207" s="130" t="s">
        <v>292</v>
      </c>
      <c r="AU207" s="130" t="s">
        <v>76</v>
      </c>
      <c r="AV207" s="9" t="s">
        <v>85</v>
      </c>
      <c r="AW207" s="9" t="s">
        <v>37</v>
      </c>
      <c r="AX207" s="9" t="s">
        <v>76</v>
      </c>
      <c r="AY207" s="130" t="s">
        <v>288</v>
      </c>
    </row>
    <row r="208" spans="2:65" s="10" customFormat="1" ht="11.25">
      <c r="B208" s="136"/>
      <c r="D208" s="125" t="s">
        <v>292</v>
      </c>
      <c r="E208" s="137" t="s">
        <v>35</v>
      </c>
      <c r="F208" s="138" t="s">
        <v>307</v>
      </c>
      <c r="H208" s="139">
        <v>2362.46</v>
      </c>
      <c r="I208" s="140"/>
      <c r="L208" s="136"/>
      <c r="M208" s="141"/>
      <c r="T208" s="142"/>
      <c r="AT208" s="137" t="s">
        <v>292</v>
      </c>
      <c r="AU208" s="137" t="s">
        <v>76</v>
      </c>
      <c r="AV208" s="10" t="s">
        <v>289</v>
      </c>
      <c r="AW208" s="10" t="s">
        <v>37</v>
      </c>
      <c r="AX208" s="10" t="s">
        <v>83</v>
      </c>
      <c r="AY208" s="137" t="s">
        <v>288</v>
      </c>
    </row>
    <row r="209" spans="2:65" s="1" customFormat="1" ht="33" customHeight="1">
      <c r="B209" s="30"/>
      <c r="C209" s="144" t="s">
        <v>515</v>
      </c>
      <c r="D209" s="144" t="s">
        <v>349</v>
      </c>
      <c r="E209" s="145" t="s">
        <v>616</v>
      </c>
      <c r="F209" s="146" t="s">
        <v>617</v>
      </c>
      <c r="G209" s="147" t="s">
        <v>286</v>
      </c>
      <c r="H209" s="148">
        <v>30440.73</v>
      </c>
      <c r="I209" s="149"/>
      <c r="J209" s="150">
        <f>ROUND(I209*H209,2)</f>
        <v>0</v>
      </c>
      <c r="K209" s="151"/>
      <c r="L209" s="30"/>
      <c r="M209" s="152" t="s">
        <v>35</v>
      </c>
      <c r="N209" s="153" t="s">
        <v>47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289</v>
      </c>
      <c r="AT209" s="123" t="s">
        <v>349</v>
      </c>
      <c r="AU209" s="123" t="s">
        <v>76</v>
      </c>
      <c r="AY209" s="15" t="s">
        <v>288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5" t="s">
        <v>83</v>
      </c>
      <c r="BK209" s="124">
        <f>ROUND(I209*H209,2)</f>
        <v>0</v>
      </c>
      <c r="BL209" s="15" t="s">
        <v>289</v>
      </c>
      <c r="BM209" s="123" t="s">
        <v>618</v>
      </c>
    </row>
    <row r="210" spans="2:65" s="1" customFormat="1" ht="19.5">
      <c r="B210" s="30"/>
      <c r="D210" s="125" t="s">
        <v>291</v>
      </c>
      <c r="F210" s="126" t="s">
        <v>619</v>
      </c>
      <c r="I210" s="127"/>
      <c r="L210" s="30"/>
      <c r="M210" s="128"/>
      <c r="T210" s="51"/>
      <c r="AT210" s="15" t="s">
        <v>291</v>
      </c>
      <c r="AU210" s="15" t="s">
        <v>76</v>
      </c>
    </row>
    <row r="211" spans="2:65" s="9" customFormat="1" ht="11.25">
      <c r="B211" s="129"/>
      <c r="D211" s="125" t="s">
        <v>292</v>
      </c>
      <c r="E211" s="130" t="s">
        <v>35</v>
      </c>
      <c r="F211" s="131" t="s">
        <v>1881</v>
      </c>
      <c r="H211" s="132">
        <v>30440.43</v>
      </c>
      <c r="I211" s="133"/>
      <c r="L211" s="129"/>
      <c r="M211" s="134"/>
      <c r="T211" s="135"/>
      <c r="AT211" s="130" t="s">
        <v>292</v>
      </c>
      <c r="AU211" s="130" t="s">
        <v>76</v>
      </c>
      <c r="AV211" s="9" t="s">
        <v>85</v>
      </c>
      <c r="AW211" s="9" t="s">
        <v>37</v>
      </c>
      <c r="AX211" s="9" t="s">
        <v>76</v>
      </c>
      <c r="AY211" s="130" t="s">
        <v>288</v>
      </c>
    </row>
    <row r="212" spans="2:65" s="9" customFormat="1" ht="11.25">
      <c r="B212" s="129"/>
      <c r="D212" s="125" t="s">
        <v>292</v>
      </c>
      <c r="E212" s="130" t="s">
        <v>35</v>
      </c>
      <c r="F212" s="131" t="s">
        <v>1106</v>
      </c>
      <c r="H212" s="132">
        <v>0.3</v>
      </c>
      <c r="I212" s="133"/>
      <c r="L212" s="129"/>
      <c r="M212" s="134"/>
      <c r="T212" s="135"/>
      <c r="AT212" s="130" t="s">
        <v>292</v>
      </c>
      <c r="AU212" s="130" t="s">
        <v>76</v>
      </c>
      <c r="AV212" s="9" t="s">
        <v>85</v>
      </c>
      <c r="AW212" s="9" t="s">
        <v>37</v>
      </c>
      <c r="AX212" s="9" t="s">
        <v>76</v>
      </c>
      <c r="AY212" s="130" t="s">
        <v>288</v>
      </c>
    </row>
    <row r="213" spans="2:65" s="10" customFormat="1" ht="11.25">
      <c r="B213" s="136"/>
      <c r="D213" s="125" t="s">
        <v>292</v>
      </c>
      <c r="E213" s="137" t="s">
        <v>35</v>
      </c>
      <c r="F213" s="138" t="s">
        <v>307</v>
      </c>
      <c r="H213" s="139">
        <v>30440.73</v>
      </c>
      <c r="I213" s="140"/>
      <c r="L213" s="136"/>
      <c r="M213" s="141"/>
      <c r="T213" s="142"/>
      <c r="AT213" s="137" t="s">
        <v>292</v>
      </c>
      <c r="AU213" s="137" t="s">
        <v>76</v>
      </c>
      <c r="AV213" s="10" t="s">
        <v>289</v>
      </c>
      <c r="AW213" s="10" t="s">
        <v>37</v>
      </c>
      <c r="AX213" s="10" t="s">
        <v>83</v>
      </c>
      <c r="AY213" s="137" t="s">
        <v>288</v>
      </c>
    </row>
    <row r="214" spans="2:65" s="1" customFormat="1" ht="16.5" customHeight="1">
      <c r="B214" s="30"/>
      <c r="C214" s="144" t="s">
        <v>522</v>
      </c>
      <c r="D214" s="144" t="s">
        <v>349</v>
      </c>
      <c r="E214" s="145" t="s">
        <v>627</v>
      </c>
      <c r="F214" s="146" t="s">
        <v>628</v>
      </c>
      <c r="G214" s="147" t="s">
        <v>286</v>
      </c>
      <c r="H214" s="148">
        <v>78.903999999999996</v>
      </c>
      <c r="I214" s="149"/>
      <c r="J214" s="150">
        <f>ROUND(I214*H214,2)</f>
        <v>0</v>
      </c>
      <c r="K214" s="151"/>
      <c r="L214" s="30"/>
      <c r="M214" s="152" t="s">
        <v>35</v>
      </c>
      <c r="N214" s="153" t="s">
        <v>47</v>
      </c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AR214" s="123" t="s">
        <v>289</v>
      </c>
      <c r="AT214" s="123" t="s">
        <v>349</v>
      </c>
      <c r="AU214" s="123" t="s">
        <v>76</v>
      </c>
      <c r="AY214" s="15" t="s">
        <v>288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15" t="s">
        <v>83</v>
      </c>
      <c r="BK214" s="124">
        <f>ROUND(I214*H214,2)</f>
        <v>0</v>
      </c>
      <c r="BL214" s="15" t="s">
        <v>289</v>
      </c>
      <c r="BM214" s="123" t="s">
        <v>629</v>
      </c>
    </row>
    <row r="215" spans="2:65" s="1" customFormat="1" ht="19.5">
      <c r="B215" s="30"/>
      <c r="D215" s="125" t="s">
        <v>291</v>
      </c>
      <c r="F215" s="126" t="s">
        <v>630</v>
      </c>
      <c r="I215" s="127"/>
      <c r="L215" s="30"/>
      <c r="M215" s="128"/>
      <c r="T215" s="51"/>
      <c r="AT215" s="15" t="s">
        <v>291</v>
      </c>
      <c r="AU215" s="15" t="s">
        <v>76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1882</v>
      </c>
      <c r="H216" s="132">
        <v>77.760000000000005</v>
      </c>
      <c r="I216" s="133"/>
      <c r="L216" s="129"/>
      <c r="M216" s="134"/>
      <c r="T216" s="135"/>
      <c r="AT216" s="130" t="s">
        <v>292</v>
      </c>
      <c r="AU216" s="130" t="s">
        <v>76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1883</v>
      </c>
      <c r="H217" s="132">
        <v>1.1439999999999999</v>
      </c>
      <c r="I217" s="133"/>
      <c r="L217" s="129"/>
      <c r="M217" s="134"/>
      <c r="T217" s="135"/>
      <c r="AT217" s="130" t="s">
        <v>292</v>
      </c>
      <c r="AU217" s="130" t="s">
        <v>76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10" customFormat="1" ht="11.25">
      <c r="B218" s="136"/>
      <c r="D218" s="125" t="s">
        <v>292</v>
      </c>
      <c r="E218" s="137" t="s">
        <v>35</v>
      </c>
      <c r="F218" s="138" t="s">
        <v>307</v>
      </c>
      <c r="H218" s="139">
        <v>78.903999999999996</v>
      </c>
      <c r="I218" s="140"/>
      <c r="L218" s="136"/>
      <c r="M218" s="141"/>
      <c r="T218" s="142"/>
      <c r="AT218" s="137" t="s">
        <v>292</v>
      </c>
      <c r="AU218" s="137" t="s">
        <v>76</v>
      </c>
      <c r="AV218" s="10" t="s">
        <v>289</v>
      </c>
      <c r="AW218" s="10" t="s">
        <v>37</v>
      </c>
      <c r="AX218" s="10" t="s">
        <v>83</v>
      </c>
      <c r="AY218" s="137" t="s">
        <v>288</v>
      </c>
    </row>
    <row r="219" spans="2:65" s="1" customFormat="1" ht="24.2" customHeight="1">
      <c r="B219" s="30"/>
      <c r="C219" s="144" t="s">
        <v>530</v>
      </c>
      <c r="D219" s="144" t="s">
        <v>349</v>
      </c>
      <c r="E219" s="145" t="s">
        <v>635</v>
      </c>
      <c r="F219" s="146" t="s">
        <v>636</v>
      </c>
      <c r="G219" s="147" t="s">
        <v>286</v>
      </c>
      <c r="H219" s="148">
        <v>3431.4609999999998</v>
      </c>
      <c r="I219" s="149"/>
      <c r="J219" s="150">
        <f>ROUND(I219*H219,2)</f>
        <v>0</v>
      </c>
      <c r="K219" s="151"/>
      <c r="L219" s="30"/>
      <c r="M219" s="152" t="s">
        <v>35</v>
      </c>
      <c r="N219" s="153" t="s">
        <v>47</v>
      </c>
      <c r="P219" s="121">
        <f>O219*H219</f>
        <v>0</v>
      </c>
      <c r="Q219" s="121">
        <v>0</v>
      </c>
      <c r="R219" s="121">
        <f>Q219*H219</f>
        <v>0</v>
      </c>
      <c r="S219" s="121">
        <v>0</v>
      </c>
      <c r="T219" s="122">
        <f>S219*H219</f>
        <v>0</v>
      </c>
      <c r="AR219" s="123" t="s">
        <v>289</v>
      </c>
      <c r="AT219" s="123" t="s">
        <v>349</v>
      </c>
      <c r="AU219" s="123" t="s">
        <v>76</v>
      </c>
      <c r="AY219" s="15" t="s">
        <v>288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5" t="s">
        <v>83</v>
      </c>
      <c r="BK219" s="124">
        <f>ROUND(I219*H219,2)</f>
        <v>0</v>
      </c>
      <c r="BL219" s="15" t="s">
        <v>289</v>
      </c>
      <c r="BM219" s="123" t="s">
        <v>637</v>
      </c>
    </row>
    <row r="220" spans="2:65" s="1" customFormat="1" ht="19.5">
      <c r="B220" s="30"/>
      <c r="D220" s="125" t="s">
        <v>291</v>
      </c>
      <c r="F220" s="126" t="s">
        <v>638</v>
      </c>
      <c r="I220" s="127"/>
      <c r="L220" s="30"/>
      <c r="M220" s="128"/>
      <c r="T220" s="51"/>
      <c r="AT220" s="15" t="s">
        <v>291</v>
      </c>
      <c r="AU220" s="15" t="s">
        <v>76</v>
      </c>
    </row>
    <row r="221" spans="2:65" s="9" customFormat="1" ht="11.25">
      <c r="B221" s="129"/>
      <c r="D221" s="125" t="s">
        <v>292</v>
      </c>
      <c r="E221" s="130" t="s">
        <v>35</v>
      </c>
      <c r="F221" s="131" t="s">
        <v>1884</v>
      </c>
      <c r="H221" s="132">
        <v>3348</v>
      </c>
      <c r="I221" s="133"/>
      <c r="L221" s="129"/>
      <c r="M221" s="134"/>
      <c r="T221" s="135"/>
      <c r="AT221" s="130" t="s">
        <v>292</v>
      </c>
      <c r="AU221" s="130" t="s">
        <v>76</v>
      </c>
      <c r="AV221" s="9" t="s">
        <v>85</v>
      </c>
      <c r="AW221" s="9" t="s">
        <v>37</v>
      </c>
      <c r="AX221" s="9" t="s">
        <v>76</v>
      </c>
      <c r="AY221" s="130" t="s">
        <v>288</v>
      </c>
    </row>
    <row r="222" spans="2:65" s="9" customFormat="1" ht="11.25">
      <c r="B222" s="129"/>
      <c r="D222" s="125" t="s">
        <v>292</v>
      </c>
      <c r="E222" s="130" t="s">
        <v>35</v>
      </c>
      <c r="F222" s="131" t="s">
        <v>1885</v>
      </c>
      <c r="H222" s="132">
        <v>77.760000000000005</v>
      </c>
      <c r="I222" s="133"/>
      <c r="L222" s="129"/>
      <c r="M222" s="134"/>
      <c r="T222" s="135"/>
      <c r="AT222" s="130" t="s">
        <v>292</v>
      </c>
      <c r="AU222" s="130" t="s">
        <v>76</v>
      </c>
      <c r="AV222" s="9" t="s">
        <v>85</v>
      </c>
      <c r="AW222" s="9" t="s">
        <v>37</v>
      </c>
      <c r="AX222" s="9" t="s">
        <v>76</v>
      </c>
      <c r="AY222" s="130" t="s">
        <v>288</v>
      </c>
    </row>
    <row r="223" spans="2:65" s="9" customFormat="1" ht="11.25">
      <c r="B223" s="129"/>
      <c r="D223" s="125" t="s">
        <v>292</v>
      </c>
      <c r="E223" s="130" t="s">
        <v>35</v>
      </c>
      <c r="F223" s="131" t="s">
        <v>1886</v>
      </c>
      <c r="H223" s="132">
        <v>1.1439999999999999</v>
      </c>
      <c r="I223" s="133"/>
      <c r="L223" s="129"/>
      <c r="M223" s="134"/>
      <c r="T223" s="135"/>
      <c r="AT223" s="130" t="s">
        <v>292</v>
      </c>
      <c r="AU223" s="130" t="s">
        <v>76</v>
      </c>
      <c r="AV223" s="9" t="s">
        <v>85</v>
      </c>
      <c r="AW223" s="9" t="s">
        <v>37</v>
      </c>
      <c r="AX223" s="9" t="s">
        <v>76</v>
      </c>
      <c r="AY223" s="130" t="s">
        <v>288</v>
      </c>
    </row>
    <row r="224" spans="2:65" s="9" customFormat="1" ht="11.25">
      <c r="B224" s="129"/>
      <c r="D224" s="125" t="s">
        <v>292</v>
      </c>
      <c r="E224" s="130" t="s">
        <v>35</v>
      </c>
      <c r="F224" s="131" t="s">
        <v>1887</v>
      </c>
      <c r="H224" s="132">
        <v>4.5570000000000004</v>
      </c>
      <c r="I224" s="133"/>
      <c r="L224" s="129"/>
      <c r="M224" s="134"/>
      <c r="T224" s="135"/>
      <c r="AT224" s="130" t="s">
        <v>292</v>
      </c>
      <c r="AU224" s="130" t="s">
        <v>76</v>
      </c>
      <c r="AV224" s="9" t="s">
        <v>85</v>
      </c>
      <c r="AW224" s="9" t="s">
        <v>37</v>
      </c>
      <c r="AX224" s="9" t="s">
        <v>76</v>
      </c>
      <c r="AY224" s="130" t="s">
        <v>288</v>
      </c>
    </row>
    <row r="225" spans="2:65" s="10" customFormat="1" ht="11.25">
      <c r="B225" s="136"/>
      <c r="D225" s="125" t="s">
        <v>292</v>
      </c>
      <c r="E225" s="137" t="s">
        <v>35</v>
      </c>
      <c r="F225" s="138" t="s">
        <v>307</v>
      </c>
      <c r="H225" s="139">
        <v>3431.4609999999998</v>
      </c>
      <c r="I225" s="140"/>
      <c r="L225" s="136"/>
      <c r="M225" s="141"/>
      <c r="T225" s="142"/>
      <c r="AT225" s="137" t="s">
        <v>292</v>
      </c>
      <c r="AU225" s="137" t="s">
        <v>76</v>
      </c>
      <c r="AV225" s="10" t="s">
        <v>289</v>
      </c>
      <c r="AW225" s="10" t="s">
        <v>37</v>
      </c>
      <c r="AX225" s="10" t="s">
        <v>83</v>
      </c>
      <c r="AY225" s="137" t="s">
        <v>288</v>
      </c>
    </row>
    <row r="226" spans="2:65" s="1" customFormat="1" ht="24.2" customHeight="1">
      <c r="B226" s="30"/>
      <c r="C226" s="144" t="s">
        <v>537</v>
      </c>
      <c r="D226" s="144" t="s">
        <v>349</v>
      </c>
      <c r="E226" s="145" t="s">
        <v>644</v>
      </c>
      <c r="F226" s="146" t="s">
        <v>645</v>
      </c>
      <c r="G226" s="147" t="s">
        <v>286</v>
      </c>
      <c r="H226" s="148">
        <v>3505.808</v>
      </c>
      <c r="I226" s="149"/>
      <c r="J226" s="150">
        <f>ROUND(I226*H226,2)</f>
        <v>0</v>
      </c>
      <c r="K226" s="151"/>
      <c r="L226" s="30"/>
      <c r="M226" s="152" t="s">
        <v>35</v>
      </c>
      <c r="N226" s="153" t="s">
        <v>47</v>
      </c>
      <c r="P226" s="121">
        <f>O226*H226</f>
        <v>0</v>
      </c>
      <c r="Q226" s="121">
        <v>0</v>
      </c>
      <c r="R226" s="121">
        <f>Q226*H226</f>
        <v>0</v>
      </c>
      <c r="S226" s="121">
        <v>0</v>
      </c>
      <c r="T226" s="122">
        <f>S226*H226</f>
        <v>0</v>
      </c>
      <c r="AR226" s="123" t="s">
        <v>289</v>
      </c>
      <c r="AT226" s="123" t="s">
        <v>349</v>
      </c>
      <c r="AU226" s="123" t="s">
        <v>76</v>
      </c>
      <c r="AY226" s="15" t="s">
        <v>288</v>
      </c>
      <c r="BE226" s="124">
        <f>IF(N226="základní",J226,0)</f>
        <v>0</v>
      </c>
      <c r="BF226" s="124">
        <f>IF(N226="snížená",J226,0)</f>
        <v>0</v>
      </c>
      <c r="BG226" s="124">
        <f>IF(N226="zákl. přenesená",J226,0)</f>
        <v>0</v>
      </c>
      <c r="BH226" s="124">
        <f>IF(N226="sníž. přenesená",J226,0)</f>
        <v>0</v>
      </c>
      <c r="BI226" s="124">
        <f>IF(N226="nulová",J226,0)</f>
        <v>0</v>
      </c>
      <c r="BJ226" s="15" t="s">
        <v>83</v>
      </c>
      <c r="BK226" s="124">
        <f>ROUND(I226*H226,2)</f>
        <v>0</v>
      </c>
      <c r="BL226" s="15" t="s">
        <v>289</v>
      </c>
      <c r="BM226" s="123" t="s">
        <v>646</v>
      </c>
    </row>
    <row r="227" spans="2:65" s="1" customFormat="1" ht="19.5">
      <c r="B227" s="30"/>
      <c r="D227" s="125" t="s">
        <v>291</v>
      </c>
      <c r="F227" s="126" t="s">
        <v>647</v>
      </c>
      <c r="I227" s="127"/>
      <c r="L227" s="30"/>
      <c r="M227" s="128"/>
      <c r="T227" s="51"/>
      <c r="AT227" s="15" t="s">
        <v>291</v>
      </c>
      <c r="AU227" s="15" t="s">
        <v>76</v>
      </c>
    </row>
    <row r="228" spans="2:65" s="9" customFormat="1" ht="11.25">
      <c r="B228" s="129"/>
      <c r="D228" s="125" t="s">
        <v>292</v>
      </c>
      <c r="E228" s="130" t="s">
        <v>35</v>
      </c>
      <c r="F228" s="131" t="s">
        <v>1888</v>
      </c>
      <c r="H228" s="132">
        <v>3348</v>
      </c>
      <c r="I228" s="133"/>
      <c r="L228" s="129"/>
      <c r="M228" s="134"/>
      <c r="T228" s="135"/>
      <c r="AT228" s="130" t="s">
        <v>292</v>
      </c>
      <c r="AU228" s="130" t="s">
        <v>76</v>
      </c>
      <c r="AV228" s="9" t="s">
        <v>85</v>
      </c>
      <c r="AW228" s="9" t="s">
        <v>37</v>
      </c>
      <c r="AX228" s="9" t="s">
        <v>76</v>
      </c>
      <c r="AY228" s="130" t="s">
        <v>288</v>
      </c>
    </row>
    <row r="229" spans="2:65" s="9" customFormat="1" ht="11.25">
      <c r="B229" s="129"/>
      <c r="D229" s="125" t="s">
        <v>292</v>
      </c>
      <c r="E229" s="130" t="s">
        <v>35</v>
      </c>
      <c r="F229" s="131" t="s">
        <v>1889</v>
      </c>
      <c r="H229" s="132">
        <v>155.52000000000001</v>
      </c>
      <c r="I229" s="133"/>
      <c r="L229" s="129"/>
      <c r="M229" s="134"/>
      <c r="T229" s="135"/>
      <c r="AT229" s="130" t="s">
        <v>292</v>
      </c>
      <c r="AU229" s="130" t="s">
        <v>76</v>
      </c>
      <c r="AV229" s="9" t="s">
        <v>85</v>
      </c>
      <c r="AW229" s="9" t="s">
        <v>37</v>
      </c>
      <c r="AX229" s="9" t="s">
        <v>76</v>
      </c>
      <c r="AY229" s="130" t="s">
        <v>288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1890</v>
      </c>
      <c r="H230" s="132">
        <v>2.2879999999999998</v>
      </c>
      <c r="I230" s="133"/>
      <c r="L230" s="129"/>
      <c r="M230" s="134"/>
      <c r="T230" s="135"/>
      <c r="AT230" s="130" t="s">
        <v>292</v>
      </c>
      <c r="AU230" s="130" t="s">
        <v>76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10" customFormat="1" ht="11.25">
      <c r="B231" s="136"/>
      <c r="D231" s="125" t="s">
        <v>292</v>
      </c>
      <c r="E231" s="137" t="s">
        <v>35</v>
      </c>
      <c r="F231" s="138" t="s">
        <v>307</v>
      </c>
      <c r="H231" s="139">
        <v>3505.808</v>
      </c>
      <c r="I231" s="140"/>
      <c r="L231" s="136"/>
      <c r="M231" s="141"/>
      <c r="T231" s="142"/>
      <c r="AT231" s="137" t="s">
        <v>292</v>
      </c>
      <c r="AU231" s="137" t="s">
        <v>76</v>
      </c>
      <c r="AV231" s="10" t="s">
        <v>289</v>
      </c>
      <c r="AW231" s="10" t="s">
        <v>37</v>
      </c>
      <c r="AX231" s="10" t="s">
        <v>83</v>
      </c>
      <c r="AY231" s="137" t="s">
        <v>288</v>
      </c>
    </row>
    <row r="232" spans="2:65" s="1" customFormat="1" ht="16.5" customHeight="1">
      <c r="B232" s="30"/>
      <c r="C232" s="144" t="s">
        <v>544</v>
      </c>
      <c r="D232" s="144" t="s">
        <v>349</v>
      </c>
      <c r="E232" s="145" t="s">
        <v>665</v>
      </c>
      <c r="F232" s="146" t="s">
        <v>666</v>
      </c>
      <c r="G232" s="147" t="s">
        <v>286</v>
      </c>
      <c r="H232" s="148">
        <v>77.760000000000005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76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667</v>
      </c>
    </row>
    <row r="233" spans="2:65" s="1" customFormat="1" ht="19.5">
      <c r="B233" s="30"/>
      <c r="D233" s="125" t="s">
        <v>291</v>
      </c>
      <c r="F233" s="126" t="s">
        <v>668</v>
      </c>
      <c r="I233" s="127"/>
      <c r="L233" s="30"/>
      <c r="M233" s="128"/>
      <c r="T233" s="51"/>
      <c r="AT233" s="15" t="s">
        <v>291</v>
      </c>
      <c r="AU233" s="15" t="s">
        <v>76</v>
      </c>
    </row>
    <row r="234" spans="2:65" s="9" customFormat="1" ht="11.25">
      <c r="B234" s="129"/>
      <c r="D234" s="125" t="s">
        <v>292</v>
      </c>
      <c r="E234" s="130" t="s">
        <v>35</v>
      </c>
      <c r="F234" s="131" t="s">
        <v>1891</v>
      </c>
      <c r="H234" s="132">
        <v>77.760000000000005</v>
      </c>
      <c r="I234" s="133"/>
      <c r="L234" s="129"/>
      <c r="M234" s="134"/>
      <c r="T234" s="135"/>
      <c r="AT234" s="130" t="s">
        <v>292</v>
      </c>
      <c r="AU234" s="130" t="s">
        <v>76</v>
      </c>
      <c r="AV234" s="9" t="s">
        <v>85</v>
      </c>
      <c r="AW234" s="9" t="s">
        <v>37</v>
      </c>
      <c r="AX234" s="9" t="s">
        <v>83</v>
      </c>
      <c r="AY234" s="130" t="s">
        <v>288</v>
      </c>
    </row>
    <row r="235" spans="2:65" s="1" customFormat="1" ht="16.5" customHeight="1">
      <c r="B235" s="30"/>
      <c r="C235" s="144" t="s">
        <v>551</v>
      </c>
      <c r="D235" s="144" t="s">
        <v>349</v>
      </c>
      <c r="E235" s="145" t="s">
        <v>671</v>
      </c>
      <c r="F235" s="146" t="s">
        <v>672</v>
      </c>
      <c r="G235" s="147" t="s">
        <v>286</v>
      </c>
      <c r="H235" s="148">
        <v>0.3</v>
      </c>
      <c r="I235" s="149"/>
      <c r="J235" s="150">
        <f>ROUND(I235*H235,2)</f>
        <v>0</v>
      </c>
      <c r="K235" s="151"/>
      <c r="L235" s="30"/>
      <c r="M235" s="152" t="s">
        <v>35</v>
      </c>
      <c r="N235" s="153" t="s">
        <v>47</v>
      </c>
      <c r="P235" s="121">
        <f>O235*H235</f>
        <v>0</v>
      </c>
      <c r="Q235" s="121">
        <v>0</v>
      </c>
      <c r="R235" s="121">
        <f>Q235*H235</f>
        <v>0</v>
      </c>
      <c r="S235" s="121">
        <v>0</v>
      </c>
      <c r="T235" s="122">
        <f>S235*H235</f>
        <v>0</v>
      </c>
      <c r="AR235" s="123" t="s">
        <v>289</v>
      </c>
      <c r="AT235" s="123" t="s">
        <v>349</v>
      </c>
      <c r="AU235" s="123" t="s">
        <v>76</v>
      </c>
      <c r="AY235" s="15" t="s">
        <v>288</v>
      </c>
      <c r="BE235" s="124">
        <f>IF(N235="základní",J235,0)</f>
        <v>0</v>
      </c>
      <c r="BF235" s="124">
        <f>IF(N235="snížená",J235,0)</f>
        <v>0</v>
      </c>
      <c r="BG235" s="124">
        <f>IF(N235="zákl. přenesená",J235,0)</f>
        <v>0</v>
      </c>
      <c r="BH235" s="124">
        <f>IF(N235="sníž. přenesená",J235,0)</f>
        <v>0</v>
      </c>
      <c r="BI235" s="124">
        <f>IF(N235="nulová",J235,0)</f>
        <v>0</v>
      </c>
      <c r="BJ235" s="15" t="s">
        <v>83</v>
      </c>
      <c r="BK235" s="124">
        <f>ROUND(I235*H235,2)</f>
        <v>0</v>
      </c>
      <c r="BL235" s="15" t="s">
        <v>289</v>
      </c>
      <c r="BM235" s="123" t="s">
        <v>1892</v>
      </c>
    </row>
    <row r="236" spans="2:65" s="1" customFormat="1" ht="19.5">
      <c r="B236" s="30"/>
      <c r="D236" s="125" t="s">
        <v>291</v>
      </c>
      <c r="F236" s="126" t="s">
        <v>674</v>
      </c>
      <c r="I236" s="127"/>
      <c r="L236" s="30"/>
      <c r="M236" s="128"/>
      <c r="T236" s="51"/>
      <c r="AT236" s="15" t="s">
        <v>291</v>
      </c>
      <c r="AU236" s="15" t="s">
        <v>76</v>
      </c>
    </row>
    <row r="237" spans="2:65" s="9" customFormat="1" ht="11.25">
      <c r="B237" s="129"/>
      <c r="D237" s="125" t="s">
        <v>292</v>
      </c>
      <c r="E237" s="130" t="s">
        <v>35</v>
      </c>
      <c r="F237" s="131" t="s">
        <v>1131</v>
      </c>
      <c r="H237" s="132">
        <v>0.3</v>
      </c>
      <c r="I237" s="133"/>
      <c r="L237" s="129"/>
      <c r="M237" s="134"/>
      <c r="T237" s="135"/>
      <c r="AT237" s="130" t="s">
        <v>292</v>
      </c>
      <c r="AU237" s="130" t="s">
        <v>76</v>
      </c>
      <c r="AV237" s="9" t="s">
        <v>85</v>
      </c>
      <c r="AW237" s="9" t="s">
        <v>37</v>
      </c>
      <c r="AX237" s="9" t="s">
        <v>83</v>
      </c>
      <c r="AY237" s="130" t="s">
        <v>288</v>
      </c>
    </row>
    <row r="238" spans="2:65" s="1" customFormat="1" ht="16.5" customHeight="1">
      <c r="B238" s="30"/>
      <c r="C238" s="144" t="s">
        <v>558</v>
      </c>
      <c r="D238" s="144" t="s">
        <v>349</v>
      </c>
      <c r="E238" s="145" t="s">
        <v>678</v>
      </c>
      <c r="F238" s="146" t="s">
        <v>679</v>
      </c>
      <c r="G238" s="147" t="s">
        <v>286</v>
      </c>
      <c r="H238" s="148">
        <v>1.1439999999999999</v>
      </c>
      <c r="I238" s="149"/>
      <c r="J238" s="150">
        <f>ROUND(I238*H238,2)</f>
        <v>0</v>
      </c>
      <c r="K238" s="151"/>
      <c r="L238" s="30"/>
      <c r="M238" s="152" t="s">
        <v>35</v>
      </c>
      <c r="N238" s="153" t="s">
        <v>47</v>
      </c>
      <c r="P238" s="121">
        <f>O238*H238</f>
        <v>0</v>
      </c>
      <c r="Q238" s="121">
        <v>0</v>
      </c>
      <c r="R238" s="121">
        <f>Q238*H238</f>
        <v>0</v>
      </c>
      <c r="S238" s="121">
        <v>0</v>
      </c>
      <c r="T238" s="122">
        <f>S238*H238</f>
        <v>0</v>
      </c>
      <c r="AR238" s="123" t="s">
        <v>289</v>
      </c>
      <c r="AT238" s="123" t="s">
        <v>349</v>
      </c>
      <c r="AU238" s="123" t="s">
        <v>76</v>
      </c>
      <c r="AY238" s="15" t="s">
        <v>288</v>
      </c>
      <c r="BE238" s="124">
        <f>IF(N238="základní",J238,0)</f>
        <v>0</v>
      </c>
      <c r="BF238" s="124">
        <f>IF(N238="snížená",J238,0)</f>
        <v>0</v>
      </c>
      <c r="BG238" s="124">
        <f>IF(N238="zákl. přenesená",J238,0)</f>
        <v>0</v>
      </c>
      <c r="BH238" s="124">
        <f>IF(N238="sníž. přenesená",J238,0)</f>
        <v>0</v>
      </c>
      <c r="BI238" s="124">
        <f>IF(N238="nulová",J238,0)</f>
        <v>0</v>
      </c>
      <c r="BJ238" s="15" t="s">
        <v>83</v>
      </c>
      <c r="BK238" s="124">
        <f>ROUND(I238*H238,2)</f>
        <v>0</v>
      </c>
      <c r="BL238" s="15" t="s">
        <v>289</v>
      </c>
      <c r="BM238" s="123" t="s">
        <v>680</v>
      </c>
    </row>
    <row r="239" spans="2:65" s="1" customFormat="1" ht="19.5">
      <c r="B239" s="30"/>
      <c r="D239" s="125" t="s">
        <v>291</v>
      </c>
      <c r="F239" s="126" t="s">
        <v>681</v>
      </c>
      <c r="I239" s="127"/>
      <c r="L239" s="30"/>
      <c r="M239" s="128"/>
      <c r="T239" s="51"/>
      <c r="AT239" s="15" t="s">
        <v>291</v>
      </c>
      <c r="AU239" s="15" t="s">
        <v>76</v>
      </c>
    </row>
    <row r="240" spans="2:65" s="9" customFormat="1" ht="11.25">
      <c r="B240" s="129"/>
      <c r="D240" s="125" t="s">
        <v>292</v>
      </c>
      <c r="E240" s="130" t="s">
        <v>35</v>
      </c>
      <c r="F240" s="131" t="s">
        <v>1893</v>
      </c>
      <c r="H240" s="132">
        <v>1.1439999999999999</v>
      </c>
      <c r="I240" s="133"/>
      <c r="L240" s="129"/>
      <c r="M240" s="154"/>
      <c r="N240" s="155"/>
      <c r="O240" s="155"/>
      <c r="P240" s="155"/>
      <c r="Q240" s="155"/>
      <c r="R240" s="155"/>
      <c r="S240" s="155"/>
      <c r="T240" s="156"/>
      <c r="AT240" s="130" t="s">
        <v>292</v>
      </c>
      <c r="AU240" s="130" t="s">
        <v>76</v>
      </c>
      <c r="AV240" s="9" t="s">
        <v>85</v>
      </c>
      <c r="AW240" s="9" t="s">
        <v>37</v>
      </c>
      <c r="AX240" s="9" t="s">
        <v>83</v>
      </c>
      <c r="AY240" s="130" t="s">
        <v>288</v>
      </c>
    </row>
    <row r="241" spans="2:12" s="1" customFormat="1" ht="6.95" customHeight="1">
      <c r="B241" s="39"/>
      <c r="C241" s="40"/>
      <c r="D241" s="40"/>
      <c r="E241" s="40"/>
      <c r="F241" s="40"/>
      <c r="G241" s="40"/>
      <c r="H241" s="40"/>
      <c r="I241" s="40"/>
      <c r="J241" s="40"/>
      <c r="K241" s="40"/>
      <c r="L241" s="30"/>
    </row>
  </sheetData>
  <sheetProtection algorithmName="SHA-512" hashValue="OVqlLK+YuVgwLDrGaxcCDxpdloxFc6INaTb5pFTt3SRcqV/R2Je5DEc4EufHcXV/V8PWDTf7MvOZ3bOdVRYalw==" saltValue="uShCUGKr8wsm/2i24HtvwTN+0JMP5mwgT+7/z/OCziUL2ypEvbOIBcnUilj7kMpPJLIjZu1+Sjoi34w0FoixmQ==" spinCount="100000" sheet="1" objects="1" scenarios="1" formatColumns="0" formatRows="0" autoFilter="0"/>
  <autoFilter ref="C84:K240" xr:uid="{00000000-0009-0000-0000-00002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B2:BM92"/>
  <sheetViews>
    <sheetView showGridLines="0" topLeftCell="A72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232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1833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1894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1835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1833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23-02 -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Kamenný Újezd - Včelná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1833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23-02 -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Kamenný Újezd - Včelná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1239.3276000000001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24.2" customHeight="1">
      <c r="B86" s="30"/>
      <c r="C86" s="110" t="s">
        <v>83</v>
      </c>
      <c r="D86" s="110" t="s">
        <v>283</v>
      </c>
      <c r="E86" s="111" t="s">
        <v>684</v>
      </c>
      <c r="F86" s="112" t="s">
        <v>685</v>
      </c>
      <c r="G86" s="113" t="s">
        <v>303</v>
      </c>
      <c r="H86" s="114">
        <v>3210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0.32700000000000001</v>
      </c>
      <c r="R86" s="121">
        <f>Q86*H86</f>
        <v>1049.67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686</v>
      </c>
    </row>
    <row r="87" spans="2:65" s="1" customFormat="1" ht="19.5">
      <c r="B87" s="30"/>
      <c r="D87" s="125" t="s">
        <v>291</v>
      </c>
      <c r="F87" s="126" t="s">
        <v>685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58.5">
      <c r="B88" s="30"/>
      <c r="D88" s="125" t="s">
        <v>335</v>
      </c>
      <c r="F88" s="143" t="s">
        <v>765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694</v>
      </c>
      <c r="F89" s="112" t="s">
        <v>695</v>
      </c>
      <c r="G89" s="113" t="s">
        <v>303</v>
      </c>
      <c r="H89" s="114">
        <v>32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5.9268000000000001</v>
      </c>
      <c r="R89" s="121">
        <f>Q89*H89</f>
        <v>189.6576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 ht="11.25">
      <c r="B90" s="30"/>
      <c r="D90" s="125" t="s">
        <v>291</v>
      </c>
      <c r="F90" s="126" t="s">
        <v>695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1832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uy965epJ25Q3GT0o6pZM/5RanbgE5GRgpryR1T042OSN+XLUWgnv0UVKd2mMIHR9Q+2tBCEApagRVk2JXYKdKw==" saltValue="BMPKQZN4j1bIKY9I5kAf3aRuF/x3oLQH30oy3B+cne22RVZDHE1TitM45v0XCIO8C36sPrY52V/QXyTGivyRuA==" spinCount="100000" sheet="1" objects="1" scenarios="1" formatColumns="0" formatRows="0" autoFilter="0"/>
  <autoFilter ref="C84:K91" xr:uid="{00000000-0009-0000-0000-00002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B2:BM170"/>
  <sheetViews>
    <sheetView showGridLines="0" topLeftCell="A41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237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1895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1896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1897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ROUND((SUM(BE85:BE169)),  2)</f>
        <v>0</v>
      </c>
      <c r="I35" s="91">
        <v>0.21</v>
      </c>
      <c r="J35" s="81">
        <f>ROUND(((SUM(BE85:BE169))*I35),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ROUND((SUM(BF85:BF169)),  2)</f>
        <v>0</v>
      </c>
      <c r="I36" s="91">
        <v>0.12</v>
      </c>
      <c r="J36" s="81">
        <f>ROUND(((SUM(BF85:BF169))*I36),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ROUND((SUM(BG85:BG169)),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ROUND((SUM(BH85:BH169)),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ROUND((SUM(BI85:BI169)),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1895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24-01 -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Včelná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1895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24-01 -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Včelná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SUM(P86:P169)</f>
        <v>0</v>
      </c>
      <c r="Q85" s="48"/>
      <c r="R85" s="107">
        <f>SUM(R86:R169)</f>
        <v>270</v>
      </c>
      <c r="S85" s="48"/>
      <c r="T85" s="108">
        <f>SUM(T86:T169)</f>
        <v>0</v>
      </c>
      <c r="AT85" s="15" t="s">
        <v>75</v>
      </c>
      <c r="AU85" s="15" t="s">
        <v>269</v>
      </c>
      <c r="BK85" s="109">
        <f>SUM(BK86:BK169)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270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270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872</v>
      </c>
      <c r="H88" s="132">
        <v>270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373</v>
      </c>
      <c r="F89" s="146" t="s">
        <v>374</v>
      </c>
      <c r="G89" s="147" t="s">
        <v>303</v>
      </c>
      <c r="H89" s="148">
        <v>842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375</v>
      </c>
    </row>
    <row r="90" spans="2:65" s="1" customFormat="1" ht="29.25">
      <c r="B90" s="30"/>
      <c r="D90" s="125" t="s">
        <v>291</v>
      </c>
      <c r="F90" s="126" t="s">
        <v>1748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1898</v>
      </c>
      <c r="H91" s="132">
        <v>842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379</v>
      </c>
      <c r="F92" s="146" t="s">
        <v>380</v>
      </c>
      <c r="G92" s="147" t="s">
        <v>303</v>
      </c>
      <c r="H92" s="148">
        <v>42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381</v>
      </c>
    </row>
    <row r="93" spans="2:65" s="1" customFormat="1" ht="19.5">
      <c r="B93" s="30"/>
      <c r="D93" s="125" t="s">
        <v>291</v>
      </c>
      <c r="F93" s="126" t="s">
        <v>382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530</v>
      </c>
      <c r="H94" s="132">
        <v>42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385</v>
      </c>
      <c r="F95" s="146" t="s">
        <v>386</v>
      </c>
      <c r="G95" s="147" t="s">
        <v>296</v>
      </c>
      <c r="H95" s="148">
        <v>1004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387</v>
      </c>
    </row>
    <row r="96" spans="2:65" s="1" customFormat="1" ht="29.25">
      <c r="B96" s="30"/>
      <c r="D96" s="125" t="s">
        <v>291</v>
      </c>
      <c r="F96" s="126" t="s">
        <v>1751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1899</v>
      </c>
      <c r="H97" s="132">
        <v>1004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391</v>
      </c>
      <c r="F98" s="146" t="s">
        <v>392</v>
      </c>
      <c r="G98" s="147" t="s">
        <v>311</v>
      </c>
      <c r="H98" s="148">
        <v>180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393</v>
      </c>
    </row>
    <row r="99" spans="2:65" s="1" customFormat="1" ht="19.5">
      <c r="B99" s="30"/>
      <c r="D99" s="125" t="s">
        <v>291</v>
      </c>
      <c r="F99" s="126" t="s">
        <v>923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878</v>
      </c>
      <c r="H100" s="132">
        <v>180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403</v>
      </c>
      <c r="F101" s="146" t="s">
        <v>404</v>
      </c>
      <c r="G101" s="147" t="s">
        <v>368</v>
      </c>
      <c r="H101" s="148">
        <v>1.1000000000000001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405</v>
      </c>
    </row>
    <row r="102" spans="2:65" s="1" customFormat="1" ht="58.5">
      <c r="B102" s="30"/>
      <c r="D102" s="125" t="s">
        <v>291</v>
      </c>
      <c r="F102" s="126" t="s">
        <v>406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1900</v>
      </c>
      <c r="H103" s="132">
        <v>1.1000000000000001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723</v>
      </c>
      <c r="F104" s="146" t="s">
        <v>724</v>
      </c>
      <c r="G104" s="147" t="s">
        <v>368</v>
      </c>
      <c r="H104" s="148">
        <v>0.55000000000000004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1901</v>
      </c>
    </row>
    <row r="105" spans="2:65" s="1" customFormat="1" ht="19.5">
      <c r="B105" s="30"/>
      <c r="D105" s="125" t="s">
        <v>291</v>
      </c>
      <c r="F105" s="126" t="s">
        <v>726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1902</v>
      </c>
      <c r="H106" s="132">
        <v>0.55000000000000004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408</v>
      </c>
      <c r="F107" s="146" t="s">
        <v>409</v>
      </c>
      <c r="G107" s="147" t="s">
        <v>296</v>
      </c>
      <c r="H107" s="148">
        <v>550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1903</v>
      </c>
    </row>
    <row r="108" spans="2:65" s="1" customFormat="1" ht="11.25">
      <c r="B108" s="30"/>
      <c r="D108" s="125" t="s">
        <v>291</v>
      </c>
      <c r="F108" s="126" t="s">
        <v>409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1" customFormat="1" ht="16.5" customHeight="1">
      <c r="B109" s="30"/>
      <c r="C109" s="144" t="s">
        <v>337</v>
      </c>
      <c r="D109" s="144" t="s">
        <v>349</v>
      </c>
      <c r="E109" s="145" t="s">
        <v>412</v>
      </c>
      <c r="F109" s="146" t="s">
        <v>413</v>
      </c>
      <c r="G109" s="147" t="s">
        <v>368</v>
      </c>
      <c r="H109" s="148">
        <v>0.55000000000000004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414</v>
      </c>
    </row>
    <row r="110" spans="2:65" s="1" customFormat="1" ht="19.5">
      <c r="B110" s="30"/>
      <c r="D110" s="125" t="s">
        <v>291</v>
      </c>
      <c r="F110" s="126" t="s">
        <v>415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1273</v>
      </c>
      <c r="H111" s="132">
        <v>0.55000000000000004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343</v>
      </c>
      <c r="D112" s="144" t="s">
        <v>349</v>
      </c>
      <c r="E112" s="145" t="s">
        <v>418</v>
      </c>
      <c r="F112" s="146" t="s">
        <v>419</v>
      </c>
      <c r="G112" s="147" t="s">
        <v>420</v>
      </c>
      <c r="H112" s="148">
        <v>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421</v>
      </c>
    </row>
    <row r="113" spans="2:65" s="1" customFormat="1" ht="19.5">
      <c r="B113" s="30"/>
      <c r="D113" s="125" t="s">
        <v>291</v>
      </c>
      <c r="F113" s="126" t="s">
        <v>1699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829</v>
      </c>
      <c r="H114" s="132">
        <v>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730</v>
      </c>
      <c r="F115" s="146" t="s">
        <v>731</v>
      </c>
      <c r="G115" s="147" t="s">
        <v>420</v>
      </c>
      <c r="H115" s="148">
        <v>4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427</v>
      </c>
    </row>
    <row r="116" spans="2:65" s="1" customFormat="1" ht="19.5">
      <c r="B116" s="30"/>
      <c r="D116" s="125" t="s">
        <v>291</v>
      </c>
      <c r="F116" s="126" t="s">
        <v>883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733</v>
      </c>
      <c r="H117" s="132">
        <v>4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431</v>
      </c>
      <c r="F118" s="146" t="s">
        <v>432</v>
      </c>
      <c r="G118" s="147" t="s">
        <v>420</v>
      </c>
      <c r="H118" s="148">
        <v>4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433</v>
      </c>
    </row>
    <row r="119" spans="2:65" s="1" customFormat="1" ht="19.5">
      <c r="B119" s="30"/>
      <c r="D119" s="125" t="s">
        <v>291</v>
      </c>
      <c r="F119" s="126" t="s">
        <v>886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289</v>
      </c>
      <c r="H120" s="132">
        <v>4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443</v>
      </c>
      <c r="F121" s="146" t="s">
        <v>444</v>
      </c>
      <c r="G121" s="147" t="s">
        <v>296</v>
      </c>
      <c r="H121" s="148">
        <v>1054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445</v>
      </c>
    </row>
    <row r="122" spans="2:65" s="1" customFormat="1" ht="19.5">
      <c r="B122" s="30"/>
      <c r="D122" s="125" t="s">
        <v>291</v>
      </c>
      <c r="F122" s="126" t="s">
        <v>887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1904</v>
      </c>
      <c r="H123" s="132">
        <v>1054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449</v>
      </c>
      <c r="F124" s="146" t="s">
        <v>450</v>
      </c>
      <c r="G124" s="147" t="s">
        <v>296</v>
      </c>
      <c r="H124" s="148">
        <v>1054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451</v>
      </c>
    </row>
    <row r="125" spans="2:65" s="1" customFormat="1" ht="29.25">
      <c r="B125" s="30"/>
      <c r="D125" s="125" t="s">
        <v>291</v>
      </c>
      <c r="F125" s="126" t="s">
        <v>889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1904</v>
      </c>
      <c r="H126" s="132">
        <v>1054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499</v>
      </c>
      <c r="F127" s="146" t="s">
        <v>500</v>
      </c>
      <c r="G127" s="147" t="s">
        <v>303</v>
      </c>
      <c r="H127" s="148">
        <v>1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501</v>
      </c>
    </row>
    <row r="128" spans="2:65" s="1" customFormat="1" ht="11.25">
      <c r="B128" s="30"/>
      <c r="D128" s="125" t="s">
        <v>291</v>
      </c>
      <c r="F128" s="126" t="s">
        <v>500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1905</v>
      </c>
      <c r="H129" s="132">
        <v>1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504</v>
      </c>
      <c r="F130" s="146" t="s">
        <v>505</v>
      </c>
      <c r="G130" s="147" t="s">
        <v>303</v>
      </c>
      <c r="H130" s="148">
        <v>1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506</v>
      </c>
    </row>
    <row r="131" spans="2:65" s="1" customFormat="1" ht="11.25">
      <c r="B131" s="30"/>
      <c r="D131" s="125" t="s">
        <v>291</v>
      </c>
      <c r="F131" s="126" t="s">
        <v>507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1906</v>
      </c>
      <c r="H132" s="132">
        <v>1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784</v>
      </c>
      <c r="F133" s="146" t="s">
        <v>785</v>
      </c>
      <c r="G133" s="147" t="s">
        <v>296</v>
      </c>
      <c r="H133" s="148">
        <v>114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1907</v>
      </c>
    </row>
    <row r="134" spans="2:65" s="1" customFormat="1" ht="19.5">
      <c r="B134" s="30"/>
      <c r="D134" s="125" t="s">
        <v>291</v>
      </c>
      <c r="F134" s="126" t="s">
        <v>787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1908</v>
      </c>
      <c r="H135" s="132">
        <v>114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789</v>
      </c>
      <c r="F136" s="146" t="s">
        <v>790</v>
      </c>
      <c r="G136" s="147" t="s">
        <v>486</v>
      </c>
      <c r="H136" s="148">
        <v>57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1909</v>
      </c>
    </row>
    <row r="137" spans="2:65" s="1" customFormat="1" ht="19.5">
      <c r="B137" s="30"/>
      <c r="D137" s="125" t="s">
        <v>291</v>
      </c>
      <c r="F137" s="126" t="s">
        <v>792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1910</v>
      </c>
      <c r="H138" s="132">
        <v>57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794</v>
      </c>
      <c r="F139" s="146" t="s">
        <v>795</v>
      </c>
      <c r="G139" s="147" t="s">
        <v>296</v>
      </c>
      <c r="H139" s="148">
        <v>114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1911</v>
      </c>
    </row>
    <row r="140" spans="2:65" s="1" customFormat="1" ht="19.5">
      <c r="B140" s="30"/>
      <c r="D140" s="125" t="s">
        <v>291</v>
      </c>
      <c r="F140" s="126" t="s">
        <v>797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1908</v>
      </c>
      <c r="H141" s="132">
        <v>114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798</v>
      </c>
      <c r="F142" s="146" t="s">
        <v>799</v>
      </c>
      <c r="G142" s="147" t="s">
        <v>486</v>
      </c>
      <c r="H142" s="148">
        <v>57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1912</v>
      </c>
    </row>
    <row r="143" spans="2:65" s="1" customFormat="1" ht="19.5">
      <c r="B143" s="30"/>
      <c r="D143" s="125" t="s">
        <v>291</v>
      </c>
      <c r="F143" s="126" t="s">
        <v>801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1913</v>
      </c>
      <c r="H144" s="132">
        <v>57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1818</v>
      </c>
      <c r="F145" s="146" t="s">
        <v>1819</v>
      </c>
      <c r="G145" s="147" t="s">
        <v>286</v>
      </c>
      <c r="H145" s="148">
        <v>100.756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1820</v>
      </c>
    </row>
    <row r="146" spans="2:65" s="1" customFormat="1" ht="19.5">
      <c r="B146" s="30"/>
      <c r="D146" s="125" t="s">
        <v>291</v>
      </c>
      <c r="F146" s="126" t="s">
        <v>1821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1914</v>
      </c>
      <c r="H147" s="132">
        <v>100.756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24.2" customHeight="1">
      <c r="B148" s="30"/>
      <c r="C148" s="144" t="s">
        <v>411</v>
      </c>
      <c r="D148" s="144" t="s">
        <v>349</v>
      </c>
      <c r="E148" s="145" t="s">
        <v>604</v>
      </c>
      <c r="F148" s="146" t="s">
        <v>605</v>
      </c>
      <c r="G148" s="147" t="s">
        <v>286</v>
      </c>
      <c r="H148" s="148">
        <v>275.334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606</v>
      </c>
    </row>
    <row r="149" spans="2:65" s="1" customFormat="1" ht="19.5">
      <c r="B149" s="30"/>
      <c r="D149" s="125" t="s">
        <v>291</v>
      </c>
      <c r="F149" s="126" t="s">
        <v>607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1915</v>
      </c>
      <c r="H150" s="132">
        <v>275.334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33" customHeight="1">
      <c r="B151" s="30"/>
      <c r="C151" s="144" t="s">
        <v>417</v>
      </c>
      <c r="D151" s="144" t="s">
        <v>349</v>
      </c>
      <c r="E151" s="145" t="s">
        <v>616</v>
      </c>
      <c r="F151" s="146" t="s">
        <v>617</v>
      </c>
      <c r="G151" s="147" t="s">
        <v>286</v>
      </c>
      <c r="H151" s="148">
        <v>7984.6859999999997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618</v>
      </c>
    </row>
    <row r="152" spans="2:65" s="1" customFormat="1" ht="19.5">
      <c r="B152" s="30"/>
      <c r="D152" s="125" t="s">
        <v>291</v>
      </c>
      <c r="F152" s="126" t="s">
        <v>619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1916</v>
      </c>
      <c r="H153" s="132">
        <v>7984.6859999999997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627</v>
      </c>
      <c r="F154" s="146" t="s">
        <v>628</v>
      </c>
      <c r="G154" s="147" t="s">
        <v>286</v>
      </c>
      <c r="H154" s="148">
        <v>0.29899999999999999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629</v>
      </c>
    </row>
    <row r="155" spans="2:65" s="1" customFormat="1" ht="19.5">
      <c r="B155" s="30"/>
      <c r="D155" s="125" t="s">
        <v>291</v>
      </c>
      <c r="F155" s="126" t="s">
        <v>630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1917</v>
      </c>
      <c r="H156" s="132">
        <v>0.29899999999999999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24.2" customHeight="1">
      <c r="B157" s="30"/>
      <c r="C157" s="144" t="s">
        <v>430</v>
      </c>
      <c r="D157" s="144" t="s">
        <v>349</v>
      </c>
      <c r="E157" s="145" t="s">
        <v>635</v>
      </c>
      <c r="F157" s="146" t="s">
        <v>636</v>
      </c>
      <c r="G157" s="147" t="s">
        <v>286</v>
      </c>
      <c r="H157" s="148">
        <v>270.29899999999998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637</v>
      </c>
    </row>
    <row r="158" spans="2:65" s="1" customFormat="1" ht="19.5">
      <c r="B158" s="30"/>
      <c r="D158" s="125" t="s">
        <v>291</v>
      </c>
      <c r="F158" s="126" t="s">
        <v>638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1918</v>
      </c>
      <c r="H159" s="132">
        <v>270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1919</v>
      </c>
      <c r="H160" s="132">
        <v>0.29899999999999999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10" customFormat="1" ht="11.25">
      <c r="B161" s="136"/>
      <c r="D161" s="125" t="s">
        <v>292</v>
      </c>
      <c r="E161" s="137" t="s">
        <v>35</v>
      </c>
      <c r="F161" s="138" t="s">
        <v>307</v>
      </c>
      <c r="H161" s="139">
        <v>270.29899999999998</v>
      </c>
      <c r="I161" s="140"/>
      <c r="L161" s="136"/>
      <c r="M161" s="141"/>
      <c r="T161" s="142"/>
      <c r="AT161" s="137" t="s">
        <v>292</v>
      </c>
      <c r="AU161" s="137" t="s">
        <v>76</v>
      </c>
      <c r="AV161" s="10" t="s">
        <v>289</v>
      </c>
      <c r="AW161" s="10" t="s">
        <v>37</v>
      </c>
      <c r="AX161" s="10" t="s">
        <v>83</v>
      </c>
      <c r="AY161" s="137" t="s">
        <v>288</v>
      </c>
    </row>
    <row r="162" spans="2:65" s="1" customFormat="1" ht="24.2" customHeight="1">
      <c r="B162" s="30"/>
      <c r="C162" s="144" t="s">
        <v>436</v>
      </c>
      <c r="D162" s="144" t="s">
        <v>349</v>
      </c>
      <c r="E162" s="145" t="s">
        <v>644</v>
      </c>
      <c r="F162" s="146" t="s">
        <v>645</v>
      </c>
      <c r="G162" s="147" t="s">
        <v>286</v>
      </c>
      <c r="H162" s="148">
        <v>270.59800000000001</v>
      </c>
      <c r="I162" s="149"/>
      <c r="J162" s="150">
        <f>ROUND(I162*H162,2)</f>
        <v>0</v>
      </c>
      <c r="K162" s="151"/>
      <c r="L162" s="30"/>
      <c r="M162" s="152" t="s">
        <v>35</v>
      </c>
      <c r="N162" s="153" t="s">
        <v>47</v>
      </c>
      <c r="P162" s="121">
        <f>O162*H162</f>
        <v>0</v>
      </c>
      <c r="Q162" s="121">
        <v>0</v>
      </c>
      <c r="R162" s="121">
        <f>Q162*H162</f>
        <v>0</v>
      </c>
      <c r="S162" s="121">
        <v>0</v>
      </c>
      <c r="T162" s="122">
        <f>S162*H162</f>
        <v>0</v>
      </c>
      <c r="AR162" s="123" t="s">
        <v>289</v>
      </c>
      <c r="AT162" s="123" t="s">
        <v>349</v>
      </c>
      <c r="AU162" s="123" t="s">
        <v>76</v>
      </c>
      <c r="AY162" s="15" t="s">
        <v>288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83</v>
      </c>
      <c r="BK162" s="124">
        <f>ROUND(I162*H162,2)</f>
        <v>0</v>
      </c>
      <c r="BL162" s="15" t="s">
        <v>289</v>
      </c>
      <c r="BM162" s="123" t="s">
        <v>646</v>
      </c>
    </row>
    <row r="163" spans="2:65" s="1" customFormat="1" ht="19.5">
      <c r="B163" s="30"/>
      <c r="D163" s="125" t="s">
        <v>291</v>
      </c>
      <c r="F163" s="126" t="s">
        <v>647</v>
      </c>
      <c r="I163" s="127"/>
      <c r="L163" s="30"/>
      <c r="M163" s="128"/>
      <c r="T163" s="51"/>
      <c r="AT163" s="15" t="s">
        <v>291</v>
      </c>
      <c r="AU163" s="15" t="s">
        <v>76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1920</v>
      </c>
      <c r="H164" s="132">
        <v>270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1921</v>
      </c>
      <c r="H165" s="132">
        <v>0.59799999999999998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10" customFormat="1" ht="11.25">
      <c r="B166" s="136"/>
      <c r="D166" s="125" t="s">
        <v>292</v>
      </c>
      <c r="E166" s="137" t="s">
        <v>35</v>
      </c>
      <c r="F166" s="138" t="s">
        <v>307</v>
      </c>
      <c r="H166" s="139">
        <v>270.59800000000001</v>
      </c>
      <c r="I166" s="140"/>
      <c r="L166" s="136"/>
      <c r="M166" s="141"/>
      <c r="T166" s="142"/>
      <c r="AT166" s="137" t="s">
        <v>292</v>
      </c>
      <c r="AU166" s="137" t="s">
        <v>76</v>
      </c>
      <c r="AV166" s="10" t="s">
        <v>289</v>
      </c>
      <c r="AW166" s="10" t="s">
        <v>37</v>
      </c>
      <c r="AX166" s="10" t="s">
        <v>83</v>
      </c>
      <c r="AY166" s="137" t="s">
        <v>288</v>
      </c>
    </row>
    <row r="167" spans="2:65" s="1" customFormat="1" ht="16.5" customHeight="1">
      <c r="B167" s="30"/>
      <c r="C167" s="144" t="s">
        <v>442</v>
      </c>
      <c r="D167" s="144" t="s">
        <v>349</v>
      </c>
      <c r="E167" s="145" t="s">
        <v>678</v>
      </c>
      <c r="F167" s="146" t="s">
        <v>679</v>
      </c>
      <c r="G167" s="147" t="s">
        <v>286</v>
      </c>
      <c r="H167" s="148">
        <v>0.29899999999999999</v>
      </c>
      <c r="I167" s="149"/>
      <c r="J167" s="150">
        <f>ROUND(I167*H167,2)</f>
        <v>0</v>
      </c>
      <c r="K167" s="151"/>
      <c r="L167" s="30"/>
      <c r="M167" s="152" t="s">
        <v>35</v>
      </c>
      <c r="N167" s="153" t="s">
        <v>47</v>
      </c>
      <c r="P167" s="121">
        <f>O167*H167</f>
        <v>0</v>
      </c>
      <c r="Q167" s="121">
        <v>0</v>
      </c>
      <c r="R167" s="121">
        <f>Q167*H167</f>
        <v>0</v>
      </c>
      <c r="S167" s="121">
        <v>0</v>
      </c>
      <c r="T167" s="122">
        <f>S167*H167</f>
        <v>0</v>
      </c>
      <c r="AR167" s="123" t="s">
        <v>289</v>
      </c>
      <c r="AT167" s="123" t="s">
        <v>349</v>
      </c>
      <c r="AU167" s="123" t="s">
        <v>76</v>
      </c>
      <c r="AY167" s="15" t="s">
        <v>288</v>
      </c>
      <c r="BE167" s="124">
        <f>IF(N167="základní",J167,0)</f>
        <v>0</v>
      </c>
      <c r="BF167" s="124">
        <f>IF(N167="snížená",J167,0)</f>
        <v>0</v>
      </c>
      <c r="BG167" s="124">
        <f>IF(N167="zákl. přenesená",J167,0)</f>
        <v>0</v>
      </c>
      <c r="BH167" s="124">
        <f>IF(N167="sníž. přenesená",J167,0)</f>
        <v>0</v>
      </c>
      <c r="BI167" s="124">
        <f>IF(N167="nulová",J167,0)</f>
        <v>0</v>
      </c>
      <c r="BJ167" s="15" t="s">
        <v>83</v>
      </c>
      <c r="BK167" s="124">
        <f>ROUND(I167*H167,2)</f>
        <v>0</v>
      </c>
      <c r="BL167" s="15" t="s">
        <v>289</v>
      </c>
      <c r="BM167" s="123" t="s">
        <v>1829</v>
      </c>
    </row>
    <row r="168" spans="2:65" s="1" customFormat="1" ht="19.5">
      <c r="B168" s="30"/>
      <c r="D168" s="125" t="s">
        <v>291</v>
      </c>
      <c r="F168" s="126" t="s">
        <v>681</v>
      </c>
      <c r="I168" s="127"/>
      <c r="L168" s="30"/>
      <c r="M168" s="128"/>
      <c r="T168" s="51"/>
      <c r="AT168" s="15" t="s">
        <v>291</v>
      </c>
      <c r="AU168" s="15" t="s">
        <v>76</v>
      </c>
    </row>
    <row r="169" spans="2:65" s="9" customFormat="1" ht="11.25">
      <c r="B169" s="129"/>
      <c r="D169" s="125" t="s">
        <v>292</v>
      </c>
      <c r="E169" s="130" t="s">
        <v>35</v>
      </c>
      <c r="F169" s="131" t="s">
        <v>1922</v>
      </c>
      <c r="H169" s="132">
        <v>0.29899999999999999</v>
      </c>
      <c r="I169" s="133"/>
      <c r="L169" s="129"/>
      <c r="M169" s="154"/>
      <c r="N169" s="155"/>
      <c r="O169" s="155"/>
      <c r="P169" s="155"/>
      <c r="Q169" s="155"/>
      <c r="R169" s="155"/>
      <c r="S169" s="155"/>
      <c r="T169" s="156"/>
      <c r="AT169" s="130" t="s">
        <v>292</v>
      </c>
      <c r="AU169" s="130" t="s">
        <v>76</v>
      </c>
      <c r="AV169" s="9" t="s">
        <v>85</v>
      </c>
      <c r="AW169" s="9" t="s">
        <v>37</v>
      </c>
      <c r="AX169" s="9" t="s">
        <v>83</v>
      </c>
      <c r="AY169" s="130" t="s">
        <v>288</v>
      </c>
    </row>
    <row r="170" spans="2:65" s="1" customFormat="1" ht="6.95" customHeight="1">
      <c r="B170" s="39"/>
      <c r="C170" s="40"/>
      <c r="D170" s="40"/>
      <c r="E170" s="40"/>
      <c r="F170" s="40"/>
      <c r="G170" s="40"/>
      <c r="H170" s="40"/>
      <c r="I170" s="40"/>
      <c r="J170" s="40"/>
      <c r="K170" s="40"/>
      <c r="L170" s="30"/>
    </row>
  </sheetData>
  <sheetProtection algorithmName="SHA-512" hashValue="gBA3dUI9MQCPz1QFXXOOYGW5HhEwt8KuCZDm3mKuJutnUb/gqWi7ujpjiR2nfSkx9kMyNH+sosvYWNuNzHJnXQ==" saltValue="PmWI+7ATMY/YtR9fI70wKCvb+d6OBUrMzY3UaWjkuvD+h+8eGTHy1i+YnDVBmmsN5dK+mghV03gPj2c+TZXOgQ==" spinCount="100000" sheet="1" objects="1" scenarios="1" formatColumns="0" formatRows="0" autoFilter="0"/>
  <autoFilter ref="C84:K169" xr:uid="{00000000-0009-0000-0000-00002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B2:BM92"/>
  <sheetViews>
    <sheetView showGridLines="0" topLeftCell="A69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239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1895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1923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1897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1895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24-02 -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Včelná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1895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24-02 -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Včelná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376.08960000000002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17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100.7556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1832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842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275.334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S/dIOOZyvbkOxhEVUXKju2T4LSauexjZLcpLkyoK9oc81pO1FBCp8RQ8xrAJ51Q+kSZjXNwrfcxqKxjSA3Mahg==" saltValue="ASTY3HgD2hUu3joZQFpLNnIW+LJ+Q5g5reGtb0yVMset0WD34eqYT+V8Gl6QHiAwFCKDF2RQ3laa2YTaxCbLBg==" spinCount="100000" sheet="1" objects="1" scenarios="1" formatColumns="0" formatRows="0" autoFilter="0"/>
  <autoFilter ref="C84:K91" xr:uid="{00000000-0009-0000-0000-00002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698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699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ROUND((SUM(BE85:BE179)),  2)</f>
        <v>0</v>
      </c>
      <c r="I35" s="91">
        <v>0.21</v>
      </c>
      <c r="J35" s="81">
        <f>ROUND(((SUM(BE85:BE179))*I35),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ROUND((SUM(BF85:BF179)),  2)</f>
        <v>0</v>
      </c>
      <c r="I36" s="91">
        <v>0.12</v>
      </c>
      <c r="J36" s="81">
        <f>ROUND(((SUM(BF85:BF179))*I36),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698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02-01 -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698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02-01 -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SUM(P86:P179)</f>
        <v>0</v>
      </c>
      <c r="Q85" s="48"/>
      <c r="R85" s="107">
        <f>SUM(R86:R179)</f>
        <v>540</v>
      </c>
      <c r="S85" s="48"/>
      <c r="T85" s="108">
        <f>SUM(T86:T179)</f>
        <v>0</v>
      </c>
      <c r="AT85" s="15" t="s">
        <v>75</v>
      </c>
      <c r="AU85" s="15" t="s">
        <v>269</v>
      </c>
      <c r="BK85" s="109">
        <f>SUM(BK86:BK179)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701</v>
      </c>
      <c r="H88" s="132">
        <v>540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44" t="s">
        <v>85</v>
      </c>
      <c r="D89" s="144" t="s">
        <v>349</v>
      </c>
      <c r="E89" s="145" t="s">
        <v>702</v>
      </c>
      <c r="F89" s="146" t="s">
        <v>703</v>
      </c>
      <c r="G89" s="147" t="s">
        <v>303</v>
      </c>
      <c r="H89" s="148">
        <v>2</v>
      </c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704</v>
      </c>
    </row>
    <row r="90" spans="2:65" s="1" customFormat="1" ht="19.5">
      <c r="B90" s="30"/>
      <c r="D90" s="125" t="s">
        <v>291</v>
      </c>
      <c r="F90" s="126" t="s">
        <v>705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85</v>
      </c>
      <c r="H91" s="132">
        <v>2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44" t="s">
        <v>193</v>
      </c>
      <c r="D92" s="144" t="s">
        <v>349</v>
      </c>
      <c r="E92" s="145" t="s">
        <v>706</v>
      </c>
      <c r="F92" s="146" t="s">
        <v>707</v>
      </c>
      <c r="G92" s="147" t="s">
        <v>303</v>
      </c>
      <c r="H92" s="148">
        <v>4</v>
      </c>
      <c r="I92" s="149"/>
      <c r="J92" s="150">
        <f>ROUND(I92*H92,2)</f>
        <v>0</v>
      </c>
      <c r="K92" s="151"/>
      <c r="L92" s="30"/>
      <c r="M92" s="152" t="s">
        <v>35</v>
      </c>
      <c r="N92" s="153" t="s">
        <v>47</v>
      </c>
      <c r="P92" s="121">
        <f>O92*H92</f>
        <v>0</v>
      </c>
      <c r="Q92" s="121">
        <v>0</v>
      </c>
      <c r="R92" s="121">
        <f>Q92*H92</f>
        <v>0</v>
      </c>
      <c r="S92" s="121">
        <v>0</v>
      </c>
      <c r="T92" s="122">
        <f>S92*H92</f>
        <v>0</v>
      </c>
      <c r="AR92" s="123" t="s">
        <v>289</v>
      </c>
      <c r="AT92" s="123" t="s">
        <v>349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708</v>
      </c>
    </row>
    <row r="93" spans="2:65" s="1" customFormat="1" ht="19.5">
      <c r="B93" s="30"/>
      <c r="D93" s="125" t="s">
        <v>291</v>
      </c>
      <c r="F93" s="126" t="s">
        <v>709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710</v>
      </c>
      <c r="H94" s="132">
        <v>4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711</v>
      </c>
      <c r="F95" s="146" t="s">
        <v>712</v>
      </c>
      <c r="G95" s="147" t="s">
        <v>303</v>
      </c>
      <c r="H95" s="148">
        <v>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713</v>
      </c>
    </row>
    <row r="96" spans="2:65" s="1" customFormat="1" ht="19.5">
      <c r="B96" s="30"/>
      <c r="D96" s="125" t="s">
        <v>291</v>
      </c>
      <c r="F96" s="126" t="s">
        <v>714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85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715</v>
      </c>
      <c r="F98" s="146" t="s">
        <v>716</v>
      </c>
      <c r="G98" s="147" t="s">
        <v>303</v>
      </c>
      <c r="H98" s="148">
        <v>4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717</v>
      </c>
    </row>
    <row r="99" spans="2:65" s="1" customFormat="1" ht="19.5">
      <c r="B99" s="30"/>
      <c r="D99" s="125" t="s">
        <v>291</v>
      </c>
      <c r="F99" s="126" t="s">
        <v>718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710</v>
      </c>
      <c r="H100" s="132">
        <v>4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373</v>
      </c>
      <c r="F101" s="146" t="s">
        <v>374</v>
      </c>
      <c r="G101" s="147" t="s">
        <v>303</v>
      </c>
      <c r="H101" s="148">
        <v>1228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375</v>
      </c>
    </row>
    <row r="102" spans="2:65" s="1" customFormat="1" ht="48.75">
      <c r="B102" s="30"/>
      <c r="D102" s="125" t="s">
        <v>291</v>
      </c>
      <c r="F102" s="126" t="s">
        <v>376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719</v>
      </c>
      <c r="H103" s="132">
        <v>1228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379</v>
      </c>
      <c r="F104" s="146" t="s">
        <v>380</v>
      </c>
      <c r="G104" s="147" t="s">
        <v>303</v>
      </c>
      <c r="H104" s="148">
        <v>60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381</v>
      </c>
    </row>
    <row r="105" spans="2:65" s="1" customFormat="1" ht="19.5">
      <c r="B105" s="30"/>
      <c r="D105" s="125" t="s">
        <v>291</v>
      </c>
      <c r="F105" s="126" t="s">
        <v>382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670</v>
      </c>
      <c r="H106" s="132">
        <v>60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385</v>
      </c>
      <c r="F107" s="146" t="s">
        <v>386</v>
      </c>
      <c r="G107" s="147" t="s">
        <v>296</v>
      </c>
      <c r="H107" s="148">
        <v>1464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387</v>
      </c>
    </row>
    <row r="108" spans="2:65" s="1" customFormat="1" ht="39">
      <c r="B108" s="30"/>
      <c r="D108" s="125" t="s">
        <v>291</v>
      </c>
      <c r="F108" s="126" t="s">
        <v>388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720</v>
      </c>
      <c r="H109" s="132">
        <v>1464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391</v>
      </c>
      <c r="F110" s="146" t="s">
        <v>392</v>
      </c>
      <c r="G110" s="147" t="s">
        <v>311</v>
      </c>
      <c r="H110" s="148">
        <v>360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393</v>
      </c>
    </row>
    <row r="111" spans="2:65" s="1" customFormat="1" ht="19.5">
      <c r="B111" s="30"/>
      <c r="D111" s="125" t="s">
        <v>291</v>
      </c>
      <c r="F111" s="126" t="s">
        <v>394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721</v>
      </c>
      <c r="H112" s="132">
        <v>360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403</v>
      </c>
      <c r="F113" s="146" t="s">
        <v>404</v>
      </c>
      <c r="G113" s="147" t="s">
        <v>368</v>
      </c>
      <c r="H113" s="148">
        <v>1.464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405</v>
      </c>
    </row>
    <row r="114" spans="2:65" s="1" customFormat="1" ht="58.5">
      <c r="B114" s="30"/>
      <c r="D114" s="125" t="s">
        <v>291</v>
      </c>
      <c r="F114" s="126" t="s">
        <v>406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722</v>
      </c>
      <c r="H115" s="132">
        <v>1.464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723</v>
      </c>
      <c r="F116" s="146" t="s">
        <v>724</v>
      </c>
      <c r="G116" s="147" t="s">
        <v>368</v>
      </c>
      <c r="H116" s="148">
        <v>0.73199999999999998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725</v>
      </c>
    </row>
    <row r="117" spans="2:65" s="1" customFormat="1" ht="19.5">
      <c r="B117" s="30"/>
      <c r="D117" s="125" t="s">
        <v>291</v>
      </c>
      <c r="F117" s="126" t="s">
        <v>726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727</v>
      </c>
      <c r="H118" s="132">
        <v>0.73199999999999998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408</v>
      </c>
      <c r="F119" s="146" t="s">
        <v>409</v>
      </c>
      <c r="G119" s="147" t="s">
        <v>296</v>
      </c>
      <c r="H119" s="148">
        <v>732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728</v>
      </c>
    </row>
    <row r="120" spans="2:65" s="1" customFormat="1" ht="11.25">
      <c r="B120" s="30"/>
      <c r="D120" s="125" t="s">
        <v>291</v>
      </c>
      <c r="F120" s="126" t="s">
        <v>409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412</v>
      </c>
      <c r="F121" s="146" t="s">
        <v>413</v>
      </c>
      <c r="G121" s="147" t="s">
        <v>368</v>
      </c>
      <c r="H121" s="148">
        <v>0.73199999999999998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414</v>
      </c>
    </row>
    <row r="122" spans="2:65" s="1" customFormat="1" ht="19.5">
      <c r="B122" s="30"/>
      <c r="D122" s="125" t="s">
        <v>291</v>
      </c>
      <c r="F122" s="126" t="s">
        <v>415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727</v>
      </c>
      <c r="H123" s="132">
        <v>0.73199999999999998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418</v>
      </c>
      <c r="F124" s="146" t="s">
        <v>419</v>
      </c>
      <c r="G124" s="147" t="s">
        <v>420</v>
      </c>
      <c r="H124" s="148">
        <v>12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421</v>
      </c>
    </row>
    <row r="125" spans="2:65" s="1" customFormat="1" ht="39">
      <c r="B125" s="30"/>
      <c r="D125" s="125" t="s">
        <v>291</v>
      </c>
      <c r="F125" s="126" t="s">
        <v>422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729</v>
      </c>
      <c r="H126" s="132">
        <v>12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730</v>
      </c>
      <c r="F127" s="146" t="s">
        <v>731</v>
      </c>
      <c r="G127" s="147" t="s">
        <v>420</v>
      </c>
      <c r="H127" s="148">
        <v>4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427</v>
      </c>
    </row>
    <row r="128" spans="2:65" s="1" customFormat="1" ht="39">
      <c r="B128" s="30"/>
      <c r="D128" s="125" t="s">
        <v>291</v>
      </c>
      <c r="F128" s="126" t="s">
        <v>732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733</v>
      </c>
      <c r="H129" s="132">
        <v>4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431</v>
      </c>
      <c r="F130" s="146" t="s">
        <v>432</v>
      </c>
      <c r="G130" s="147" t="s">
        <v>420</v>
      </c>
      <c r="H130" s="148">
        <v>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433</v>
      </c>
    </row>
    <row r="131" spans="2:65" s="1" customFormat="1" ht="29.25">
      <c r="B131" s="30"/>
      <c r="D131" s="125" t="s">
        <v>291</v>
      </c>
      <c r="F131" s="126" t="s">
        <v>434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289</v>
      </c>
      <c r="H132" s="132">
        <v>4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443</v>
      </c>
      <c r="F133" s="146" t="s">
        <v>444</v>
      </c>
      <c r="G133" s="147" t="s">
        <v>296</v>
      </c>
      <c r="H133" s="148">
        <v>1464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445</v>
      </c>
    </row>
    <row r="134" spans="2:65" s="1" customFormat="1" ht="29.25">
      <c r="B134" s="30"/>
      <c r="D134" s="125" t="s">
        <v>291</v>
      </c>
      <c r="F134" s="126" t="s">
        <v>446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734</v>
      </c>
      <c r="H135" s="132">
        <v>1464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449</v>
      </c>
      <c r="F136" s="146" t="s">
        <v>450</v>
      </c>
      <c r="G136" s="147" t="s">
        <v>296</v>
      </c>
      <c r="H136" s="148">
        <v>1464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451</v>
      </c>
    </row>
    <row r="137" spans="2:65" s="1" customFormat="1" ht="29.25">
      <c r="B137" s="30"/>
      <c r="D137" s="125" t="s">
        <v>291</v>
      </c>
      <c r="F137" s="126" t="s">
        <v>452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734</v>
      </c>
      <c r="H138" s="132">
        <v>1464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499</v>
      </c>
      <c r="F139" s="146" t="s">
        <v>500</v>
      </c>
      <c r="G139" s="147" t="s">
        <v>303</v>
      </c>
      <c r="H139" s="148">
        <v>2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501</v>
      </c>
    </row>
    <row r="140" spans="2:65" s="1" customFormat="1" ht="11.25">
      <c r="B140" s="30"/>
      <c r="D140" s="125" t="s">
        <v>291</v>
      </c>
      <c r="F140" s="126" t="s">
        <v>500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735</v>
      </c>
      <c r="H141" s="132">
        <v>2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504</v>
      </c>
      <c r="F142" s="146" t="s">
        <v>505</v>
      </c>
      <c r="G142" s="147" t="s">
        <v>303</v>
      </c>
      <c r="H142" s="148">
        <v>2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506</v>
      </c>
    </row>
    <row r="143" spans="2:65" s="1" customFormat="1" ht="11.25">
      <c r="B143" s="30"/>
      <c r="D143" s="125" t="s">
        <v>291</v>
      </c>
      <c r="F143" s="126" t="s">
        <v>507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735</v>
      </c>
      <c r="H144" s="132">
        <v>2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736</v>
      </c>
      <c r="F145" s="146" t="s">
        <v>737</v>
      </c>
      <c r="G145" s="147" t="s">
        <v>303</v>
      </c>
      <c r="H145" s="148">
        <v>669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738</v>
      </c>
    </row>
    <row r="146" spans="2:65" s="1" customFormat="1" ht="19.5">
      <c r="B146" s="30"/>
      <c r="D146" s="125" t="s">
        <v>291</v>
      </c>
      <c r="F146" s="126" t="s">
        <v>739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740</v>
      </c>
      <c r="H147" s="132">
        <v>669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597</v>
      </c>
      <c r="F148" s="146" t="s">
        <v>598</v>
      </c>
      <c r="G148" s="147" t="s">
        <v>286</v>
      </c>
      <c r="H148" s="148">
        <v>56.865000000000002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599</v>
      </c>
    </row>
    <row r="149" spans="2:65" s="1" customFormat="1" ht="29.25">
      <c r="B149" s="30"/>
      <c r="D149" s="125" t="s">
        <v>291</v>
      </c>
      <c r="F149" s="126" t="s">
        <v>600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741</v>
      </c>
      <c r="H150" s="132">
        <v>56.865000000000002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24.2" customHeight="1">
      <c r="B151" s="30"/>
      <c r="C151" s="144" t="s">
        <v>417</v>
      </c>
      <c r="D151" s="144" t="s">
        <v>349</v>
      </c>
      <c r="E151" s="145" t="s">
        <v>604</v>
      </c>
      <c r="F151" s="146" t="s">
        <v>605</v>
      </c>
      <c r="G151" s="147" t="s">
        <v>286</v>
      </c>
      <c r="H151" s="148">
        <v>458.42099999999999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606</v>
      </c>
    </row>
    <row r="152" spans="2:65" s="1" customFormat="1" ht="19.5">
      <c r="B152" s="30"/>
      <c r="D152" s="125" t="s">
        <v>291</v>
      </c>
      <c r="F152" s="126" t="s">
        <v>607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742</v>
      </c>
      <c r="H153" s="132">
        <v>401.55599999999998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743</v>
      </c>
      <c r="H154" s="132">
        <v>56.865000000000002</v>
      </c>
      <c r="I154" s="133"/>
      <c r="L154" s="129"/>
      <c r="M154" s="134"/>
      <c r="T154" s="135"/>
      <c r="AT154" s="130" t="s">
        <v>292</v>
      </c>
      <c r="AU154" s="130" t="s">
        <v>76</v>
      </c>
      <c r="AV154" s="9" t="s">
        <v>85</v>
      </c>
      <c r="AW154" s="9" t="s">
        <v>37</v>
      </c>
      <c r="AX154" s="9" t="s">
        <v>76</v>
      </c>
      <c r="AY154" s="130" t="s">
        <v>288</v>
      </c>
    </row>
    <row r="155" spans="2:65" s="10" customFormat="1" ht="11.25">
      <c r="B155" s="136"/>
      <c r="D155" s="125" t="s">
        <v>292</v>
      </c>
      <c r="E155" s="137" t="s">
        <v>35</v>
      </c>
      <c r="F155" s="138" t="s">
        <v>307</v>
      </c>
      <c r="H155" s="139">
        <v>458.42099999999999</v>
      </c>
      <c r="I155" s="140"/>
      <c r="L155" s="136"/>
      <c r="M155" s="141"/>
      <c r="T155" s="142"/>
      <c r="AT155" s="137" t="s">
        <v>292</v>
      </c>
      <c r="AU155" s="137" t="s">
        <v>76</v>
      </c>
      <c r="AV155" s="10" t="s">
        <v>289</v>
      </c>
      <c r="AW155" s="10" t="s">
        <v>37</v>
      </c>
      <c r="AX155" s="10" t="s">
        <v>83</v>
      </c>
      <c r="AY155" s="137" t="s">
        <v>288</v>
      </c>
    </row>
    <row r="156" spans="2:65" s="1" customFormat="1" ht="33" customHeight="1">
      <c r="B156" s="30"/>
      <c r="C156" s="144" t="s">
        <v>424</v>
      </c>
      <c r="D156" s="144" t="s">
        <v>349</v>
      </c>
      <c r="E156" s="145" t="s">
        <v>616</v>
      </c>
      <c r="F156" s="146" t="s">
        <v>617</v>
      </c>
      <c r="G156" s="147" t="s">
        <v>286</v>
      </c>
      <c r="H156" s="148">
        <v>11701.989</v>
      </c>
      <c r="I156" s="149"/>
      <c r="J156" s="150">
        <f>ROUND(I156*H156,2)</f>
        <v>0</v>
      </c>
      <c r="K156" s="151"/>
      <c r="L156" s="30"/>
      <c r="M156" s="152" t="s">
        <v>35</v>
      </c>
      <c r="N156" s="153" t="s">
        <v>47</v>
      </c>
      <c r="P156" s="121">
        <f>O156*H156</f>
        <v>0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289</v>
      </c>
      <c r="AT156" s="123" t="s">
        <v>349</v>
      </c>
      <c r="AU156" s="123" t="s">
        <v>76</v>
      </c>
      <c r="AY156" s="15" t="s">
        <v>288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83</v>
      </c>
      <c r="BK156" s="124">
        <f>ROUND(I156*H156,2)</f>
        <v>0</v>
      </c>
      <c r="BL156" s="15" t="s">
        <v>289</v>
      </c>
      <c r="BM156" s="123" t="s">
        <v>618</v>
      </c>
    </row>
    <row r="157" spans="2:65" s="1" customFormat="1" ht="19.5">
      <c r="B157" s="30"/>
      <c r="D157" s="125" t="s">
        <v>291</v>
      </c>
      <c r="F157" s="126" t="s">
        <v>619</v>
      </c>
      <c r="I157" s="127"/>
      <c r="L157" s="30"/>
      <c r="M157" s="128"/>
      <c r="T157" s="51"/>
      <c r="AT157" s="15" t="s">
        <v>291</v>
      </c>
      <c r="AU157" s="15" t="s">
        <v>76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744</v>
      </c>
      <c r="H158" s="132">
        <v>11645.124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745</v>
      </c>
      <c r="H159" s="132">
        <v>56.865000000000002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10" customFormat="1" ht="11.25">
      <c r="B160" s="136"/>
      <c r="D160" s="125" t="s">
        <v>292</v>
      </c>
      <c r="E160" s="137" t="s">
        <v>35</v>
      </c>
      <c r="F160" s="138" t="s">
        <v>307</v>
      </c>
      <c r="H160" s="139">
        <v>11701.989</v>
      </c>
      <c r="I160" s="140"/>
      <c r="L160" s="136"/>
      <c r="M160" s="141"/>
      <c r="T160" s="142"/>
      <c r="AT160" s="137" t="s">
        <v>292</v>
      </c>
      <c r="AU160" s="137" t="s">
        <v>76</v>
      </c>
      <c r="AV160" s="10" t="s">
        <v>289</v>
      </c>
      <c r="AW160" s="10" t="s">
        <v>37</v>
      </c>
      <c r="AX160" s="10" t="s">
        <v>83</v>
      </c>
      <c r="AY160" s="137" t="s">
        <v>288</v>
      </c>
    </row>
    <row r="161" spans="2:65" s="1" customFormat="1" ht="16.5" customHeight="1">
      <c r="B161" s="30"/>
      <c r="C161" s="144" t="s">
        <v>430</v>
      </c>
      <c r="D161" s="144" t="s">
        <v>349</v>
      </c>
      <c r="E161" s="145" t="s">
        <v>627</v>
      </c>
      <c r="F161" s="146" t="s">
        <v>628</v>
      </c>
      <c r="G161" s="147" t="s">
        <v>286</v>
      </c>
      <c r="H161" s="148">
        <v>0.55700000000000005</v>
      </c>
      <c r="I161" s="149"/>
      <c r="J161" s="150">
        <f>ROUND(I161*H161,2)</f>
        <v>0</v>
      </c>
      <c r="K161" s="151"/>
      <c r="L161" s="30"/>
      <c r="M161" s="152" t="s">
        <v>35</v>
      </c>
      <c r="N161" s="153" t="s">
        <v>47</v>
      </c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AR161" s="123" t="s">
        <v>289</v>
      </c>
      <c r="AT161" s="123" t="s">
        <v>349</v>
      </c>
      <c r="AU161" s="123" t="s">
        <v>76</v>
      </c>
      <c r="AY161" s="15" t="s">
        <v>288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5" t="s">
        <v>83</v>
      </c>
      <c r="BK161" s="124">
        <f>ROUND(I161*H161,2)</f>
        <v>0</v>
      </c>
      <c r="BL161" s="15" t="s">
        <v>289</v>
      </c>
      <c r="BM161" s="123" t="s">
        <v>629</v>
      </c>
    </row>
    <row r="162" spans="2:65" s="1" customFormat="1" ht="29.25">
      <c r="B162" s="30"/>
      <c r="D162" s="125" t="s">
        <v>291</v>
      </c>
      <c r="F162" s="126" t="s">
        <v>746</v>
      </c>
      <c r="I162" s="127"/>
      <c r="L162" s="30"/>
      <c r="M162" s="128"/>
      <c r="T162" s="51"/>
      <c r="AT162" s="15" t="s">
        <v>291</v>
      </c>
      <c r="AU162" s="15" t="s">
        <v>76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747</v>
      </c>
      <c r="H163" s="132">
        <v>0.55700000000000005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83</v>
      </c>
      <c r="AY163" s="130" t="s">
        <v>288</v>
      </c>
    </row>
    <row r="164" spans="2:65" s="1" customFormat="1" ht="24.2" customHeight="1">
      <c r="B164" s="30"/>
      <c r="C164" s="144" t="s">
        <v>436</v>
      </c>
      <c r="D164" s="144" t="s">
        <v>349</v>
      </c>
      <c r="E164" s="145" t="s">
        <v>635</v>
      </c>
      <c r="F164" s="146" t="s">
        <v>636</v>
      </c>
      <c r="G164" s="147" t="s">
        <v>286</v>
      </c>
      <c r="H164" s="148">
        <v>540.55700000000002</v>
      </c>
      <c r="I164" s="149"/>
      <c r="J164" s="150">
        <f>ROUND(I164*H164,2)</f>
        <v>0</v>
      </c>
      <c r="K164" s="151"/>
      <c r="L164" s="30"/>
      <c r="M164" s="152" t="s">
        <v>35</v>
      </c>
      <c r="N164" s="153" t="s">
        <v>47</v>
      </c>
      <c r="P164" s="121">
        <f>O164*H164</f>
        <v>0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289</v>
      </c>
      <c r="AT164" s="123" t="s">
        <v>349</v>
      </c>
      <c r="AU164" s="123" t="s">
        <v>76</v>
      </c>
      <c r="AY164" s="15" t="s">
        <v>288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83</v>
      </c>
      <c r="BK164" s="124">
        <f>ROUND(I164*H164,2)</f>
        <v>0</v>
      </c>
      <c r="BL164" s="15" t="s">
        <v>289</v>
      </c>
      <c r="BM164" s="123" t="s">
        <v>637</v>
      </c>
    </row>
    <row r="165" spans="2:65" s="1" customFormat="1" ht="29.25">
      <c r="B165" s="30"/>
      <c r="D165" s="125" t="s">
        <v>291</v>
      </c>
      <c r="F165" s="126" t="s">
        <v>748</v>
      </c>
      <c r="I165" s="127"/>
      <c r="L165" s="30"/>
      <c r="M165" s="128"/>
      <c r="T165" s="51"/>
      <c r="AT165" s="15" t="s">
        <v>291</v>
      </c>
      <c r="AU165" s="15" t="s">
        <v>76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749</v>
      </c>
      <c r="H166" s="132">
        <v>540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747</v>
      </c>
      <c r="H167" s="132">
        <v>0.55700000000000005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10" customFormat="1" ht="11.25">
      <c r="B168" s="136"/>
      <c r="D168" s="125" t="s">
        <v>292</v>
      </c>
      <c r="E168" s="137" t="s">
        <v>35</v>
      </c>
      <c r="F168" s="138" t="s">
        <v>307</v>
      </c>
      <c r="H168" s="139">
        <v>540.55700000000002</v>
      </c>
      <c r="I168" s="140"/>
      <c r="L168" s="136"/>
      <c r="M168" s="141"/>
      <c r="T168" s="142"/>
      <c r="AT168" s="137" t="s">
        <v>292</v>
      </c>
      <c r="AU168" s="137" t="s">
        <v>76</v>
      </c>
      <c r="AV168" s="10" t="s">
        <v>289</v>
      </c>
      <c r="AW168" s="10" t="s">
        <v>37</v>
      </c>
      <c r="AX168" s="10" t="s">
        <v>83</v>
      </c>
      <c r="AY168" s="137" t="s">
        <v>288</v>
      </c>
    </row>
    <row r="169" spans="2:65" s="1" customFormat="1" ht="24.2" customHeight="1">
      <c r="B169" s="30"/>
      <c r="C169" s="144" t="s">
        <v>442</v>
      </c>
      <c r="D169" s="144" t="s">
        <v>349</v>
      </c>
      <c r="E169" s="145" t="s">
        <v>644</v>
      </c>
      <c r="F169" s="146" t="s">
        <v>645</v>
      </c>
      <c r="G169" s="147" t="s">
        <v>286</v>
      </c>
      <c r="H169" s="148">
        <v>540.55700000000002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646</v>
      </c>
    </row>
    <row r="170" spans="2:65" s="1" customFormat="1" ht="39">
      <c r="B170" s="30"/>
      <c r="D170" s="125" t="s">
        <v>291</v>
      </c>
      <c r="F170" s="126" t="s">
        <v>750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751</v>
      </c>
      <c r="H171" s="132">
        <v>540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752</v>
      </c>
      <c r="H172" s="132">
        <v>0.55700000000000005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 ht="11.25">
      <c r="B173" s="136"/>
      <c r="D173" s="125" t="s">
        <v>292</v>
      </c>
      <c r="E173" s="137" t="s">
        <v>35</v>
      </c>
      <c r="F173" s="138" t="s">
        <v>307</v>
      </c>
      <c r="H173" s="139">
        <v>540.55700000000002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16.5" customHeight="1">
      <c r="B174" s="30"/>
      <c r="C174" s="144" t="s">
        <v>448</v>
      </c>
      <c r="D174" s="144" t="s">
        <v>349</v>
      </c>
      <c r="E174" s="145" t="s">
        <v>753</v>
      </c>
      <c r="F174" s="146" t="s">
        <v>754</v>
      </c>
      <c r="G174" s="147" t="s">
        <v>286</v>
      </c>
      <c r="H174" s="148">
        <v>56.865000000000002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755</v>
      </c>
    </row>
    <row r="175" spans="2:65" s="1" customFormat="1" ht="29.25">
      <c r="B175" s="30"/>
      <c r="D175" s="125" t="s">
        <v>291</v>
      </c>
      <c r="F175" s="126" t="s">
        <v>756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 ht="11.25">
      <c r="B176" s="129"/>
      <c r="D176" s="125" t="s">
        <v>292</v>
      </c>
      <c r="E176" s="130" t="s">
        <v>35</v>
      </c>
      <c r="F176" s="131" t="s">
        <v>757</v>
      </c>
      <c r="H176" s="132">
        <v>56.865000000000002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83</v>
      </c>
      <c r="AY176" s="130" t="s">
        <v>288</v>
      </c>
    </row>
    <row r="177" spans="2:65" s="1" customFormat="1" ht="16.5" customHeight="1">
      <c r="B177" s="30"/>
      <c r="C177" s="144" t="s">
        <v>453</v>
      </c>
      <c r="D177" s="144" t="s">
        <v>349</v>
      </c>
      <c r="E177" s="145" t="s">
        <v>678</v>
      </c>
      <c r="F177" s="146" t="s">
        <v>679</v>
      </c>
      <c r="G177" s="147" t="s">
        <v>286</v>
      </c>
      <c r="H177" s="148">
        <v>0.55700000000000005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0</v>
      </c>
      <c r="R177" s="121">
        <f>Q177*H177</f>
        <v>0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76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680</v>
      </c>
    </row>
    <row r="178" spans="2:65" s="1" customFormat="1" ht="29.25">
      <c r="B178" s="30"/>
      <c r="D178" s="125" t="s">
        <v>291</v>
      </c>
      <c r="F178" s="126" t="s">
        <v>758</v>
      </c>
      <c r="I178" s="127"/>
      <c r="L178" s="30"/>
      <c r="M178" s="128"/>
      <c r="T178" s="51"/>
      <c r="AT178" s="15" t="s">
        <v>291</v>
      </c>
      <c r="AU178" s="15" t="s">
        <v>76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759</v>
      </c>
      <c r="H179" s="132">
        <v>0.55700000000000005</v>
      </c>
      <c r="I179" s="133"/>
      <c r="L179" s="129"/>
      <c r="M179" s="154"/>
      <c r="N179" s="155"/>
      <c r="O179" s="155"/>
      <c r="P179" s="155"/>
      <c r="Q179" s="155"/>
      <c r="R179" s="155"/>
      <c r="S179" s="155"/>
      <c r="T179" s="156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83</v>
      </c>
      <c r="AY179" s="130" t="s">
        <v>288</v>
      </c>
    </row>
    <row r="180" spans="2:65" s="1" customFormat="1" ht="6.95" customHeight="1">
      <c r="B180" s="39"/>
      <c r="C180" s="40"/>
      <c r="D180" s="40"/>
      <c r="E180" s="40"/>
      <c r="F180" s="40"/>
      <c r="G180" s="40"/>
      <c r="H180" s="40"/>
      <c r="I180" s="40"/>
      <c r="J180" s="40"/>
      <c r="K180" s="40"/>
      <c r="L180" s="30"/>
    </row>
  </sheetData>
  <sheetProtection algorithmName="SHA-512" hashValue="FXkBQ3yv28Dfaqv376aKxK+NZ4LRzaXBnzYsyK+Db+PvUDrBYHLfpmVZoXnwW0AI4YZwK+LZ1zbU7e+lMxwKCQ==" saltValue="zfNiIOzMHxoNwMgy/JlgfZ1qk2IDOFFgTIuvBYHWHUDMhjOYSCvUDrjpy3GoCW2p+RHx94E9zokjN7HfZTDxVg==" spinCount="100000" sheet="1" objects="1" scenarios="1" formatColumns="0" formatRows="0" autoFilter="0"/>
  <autoFilter ref="C84:K179" xr:uid="{00000000-0009-0000-0000-00000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B2:BM179"/>
  <sheetViews>
    <sheetView showGridLines="0" topLeftCell="A29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244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1924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1925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1926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ROUND((SUM(BE85:BE178)),  2)</f>
        <v>0</v>
      </c>
      <c r="I35" s="91">
        <v>0.21</v>
      </c>
      <c r="J35" s="81">
        <f>ROUND(((SUM(BE85:BE178))*I35),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ROUND((SUM(BF85:BF178)),  2)</f>
        <v>0</v>
      </c>
      <c r="I36" s="91">
        <v>0.12</v>
      </c>
      <c r="J36" s="81">
        <f>ROUND(((SUM(BF85:BF178))*I36),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ROUND((SUM(BG85:BG178)),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ROUND((SUM(BH85:BH178)),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ROUND((SUM(BI85:BI178)),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1924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25-01 -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TÚ Včelná - Č. Budějovice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1924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25-01 -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TÚ Včelná - Č. Budějovice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SUM(P86:P178)</f>
        <v>0</v>
      </c>
      <c r="Q85" s="48"/>
      <c r="R85" s="107">
        <f>SUM(R86:R178)</f>
        <v>1080.184</v>
      </c>
      <c r="S85" s="48"/>
      <c r="T85" s="108">
        <f>SUM(T86:T178)</f>
        <v>0</v>
      </c>
      <c r="AT85" s="15" t="s">
        <v>75</v>
      </c>
      <c r="AU85" s="15" t="s">
        <v>269</v>
      </c>
      <c r="BK85" s="109">
        <f>SUM(BK86:BK178)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1080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1080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1927</v>
      </c>
      <c r="H88" s="132">
        <v>1080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1003</v>
      </c>
      <c r="F89" s="112" t="s">
        <v>1004</v>
      </c>
      <c r="G89" s="113" t="s">
        <v>1005</v>
      </c>
      <c r="H89" s="114">
        <v>1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0.184</v>
      </c>
      <c r="R89" s="121">
        <f>Q89*H89</f>
        <v>0.184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1928</v>
      </c>
    </row>
    <row r="90" spans="2:65" s="1" customFormat="1" ht="11.25">
      <c r="B90" s="30"/>
      <c r="D90" s="125" t="s">
        <v>291</v>
      </c>
      <c r="F90" s="126" t="s">
        <v>1004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19.5">
      <c r="B91" s="30"/>
      <c r="D91" s="125" t="s">
        <v>335</v>
      </c>
      <c r="F91" s="143" t="s">
        <v>1929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9" customFormat="1" ht="11.25">
      <c r="B92" s="129"/>
      <c r="D92" s="125" t="s">
        <v>292</v>
      </c>
      <c r="E92" s="130" t="s">
        <v>35</v>
      </c>
      <c r="F92" s="131" t="s">
        <v>1930</v>
      </c>
      <c r="H92" s="132">
        <v>1</v>
      </c>
      <c r="I92" s="133"/>
      <c r="L92" s="129"/>
      <c r="M92" s="134"/>
      <c r="T92" s="135"/>
      <c r="AT92" s="130" t="s">
        <v>292</v>
      </c>
      <c r="AU92" s="130" t="s">
        <v>76</v>
      </c>
      <c r="AV92" s="9" t="s">
        <v>85</v>
      </c>
      <c r="AW92" s="9" t="s">
        <v>37</v>
      </c>
      <c r="AX92" s="9" t="s">
        <v>83</v>
      </c>
      <c r="AY92" s="130" t="s">
        <v>288</v>
      </c>
    </row>
    <row r="93" spans="2:65" s="1" customFormat="1" ht="16.5" customHeight="1">
      <c r="B93" s="30"/>
      <c r="C93" s="144" t="s">
        <v>193</v>
      </c>
      <c r="D93" s="144" t="s">
        <v>349</v>
      </c>
      <c r="E93" s="145" t="s">
        <v>951</v>
      </c>
      <c r="F93" s="146" t="s">
        <v>952</v>
      </c>
      <c r="G93" s="147" t="s">
        <v>296</v>
      </c>
      <c r="H93" s="148">
        <v>13.2</v>
      </c>
      <c r="I93" s="149"/>
      <c r="J93" s="150">
        <f>ROUND(I93*H93,2)</f>
        <v>0</v>
      </c>
      <c r="K93" s="151"/>
      <c r="L93" s="30"/>
      <c r="M93" s="152" t="s">
        <v>35</v>
      </c>
      <c r="N93" s="153" t="s">
        <v>47</v>
      </c>
      <c r="P93" s="121">
        <f>O93*H93</f>
        <v>0</v>
      </c>
      <c r="Q93" s="121">
        <v>0</v>
      </c>
      <c r="R93" s="121">
        <f>Q93*H93</f>
        <v>0</v>
      </c>
      <c r="S93" s="121">
        <v>0</v>
      </c>
      <c r="T93" s="122">
        <f>S93*H93</f>
        <v>0</v>
      </c>
      <c r="AR93" s="123" t="s">
        <v>289</v>
      </c>
      <c r="AT93" s="123" t="s">
        <v>349</v>
      </c>
      <c r="AU93" s="123" t="s">
        <v>76</v>
      </c>
      <c r="AY93" s="15" t="s">
        <v>288</v>
      </c>
      <c r="BE93" s="124">
        <f>IF(N93="základní",J93,0)</f>
        <v>0</v>
      </c>
      <c r="BF93" s="124">
        <f>IF(N93="snížená",J93,0)</f>
        <v>0</v>
      </c>
      <c r="BG93" s="124">
        <f>IF(N93="zákl. přenesená",J93,0)</f>
        <v>0</v>
      </c>
      <c r="BH93" s="124">
        <f>IF(N93="sníž. přenesená",J93,0)</f>
        <v>0</v>
      </c>
      <c r="BI93" s="124">
        <f>IF(N93="nulová",J93,0)</f>
        <v>0</v>
      </c>
      <c r="BJ93" s="15" t="s">
        <v>83</v>
      </c>
      <c r="BK93" s="124">
        <f>ROUND(I93*H93,2)</f>
        <v>0</v>
      </c>
      <c r="BL93" s="15" t="s">
        <v>289</v>
      </c>
      <c r="BM93" s="123" t="s">
        <v>1931</v>
      </c>
    </row>
    <row r="94" spans="2:65" s="1" customFormat="1" ht="19.5">
      <c r="B94" s="30"/>
      <c r="D94" s="125" t="s">
        <v>291</v>
      </c>
      <c r="F94" s="126" t="s">
        <v>954</v>
      </c>
      <c r="I94" s="127"/>
      <c r="L94" s="30"/>
      <c r="M94" s="128"/>
      <c r="T94" s="51"/>
      <c r="AT94" s="15" t="s">
        <v>291</v>
      </c>
      <c r="AU94" s="15" t="s">
        <v>76</v>
      </c>
    </row>
    <row r="95" spans="2:65" s="9" customFormat="1" ht="11.25">
      <c r="B95" s="129"/>
      <c r="D95" s="125" t="s">
        <v>292</v>
      </c>
      <c r="E95" s="130" t="s">
        <v>35</v>
      </c>
      <c r="F95" s="131" t="s">
        <v>1932</v>
      </c>
      <c r="H95" s="132">
        <v>13.2</v>
      </c>
      <c r="I95" s="133"/>
      <c r="L95" s="129"/>
      <c r="M95" s="134"/>
      <c r="T95" s="135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16.5" customHeight="1">
      <c r="B96" s="30"/>
      <c r="C96" s="144" t="s">
        <v>289</v>
      </c>
      <c r="D96" s="144" t="s">
        <v>349</v>
      </c>
      <c r="E96" s="145" t="s">
        <v>956</v>
      </c>
      <c r="F96" s="146" t="s">
        <v>957</v>
      </c>
      <c r="G96" s="147" t="s">
        <v>303</v>
      </c>
      <c r="H96" s="148">
        <v>2</v>
      </c>
      <c r="I96" s="149"/>
      <c r="J96" s="150">
        <f>ROUND(I96*H96,2)</f>
        <v>0</v>
      </c>
      <c r="K96" s="151"/>
      <c r="L96" s="30"/>
      <c r="M96" s="152" t="s">
        <v>35</v>
      </c>
      <c r="N96" s="153" t="s">
        <v>47</v>
      </c>
      <c r="P96" s="121">
        <f>O96*H96</f>
        <v>0</v>
      </c>
      <c r="Q96" s="121">
        <v>0</v>
      </c>
      <c r="R96" s="121">
        <f>Q96*H96</f>
        <v>0</v>
      </c>
      <c r="S96" s="121">
        <v>0</v>
      </c>
      <c r="T96" s="122">
        <f>S96*H96</f>
        <v>0</v>
      </c>
      <c r="AR96" s="123" t="s">
        <v>289</v>
      </c>
      <c r="AT96" s="123" t="s">
        <v>349</v>
      </c>
      <c r="AU96" s="123" t="s">
        <v>76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289</v>
      </c>
      <c r="BM96" s="123" t="s">
        <v>1933</v>
      </c>
    </row>
    <row r="97" spans="2:65" s="1" customFormat="1" ht="19.5">
      <c r="B97" s="30"/>
      <c r="D97" s="125" t="s">
        <v>291</v>
      </c>
      <c r="F97" s="126" t="s">
        <v>959</v>
      </c>
      <c r="I97" s="127"/>
      <c r="L97" s="30"/>
      <c r="M97" s="128"/>
      <c r="T97" s="51"/>
      <c r="AT97" s="15" t="s">
        <v>291</v>
      </c>
      <c r="AU97" s="15" t="s">
        <v>76</v>
      </c>
    </row>
    <row r="98" spans="2:65" s="9" customFormat="1" ht="11.25">
      <c r="B98" s="129"/>
      <c r="D98" s="125" t="s">
        <v>292</v>
      </c>
      <c r="E98" s="130" t="s">
        <v>35</v>
      </c>
      <c r="F98" s="131" t="s">
        <v>1934</v>
      </c>
      <c r="H98" s="132">
        <v>2</v>
      </c>
      <c r="I98" s="133"/>
      <c r="L98" s="129"/>
      <c r="M98" s="134"/>
      <c r="T98" s="135"/>
      <c r="AT98" s="130" t="s">
        <v>292</v>
      </c>
      <c r="AU98" s="130" t="s">
        <v>76</v>
      </c>
      <c r="AV98" s="9" t="s">
        <v>85</v>
      </c>
      <c r="AW98" s="9" t="s">
        <v>37</v>
      </c>
      <c r="AX98" s="9" t="s">
        <v>83</v>
      </c>
      <c r="AY98" s="130" t="s">
        <v>288</v>
      </c>
    </row>
    <row r="99" spans="2:65" s="1" customFormat="1" ht="16.5" customHeight="1">
      <c r="B99" s="30"/>
      <c r="C99" s="144" t="s">
        <v>308</v>
      </c>
      <c r="D99" s="144" t="s">
        <v>349</v>
      </c>
      <c r="E99" s="145" t="s">
        <v>961</v>
      </c>
      <c r="F99" s="146" t="s">
        <v>962</v>
      </c>
      <c r="G99" s="147" t="s">
        <v>296</v>
      </c>
      <c r="H99" s="148">
        <v>13.2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289</v>
      </c>
      <c r="AT99" s="123" t="s">
        <v>349</v>
      </c>
      <c r="AU99" s="123" t="s">
        <v>76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1935</v>
      </c>
    </row>
    <row r="100" spans="2:65" s="1" customFormat="1" ht="19.5">
      <c r="B100" s="30"/>
      <c r="D100" s="125" t="s">
        <v>291</v>
      </c>
      <c r="F100" s="126" t="s">
        <v>964</v>
      </c>
      <c r="I100" s="127"/>
      <c r="L100" s="30"/>
      <c r="M100" s="128"/>
      <c r="T100" s="51"/>
      <c r="AT100" s="15" t="s">
        <v>291</v>
      </c>
      <c r="AU100" s="15" t="s">
        <v>76</v>
      </c>
    </row>
    <row r="101" spans="2:65" s="9" customFormat="1" ht="11.25">
      <c r="B101" s="129"/>
      <c r="D101" s="125" t="s">
        <v>292</v>
      </c>
      <c r="E101" s="130" t="s">
        <v>35</v>
      </c>
      <c r="F101" s="131" t="s">
        <v>1932</v>
      </c>
      <c r="H101" s="132">
        <v>13.2</v>
      </c>
      <c r="I101" s="133"/>
      <c r="L101" s="129"/>
      <c r="M101" s="134"/>
      <c r="T101" s="135"/>
      <c r="AT101" s="130" t="s">
        <v>292</v>
      </c>
      <c r="AU101" s="130" t="s">
        <v>76</v>
      </c>
      <c r="AV101" s="9" t="s">
        <v>85</v>
      </c>
      <c r="AW101" s="9" t="s">
        <v>37</v>
      </c>
      <c r="AX101" s="9" t="s">
        <v>83</v>
      </c>
      <c r="AY101" s="130" t="s">
        <v>288</v>
      </c>
    </row>
    <row r="102" spans="2:65" s="1" customFormat="1" ht="16.5" customHeight="1">
      <c r="B102" s="30"/>
      <c r="C102" s="144" t="s">
        <v>315</v>
      </c>
      <c r="D102" s="144" t="s">
        <v>349</v>
      </c>
      <c r="E102" s="145" t="s">
        <v>965</v>
      </c>
      <c r="F102" s="146" t="s">
        <v>966</v>
      </c>
      <c r="G102" s="147" t="s">
        <v>303</v>
      </c>
      <c r="H102" s="148">
        <v>2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289</v>
      </c>
      <c r="AT102" s="123" t="s">
        <v>349</v>
      </c>
      <c r="AU102" s="123" t="s">
        <v>76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289</v>
      </c>
      <c r="BM102" s="123" t="s">
        <v>1936</v>
      </c>
    </row>
    <row r="103" spans="2:65" s="1" customFormat="1" ht="19.5">
      <c r="B103" s="30"/>
      <c r="D103" s="125" t="s">
        <v>291</v>
      </c>
      <c r="F103" s="126" t="s">
        <v>968</v>
      </c>
      <c r="I103" s="127"/>
      <c r="L103" s="30"/>
      <c r="M103" s="128"/>
      <c r="T103" s="51"/>
      <c r="AT103" s="15" t="s">
        <v>291</v>
      </c>
      <c r="AU103" s="15" t="s">
        <v>76</v>
      </c>
    </row>
    <row r="104" spans="2:65" s="9" customFormat="1" ht="11.25">
      <c r="B104" s="129"/>
      <c r="D104" s="125" t="s">
        <v>292</v>
      </c>
      <c r="E104" s="130" t="s">
        <v>35</v>
      </c>
      <c r="F104" s="131" t="s">
        <v>1934</v>
      </c>
      <c r="H104" s="132">
        <v>2</v>
      </c>
      <c r="I104" s="133"/>
      <c r="L104" s="129"/>
      <c r="M104" s="134"/>
      <c r="T104" s="135"/>
      <c r="AT104" s="130" t="s">
        <v>292</v>
      </c>
      <c r="AU104" s="130" t="s">
        <v>76</v>
      </c>
      <c r="AV104" s="9" t="s">
        <v>85</v>
      </c>
      <c r="AW104" s="9" t="s">
        <v>37</v>
      </c>
      <c r="AX104" s="9" t="s">
        <v>83</v>
      </c>
      <c r="AY104" s="130" t="s">
        <v>288</v>
      </c>
    </row>
    <row r="105" spans="2:65" s="1" customFormat="1" ht="21.75" customHeight="1">
      <c r="B105" s="30"/>
      <c r="C105" s="144" t="s">
        <v>323</v>
      </c>
      <c r="D105" s="144" t="s">
        <v>349</v>
      </c>
      <c r="E105" s="145" t="s">
        <v>1704</v>
      </c>
      <c r="F105" s="146" t="s">
        <v>1705</v>
      </c>
      <c r="G105" s="147" t="s">
        <v>296</v>
      </c>
      <c r="H105" s="148">
        <v>15.6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289</v>
      </c>
      <c r="AT105" s="123" t="s">
        <v>349</v>
      </c>
      <c r="AU105" s="123" t="s">
        <v>76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289</v>
      </c>
      <c r="BM105" s="123" t="s">
        <v>1937</v>
      </c>
    </row>
    <row r="106" spans="2:65" s="1" customFormat="1" ht="19.5">
      <c r="B106" s="30"/>
      <c r="D106" s="125" t="s">
        <v>291</v>
      </c>
      <c r="F106" s="126" t="s">
        <v>1707</v>
      </c>
      <c r="I106" s="127"/>
      <c r="L106" s="30"/>
      <c r="M106" s="128"/>
      <c r="T106" s="51"/>
      <c r="AT106" s="15" t="s">
        <v>291</v>
      </c>
      <c r="AU106" s="15" t="s">
        <v>76</v>
      </c>
    </row>
    <row r="107" spans="2:65" s="9" customFormat="1" ht="11.25">
      <c r="B107" s="129"/>
      <c r="D107" s="125" t="s">
        <v>292</v>
      </c>
      <c r="E107" s="130" t="s">
        <v>35</v>
      </c>
      <c r="F107" s="131" t="s">
        <v>1938</v>
      </c>
      <c r="H107" s="132">
        <v>6</v>
      </c>
      <c r="I107" s="133"/>
      <c r="L107" s="129"/>
      <c r="M107" s="134"/>
      <c r="T107" s="135"/>
      <c r="AT107" s="130" t="s">
        <v>292</v>
      </c>
      <c r="AU107" s="130" t="s">
        <v>76</v>
      </c>
      <c r="AV107" s="9" t="s">
        <v>85</v>
      </c>
      <c r="AW107" s="9" t="s">
        <v>37</v>
      </c>
      <c r="AX107" s="9" t="s">
        <v>76</v>
      </c>
      <c r="AY107" s="130" t="s">
        <v>288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1939</v>
      </c>
      <c r="H108" s="132">
        <v>9.6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76</v>
      </c>
      <c r="AY108" s="130" t="s">
        <v>288</v>
      </c>
    </row>
    <row r="109" spans="2:65" s="10" customFormat="1" ht="11.25">
      <c r="B109" s="136"/>
      <c r="D109" s="125" t="s">
        <v>292</v>
      </c>
      <c r="E109" s="137" t="s">
        <v>35</v>
      </c>
      <c r="F109" s="138" t="s">
        <v>307</v>
      </c>
      <c r="H109" s="139">
        <v>15.6</v>
      </c>
      <c r="I109" s="140"/>
      <c r="L109" s="136"/>
      <c r="M109" s="141"/>
      <c r="T109" s="142"/>
      <c r="AT109" s="137" t="s">
        <v>292</v>
      </c>
      <c r="AU109" s="137" t="s">
        <v>76</v>
      </c>
      <c r="AV109" s="10" t="s">
        <v>289</v>
      </c>
      <c r="AW109" s="10" t="s">
        <v>37</v>
      </c>
      <c r="AX109" s="10" t="s">
        <v>83</v>
      </c>
      <c r="AY109" s="137" t="s">
        <v>288</v>
      </c>
    </row>
    <row r="110" spans="2:65" s="1" customFormat="1" ht="16.5" customHeight="1">
      <c r="B110" s="30"/>
      <c r="C110" s="144" t="s">
        <v>287</v>
      </c>
      <c r="D110" s="144" t="s">
        <v>349</v>
      </c>
      <c r="E110" s="145" t="s">
        <v>516</v>
      </c>
      <c r="F110" s="146" t="s">
        <v>517</v>
      </c>
      <c r="G110" s="147" t="s">
        <v>303</v>
      </c>
      <c r="H110" s="148">
        <v>4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1940</v>
      </c>
    </row>
    <row r="111" spans="2:65" s="1" customFormat="1" ht="19.5">
      <c r="B111" s="30"/>
      <c r="D111" s="125" t="s">
        <v>291</v>
      </c>
      <c r="F111" s="126" t="s">
        <v>519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1941</v>
      </c>
      <c r="H112" s="132">
        <v>2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76</v>
      </c>
      <c r="AY112" s="130" t="s">
        <v>288</v>
      </c>
    </row>
    <row r="113" spans="2:65" s="9" customFormat="1" ht="11.25">
      <c r="B113" s="129"/>
      <c r="D113" s="125" t="s">
        <v>292</v>
      </c>
      <c r="E113" s="130" t="s">
        <v>35</v>
      </c>
      <c r="F113" s="131" t="s">
        <v>1942</v>
      </c>
      <c r="H113" s="132">
        <v>2</v>
      </c>
      <c r="I113" s="133"/>
      <c r="L113" s="129"/>
      <c r="M113" s="134"/>
      <c r="T113" s="135"/>
      <c r="AT113" s="130" t="s">
        <v>292</v>
      </c>
      <c r="AU113" s="130" t="s">
        <v>76</v>
      </c>
      <c r="AV113" s="9" t="s">
        <v>85</v>
      </c>
      <c r="AW113" s="9" t="s">
        <v>37</v>
      </c>
      <c r="AX113" s="9" t="s">
        <v>76</v>
      </c>
      <c r="AY113" s="130" t="s">
        <v>288</v>
      </c>
    </row>
    <row r="114" spans="2:65" s="10" customFormat="1" ht="11.25">
      <c r="B114" s="136"/>
      <c r="D114" s="125" t="s">
        <v>292</v>
      </c>
      <c r="E114" s="137" t="s">
        <v>35</v>
      </c>
      <c r="F114" s="138" t="s">
        <v>307</v>
      </c>
      <c r="H114" s="139">
        <v>4</v>
      </c>
      <c r="I114" s="140"/>
      <c r="L114" s="136"/>
      <c r="M114" s="141"/>
      <c r="T114" s="142"/>
      <c r="AT114" s="137" t="s">
        <v>292</v>
      </c>
      <c r="AU114" s="137" t="s">
        <v>76</v>
      </c>
      <c r="AV114" s="10" t="s">
        <v>289</v>
      </c>
      <c r="AW114" s="10" t="s">
        <v>37</v>
      </c>
      <c r="AX114" s="10" t="s">
        <v>83</v>
      </c>
      <c r="AY114" s="137" t="s">
        <v>288</v>
      </c>
    </row>
    <row r="115" spans="2:65" s="1" customFormat="1" ht="21.75" customHeight="1">
      <c r="B115" s="30"/>
      <c r="C115" s="144" t="s">
        <v>337</v>
      </c>
      <c r="D115" s="144" t="s">
        <v>349</v>
      </c>
      <c r="E115" s="145" t="s">
        <v>1715</v>
      </c>
      <c r="F115" s="146" t="s">
        <v>1716</v>
      </c>
      <c r="G115" s="147" t="s">
        <v>296</v>
      </c>
      <c r="H115" s="148">
        <v>15.6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1943</v>
      </c>
    </row>
    <row r="116" spans="2:65" s="1" customFormat="1" ht="19.5">
      <c r="B116" s="30"/>
      <c r="D116" s="125" t="s">
        <v>291</v>
      </c>
      <c r="F116" s="126" t="s">
        <v>1718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1944</v>
      </c>
      <c r="H117" s="132">
        <v>6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76</v>
      </c>
      <c r="AY117" s="130" t="s">
        <v>288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1939</v>
      </c>
      <c r="H118" s="132">
        <v>9.6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 ht="11.25">
      <c r="B119" s="136"/>
      <c r="D119" s="125" t="s">
        <v>292</v>
      </c>
      <c r="E119" s="137" t="s">
        <v>35</v>
      </c>
      <c r="F119" s="138" t="s">
        <v>307</v>
      </c>
      <c r="H119" s="139">
        <v>15.6</v>
      </c>
      <c r="I119" s="140"/>
      <c r="L119" s="136"/>
      <c r="M119" s="141"/>
      <c r="T119" s="142"/>
      <c r="AT119" s="137" t="s">
        <v>292</v>
      </c>
      <c r="AU119" s="137" t="s">
        <v>76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16.5" customHeight="1">
      <c r="B120" s="30"/>
      <c r="C120" s="144" t="s">
        <v>343</v>
      </c>
      <c r="D120" s="144" t="s">
        <v>349</v>
      </c>
      <c r="E120" s="145" t="s">
        <v>538</v>
      </c>
      <c r="F120" s="146" t="s">
        <v>539</v>
      </c>
      <c r="G120" s="147" t="s">
        <v>303</v>
      </c>
      <c r="H120" s="148">
        <v>4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76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1945</v>
      </c>
    </row>
    <row r="121" spans="2:65" s="1" customFormat="1" ht="19.5">
      <c r="B121" s="30"/>
      <c r="D121" s="125" t="s">
        <v>291</v>
      </c>
      <c r="F121" s="126" t="s">
        <v>541</v>
      </c>
      <c r="I121" s="127"/>
      <c r="L121" s="30"/>
      <c r="M121" s="128"/>
      <c r="T121" s="51"/>
      <c r="AT121" s="15" t="s">
        <v>291</v>
      </c>
      <c r="AU121" s="15" t="s">
        <v>76</v>
      </c>
    </row>
    <row r="122" spans="2:65" s="9" customFormat="1" ht="11.25">
      <c r="B122" s="129"/>
      <c r="D122" s="125" t="s">
        <v>292</v>
      </c>
      <c r="E122" s="130" t="s">
        <v>35</v>
      </c>
      <c r="F122" s="131" t="s">
        <v>1941</v>
      </c>
      <c r="H122" s="132">
        <v>2</v>
      </c>
      <c r="I122" s="133"/>
      <c r="L122" s="129"/>
      <c r="M122" s="134"/>
      <c r="T122" s="135"/>
      <c r="AT122" s="130" t="s">
        <v>292</v>
      </c>
      <c r="AU122" s="130" t="s">
        <v>76</v>
      </c>
      <c r="AV122" s="9" t="s">
        <v>85</v>
      </c>
      <c r="AW122" s="9" t="s">
        <v>37</v>
      </c>
      <c r="AX122" s="9" t="s">
        <v>76</v>
      </c>
      <c r="AY122" s="130" t="s">
        <v>288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1942</v>
      </c>
      <c r="H123" s="132">
        <v>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76</v>
      </c>
      <c r="AY123" s="130" t="s">
        <v>288</v>
      </c>
    </row>
    <row r="124" spans="2:65" s="10" customFormat="1" ht="11.25">
      <c r="B124" s="136"/>
      <c r="D124" s="125" t="s">
        <v>292</v>
      </c>
      <c r="E124" s="137" t="s">
        <v>35</v>
      </c>
      <c r="F124" s="138" t="s">
        <v>307</v>
      </c>
      <c r="H124" s="139">
        <v>4</v>
      </c>
      <c r="I124" s="140"/>
      <c r="L124" s="136"/>
      <c r="M124" s="141"/>
      <c r="T124" s="142"/>
      <c r="AT124" s="137" t="s">
        <v>292</v>
      </c>
      <c r="AU124" s="137" t="s">
        <v>76</v>
      </c>
      <c r="AV124" s="10" t="s">
        <v>289</v>
      </c>
      <c r="AW124" s="10" t="s">
        <v>37</v>
      </c>
      <c r="AX124" s="10" t="s">
        <v>83</v>
      </c>
      <c r="AY124" s="137" t="s">
        <v>288</v>
      </c>
    </row>
    <row r="125" spans="2:65" s="1" customFormat="1" ht="16.5" customHeight="1">
      <c r="B125" s="30"/>
      <c r="C125" s="144" t="s">
        <v>348</v>
      </c>
      <c r="D125" s="144" t="s">
        <v>349</v>
      </c>
      <c r="E125" s="145" t="s">
        <v>465</v>
      </c>
      <c r="F125" s="146" t="s">
        <v>466</v>
      </c>
      <c r="G125" s="147" t="s">
        <v>303</v>
      </c>
      <c r="H125" s="148">
        <v>3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467</v>
      </c>
    </row>
    <row r="126" spans="2:65" s="1" customFormat="1" ht="19.5">
      <c r="B126" s="30"/>
      <c r="D126" s="125" t="s">
        <v>291</v>
      </c>
      <c r="F126" s="126" t="s">
        <v>468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9" customFormat="1" ht="11.25">
      <c r="B127" s="129"/>
      <c r="D127" s="125" t="s">
        <v>292</v>
      </c>
      <c r="E127" s="130" t="s">
        <v>35</v>
      </c>
      <c r="F127" s="131" t="s">
        <v>1946</v>
      </c>
      <c r="H127" s="132">
        <v>3</v>
      </c>
      <c r="I127" s="133"/>
      <c r="L127" s="129"/>
      <c r="M127" s="134"/>
      <c r="T127" s="135"/>
      <c r="AT127" s="130" t="s">
        <v>292</v>
      </c>
      <c r="AU127" s="130" t="s">
        <v>76</v>
      </c>
      <c r="AV127" s="9" t="s">
        <v>85</v>
      </c>
      <c r="AW127" s="9" t="s">
        <v>37</v>
      </c>
      <c r="AX127" s="9" t="s">
        <v>83</v>
      </c>
      <c r="AY127" s="130" t="s">
        <v>288</v>
      </c>
    </row>
    <row r="128" spans="2:65" s="1" customFormat="1" ht="16.5" customHeight="1">
      <c r="B128" s="30"/>
      <c r="C128" s="144" t="s">
        <v>8</v>
      </c>
      <c r="D128" s="144" t="s">
        <v>349</v>
      </c>
      <c r="E128" s="145" t="s">
        <v>491</v>
      </c>
      <c r="F128" s="146" t="s">
        <v>492</v>
      </c>
      <c r="G128" s="147" t="s">
        <v>303</v>
      </c>
      <c r="H128" s="148">
        <v>60</v>
      </c>
      <c r="I128" s="149"/>
      <c r="J128" s="150">
        <f>ROUND(I128*H128,2)</f>
        <v>0</v>
      </c>
      <c r="K128" s="151"/>
      <c r="L128" s="30"/>
      <c r="M128" s="152" t="s">
        <v>35</v>
      </c>
      <c r="N128" s="153" t="s">
        <v>47</v>
      </c>
      <c r="P128" s="121">
        <f>O128*H128</f>
        <v>0</v>
      </c>
      <c r="Q128" s="121">
        <v>0</v>
      </c>
      <c r="R128" s="121">
        <f>Q128*H128</f>
        <v>0</v>
      </c>
      <c r="S128" s="121">
        <v>0</v>
      </c>
      <c r="T128" s="122">
        <f>S128*H128</f>
        <v>0</v>
      </c>
      <c r="AR128" s="123" t="s">
        <v>289</v>
      </c>
      <c r="AT128" s="123" t="s">
        <v>349</v>
      </c>
      <c r="AU128" s="123" t="s">
        <v>76</v>
      </c>
      <c r="AY128" s="15" t="s">
        <v>288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5" t="s">
        <v>83</v>
      </c>
      <c r="BK128" s="124">
        <f>ROUND(I128*H128,2)</f>
        <v>0</v>
      </c>
      <c r="BL128" s="15" t="s">
        <v>289</v>
      </c>
      <c r="BM128" s="123" t="s">
        <v>493</v>
      </c>
    </row>
    <row r="129" spans="2:65" s="1" customFormat="1" ht="11.25">
      <c r="B129" s="30"/>
      <c r="D129" s="125" t="s">
        <v>291</v>
      </c>
      <c r="F129" s="126" t="s">
        <v>492</v>
      </c>
      <c r="I129" s="127"/>
      <c r="L129" s="30"/>
      <c r="M129" s="128"/>
      <c r="T129" s="51"/>
      <c r="AT129" s="15" t="s">
        <v>291</v>
      </c>
      <c r="AU129" s="15" t="s">
        <v>76</v>
      </c>
    </row>
    <row r="130" spans="2:65" s="9" customFormat="1" ht="11.25">
      <c r="B130" s="129"/>
      <c r="D130" s="125" t="s">
        <v>292</v>
      </c>
      <c r="E130" s="130" t="s">
        <v>35</v>
      </c>
      <c r="F130" s="131" t="s">
        <v>1947</v>
      </c>
      <c r="H130" s="132">
        <v>16</v>
      </c>
      <c r="I130" s="133"/>
      <c r="L130" s="129"/>
      <c r="M130" s="134"/>
      <c r="T130" s="135"/>
      <c r="AT130" s="130" t="s">
        <v>292</v>
      </c>
      <c r="AU130" s="130" t="s">
        <v>76</v>
      </c>
      <c r="AV130" s="9" t="s">
        <v>85</v>
      </c>
      <c r="AW130" s="9" t="s">
        <v>37</v>
      </c>
      <c r="AX130" s="9" t="s">
        <v>76</v>
      </c>
      <c r="AY130" s="130" t="s">
        <v>288</v>
      </c>
    </row>
    <row r="131" spans="2:65" s="9" customFormat="1" ht="11.25">
      <c r="B131" s="129"/>
      <c r="D131" s="125" t="s">
        <v>292</v>
      </c>
      <c r="E131" s="130" t="s">
        <v>35</v>
      </c>
      <c r="F131" s="131" t="s">
        <v>1948</v>
      </c>
      <c r="H131" s="132">
        <v>44</v>
      </c>
      <c r="I131" s="133"/>
      <c r="L131" s="129"/>
      <c r="M131" s="134"/>
      <c r="T131" s="135"/>
      <c r="AT131" s="130" t="s">
        <v>292</v>
      </c>
      <c r="AU131" s="130" t="s">
        <v>76</v>
      </c>
      <c r="AV131" s="9" t="s">
        <v>85</v>
      </c>
      <c r="AW131" s="9" t="s">
        <v>37</v>
      </c>
      <c r="AX131" s="9" t="s">
        <v>76</v>
      </c>
      <c r="AY131" s="130" t="s">
        <v>288</v>
      </c>
    </row>
    <row r="132" spans="2:65" s="10" customFormat="1" ht="11.25">
      <c r="B132" s="136"/>
      <c r="D132" s="125" t="s">
        <v>292</v>
      </c>
      <c r="E132" s="137" t="s">
        <v>35</v>
      </c>
      <c r="F132" s="138" t="s">
        <v>307</v>
      </c>
      <c r="H132" s="139">
        <v>60</v>
      </c>
      <c r="I132" s="140"/>
      <c r="L132" s="136"/>
      <c r="M132" s="141"/>
      <c r="T132" s="142"/>
      <c r="AT132" s="137" t="s">
        <v>292</v>
      </c>
      <c r="AU132" s="137" t="s">
        <v>76</v>
      </c>
      <c r="AV132" s="10" t="s">
        <v>289</v>
      </c>
      <c r="AW132" s="10" t="s">
        <v>37</v>
      </c>
      <c r="AX132" s="10" t="s">
        <v>83</v>
      </c>
      <c r="AY132" s="137" t="s">
        <v>288</v>
      </c>
    </row>
    <row r="133" spans="2:65" s="1" customFormat="1" ht="16.5" customHeight="1">
      <c r="B133" s="30"/>
      <c r="C133" s="144" t="s">
        <v>359</v>
      </c>
      <c r="D133" s="144" t="s">
        <v>349</v>
      </c>
      <c r="E133" s="145" t="s">
        <v>495</v>
      </c>
      <c r="F133" s="146" t="s">
        <v>496</v>
      </c>
      <c r="G133" s="147" t="s">
        <v>303</v>
      </c>
      <c r="H133" s="148">
        <v>60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497</v>
      </c>
    </row>
    <row r="134" spans="2:65" s="1" customFormat="1" ht="11.25">
      <c r="B134" s="30"/>
      <c r="D134" s="125" t="s">
        <v>291</v>
      </c>
      <c r="F134" s="126" t="s">
        <v>496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1947</v>
      </c>
      <c r="H135" s="132">
        <v>16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76</v>
      </c>
      <c r="AY135" s="130" t="s">
        <v>288</v>
      </c>
    </row>
    <row r="136" spans="2:65" s="9" customFormat="1" ht="11.25">
      <c r="B136" s="129"/>
      <c r="D136" s="125" t="s">
        <v>292</v>
      </c>
      <c r="E136" s="130" t="s">
        <v>35</v>
      </c>
      <c r="F136" s="131" t="s">
        <v>1948</v>
      </c>
      <c r="H136" s="132">
        <v>44</v>
      </c>
      <c r="I136" s="133"/>
      <c r="L136" s="129"/>
      <c r="M136" s="134"/>
      <c r="T136" s="135"/>
      <c r="AT136" s="130" t="s">
        <v>292</v>
      </c>
      <c r="AU136" s="130" t="s">
        <v>76</v>
      </c>
      <c r="AV136" s="9" t="s">
        <v>85</v>
      </c>
      <c r="AW136" s="9" t="s">
        <v>37</v>
      </c>
      <c r="AX136" s="9" t="s">
        <v>76</v>
      </c>
      <c r="AY136" s="130" t="s">
        <v>288</v>
      </c>
    </row>
    <row r="137" spans="2:65" s="10" customFormat="1" ht="11.25">
      <c r="B137" s="136"/>
      <c r="D137" s="125" t="s">
        <v>292</v>
      </c>
      <c r="E137" s="137" t="s">
        <v>35</v>
      </c>
      <c r="F137" s="138" t="s">
        <v>307</v>
      </c>
      <c r="H137" s="139">
        <v>60</v>
      </c>
      <c r="I137" s="140"/>
      <c r="L137" s="136"/>
      <c r="M137" s="141"/>
      <c r="T137" s="142"/>
      <c r="AT137" s="137" t="s">
        <v>292</v>
      </c>
      <c r="AU137" s="137" t="s">
        <v>76</v>
      </c>
      <c r="AV137" s="10" t="s">
        <v>289</v>
      </c>
      <c r="AW137" s="10" t="s">
        <v>37</v>
      </c>
      <c r="AX137" s="10" t="s">
        <v>83</v>
      </c>
      <c r="AY137" s="137" t="s">
        <v>288</v>
      </c>
    </row>
    <row r="138" spans="2:65" s="1" customFormat="1" ht="16.5" customHeight="1">
      <c r="B138" s="30"/>
      <c r="C138" s="144" t="s">
        <v>365</v>
      </c>
      <c r="D138" s="144" t="s">
        <v>349</v>
      </c>
      <c r="E138" s="145" t="s">
        <v>499</v>
      </c>
      <c r="F138" s="146" t="s">
        <v>500</v>
      </c>
      <c r="G138" s="147" t="s">
        <v>303</v>
      </c>
      <c r="H138" s="148">
        <v>8</v>
      </c>
      <c r="I138" s="149"/>
      <c r="J138" s="150">
        <f>ROUND(I138*H138,2)</f>
        <v>0</v>
      </c>
      <c r="K138" s="151"/>
      <c r="L138" s="30"/>
      <c r="M138" s="152" t="s">
        <v>35</v>
      </c>
      <c r="N138" s="153" t="s">
        <v>47</v>
      </c>
      <c r="P138" s="121">
        <f>O138*H138</f>
        <v>0</v>
      </c>
      <c r="Q138" s="121">
        <v>0</v>
      </c>
      <c r="R138" s="121">
        <f>Q138*H138</f>
        <v>0</v>
      </c>
      <c r="S138" s="121">
        <v>0</v>
      </c>
      <c r="T138" s="122">
        <f>S138*H138</f>
        <v>0</v>
      </c>
      <c r="AR138" s="123" t="s">
        <v>289</v>
      </c>
      <c r="AT138" s="123" t="s">
        <v>349</v>
      </c>
      <c r="AU138" s="123" t="s">
        <v>76</v>
      </c>
      <c r="AY138" s="15" t="s">
        <v>288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83</v>
      </c>
      <c r="BK138" s="124">
        <f>ROUND(I138*H138,2)</f>
        <v>0</v>
      </c>
      <c r="BL138" s="15" t="s">
        <v>289</v>
      </c>
      <c r="BM138" s="123" t="s">
        <v>501</v>
      </c>
    </row>
    <row r="139" spans="2:65" s="1" customFormat="1" ht="11.25">
      <c r="B139" s="30"/>
      <c r="D139" s="125" t="s">
        <v>291</v>
      </c>
      <c r="F139" s="126" t="s">
        <v>500</v>
      </c>
      <c r="I139" s="127"/>
      <c r="L139" s="30"/>
      <c r="M139" s="128"/>
      <c r="T139" s="51"/>
      <c r="AT139" s="15" t="s">
        <v>291</v>
      </c>
      <c r="AU139" s="15" t="s">
        <v>76</v>
      </c>
    </row>
    <row r="140" spans="2:65" s="9" customFormat="1" ht="11.25">
      <c r="B140" s="129"/>
      <c r="D140" s="125" t="s">
        <v>292</v>
      </c>
      <c r="E140" s="130" t="s">
        <v>35</v>
      </c>
      <c r="F140" s="131" t="s">
        <v>1949</v>
      </c>
      <c r="H140" s="132">
        <v>2</v>
      </c>
      <c r="I140" s="133"/>
      <c r="L140" s="129"/>
      <c r="M140" s="134"/>
      <c r="T140" s="135"/>
      <c r="AT140" s="130" t="s">
        <v>292</v>
      </c>
      <c r="AU140" s="130" t="s">
        <v>76</v>
      </c>
      <c r="AV140" s="9" t="s">
        <v>85</v>
      </c>
      <c r="AW140" s="9" t="s">
        <v>37</v>
      </c>
      <c r="AX140" s="9" t="s">
        <v>76</v>
      </c>
      <c r="AY140" s="130" t="s">
        <v>288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1950</v>
      </c>
      <c r="H141" s="132">
        <v>6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76</v>
      </c>
      <c r="AY141" s="130" t="s">
        <v>288</v>
      </c>
    </row>
    <row r="142" spans="2:65" s="10" customFormat="1" ht="11.25">
      <c r="B142" s="136"/>
      <c r="D142" s="125" t="s">
        <v>292</v>
      </c>
      <c r="E142" s="137" t="s">
        <v>35</v>
      </c>
      <c r="F142" s="138" t="s">
        <v>307</v>
      </c>
      <c r="H142" s="139">
        <v>8</v>
      </c>
      <c r="I142" s="140"/>
      <c r="L142" s="136"/>
      <c r="M142" s="141"/>
      <c r="T142" s="142"/>
      <c r="AT142" s="137" t="s">
        <v>292</v>
      </c>
      <c r="AU142" s="137" t="s">
        <v>76</v>
      </c>
      <c r="AV142" s="10" t="s">
        <v>289</v>
      </c>
      <c r="AW142" s="10" t="s">
        <v>37</v>
      </c>
      <c r="AX142" s="10" t="s">
        <v>83</v>
      </c>
      <c r="AY142" s="137" t="s">
        <v>288</v>
      </c>
    </row>
    <row r="143" spans="2:65" s="1" customFormat="1" ht="16.5" customHeight="1">
      <c r="B143" s="30"/>
      <c r="C143" s="144" t="s">
        <v>372</v>
      </c>
      <c r="D143" s="144" t="s">
        <v>349</v>
      </c>
      <c r="E143" s="145" t="s">
        <v>504</v>
      </c>
      <c r="F143" s="146" t="s">
        <v>505</v>
      </c>
      <c r="G143" s="147" t="s">
        <v>303</v>
      </c>
      <c r="H143" s="148">
        <v>8</v>
      </c>
      <c r="I143" s="149"/>
      <c r="J143" s="150">
        <f>ROUND(I143*H143,2)</f>
        <v>0</v>
      </c>
      <c r="K143" s="151"/>
      <c r="L143" s="30"/>
      <c r="M143" s="152" t="s">
        <v>35</v>
      </c>
      <c r="N143" s="153" t="s">
        <v>47</v>
      </c>
      <c r="P143" s="121">
        <f>O143*H143</f>
        <v>0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289</v>
      </c>
      <c r="AT143" s="123" t="s">
        <v>349</v>
      </c>
      <c r="AU143" s="123" t="s">
        <v>76</v>
      </c>
      <c r="AY143" s="15" t="s">
        <v>288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83</v>
      </c>
      <c r="BK143" s="124">
        <f>ROUND(I143*H143,2)</f>
        <v>0</v>
      </c>
      <c r="BL143" s="15" t="s">
        <v>289</v>
      </c>
      <c r="BM143" s="123" t="s">
        <v>506</v>
      </c>
    </row>
    <row r="144" spans="2:65" s="1" customFormat="1" ht="11.25">
      <c r="B144" s="30"/>
      <c r="D144" s="125" t="s">
        <v>291</v>
      </c>
      <c r="F144" s="126" t="s">
        <v>507</v>
      </c>
      <c r="I144" s="127"/>
      <c r="L144" s="30"/>
      <c r="M144" s="128"/>
      <c r="T144" s="51"/>
      <c r="AT144" s="15" t="s">
        <v>291</v>
      </c>
      <c r="AU144" s="15" t="s">
        <v>76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1949</v>
      </c>
      <c r="H145" s="132">
        <v>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1950</v>
      </c>
      <c r="H146" s="132">
        <v>6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10" customFormat="1" ht="11.25">
      <c r="B147" s="136"/>
      <c r="D147" s="125" t="s">
        <v>292</v>
      </c>
      <c r="E147" s="137" t="s">
        <v>35</v>
      </c>
      <c r="F147" s="138" t="s">
        <v>307</v>
      </c>
      <c r="H147" s="139">
        <v>8</v>
      </c>
      <c r="I147" s="140"/>
      <c r="L147" s="136"/>
      <c r="M147" s="141"/>
      <c r="T147" s="142"/>
      <c r="AT147" s="137" t="s">
        <v>292</v>
      </c>
      <c r="AU147" s="137" t="s">
        <v>76</v>
      </c>
      <c r="AV147" s="10" t="s">
        <v>289</v>
      </c>
      <c r="AW147" s="10" t="s">
        <v>37</v>
      </c>
      <c r="AX147" s="10" t="s">
        <v>83</v>
      </c>
      <c r="AY147" s="137" t="s">
        <v>288</v>
      </c>
    </row>
    <row r="148" spans="2:65" s="1" customFormat="1" ht="16.5" customHeight="1">
      <c r="B148" s="30"/>
      <c r="C148" s="144" t="s">
        <v>378</v>
      </c>
      <c r="D148" s="144" t="s">
        <v>349</v>
      </c>
      <c r="E148" s="145" t="s">
        <v>391</v>
      </c>
      <c r="F148" s="146" t="s">
        <v>392</v>
      </c>
      <c r="G148" s="147" t="s">
        <v>311</v>
      </c>
      <c r="H148" s="148">
        <v>720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393</v>
      </c>
    </row>
    <row r="149" spans="2:65" s="1" customFormat="1" ht="19.5">
      <c r="B149" s="30"/>
      <c r="D149" s="125" t="s">
        <v>291</v>
      </c>
      <c r="F149" s="126" t="s">
        <v>923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1951</v>
      </c>
      <c r="H150" s="132">
        <v>720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384</v>
      </c>
      <c r="D151" s="144" t="s">
        <v>349</v>
      </c>
      <c r="E151" s="145" t="s">
        <v>403</v>
      </c>
      <c r="F151" s="146" t="s">
        <v>404</v>
      </c>
      <c r="G151" s="147" t="s">
        <v>368</v>
      </c>
      <c r="H151" s="148">
        <v>4.0949999999999998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405</v>
      </c>
    </row>
    <row r="152" spans="2:65" s="1" customFormat="1" ht="29.25">
      <c r="B152" s="30"/>
      <c r="D152" s="125" t="s">
        <v>291</v>
      </c>
      <c r="F152" s="126" t="s">
        <v>928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1952</v>
      </c>
      <c r="H153" s="132">
        <v>4.0949999999999998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390</v>
      </c>
      <c r="D154" s="144" t="s">
        <v>349</v>
      </c>
      <c r="E154" s="145" t="s">
        <v>408</v>
      </c>
      <c r="F154" s="146" t="s">
        <v>409</v>
      </c>
      <c r="G154" s="147" t="s">
        <v>296</v>
      </c>
      <c r="H154" s="148">
        <v>4095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1953</v>
      </c>
    </row>
    <row r="155" spans="2:65" s="1" customFormat="1" ht="11.25">
      <c r="B155" s="30"/>
      <c r="D155" s="125" t="s">
        <v>291</v>
      </c>
      <c r="F155" s="126" t="s">
        <v>409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1954</v>
      </c>
      <c r="H156" s="132">
        <v>4095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396</v>
      </c>
      <c r="D157" s="144" t="s">
        <v>349</v>
      </c>
      <c r="E157" s="145" t="s">
        <v>412</v>
      </c>
      <c r="F157" s="146" t="s">
        <v>413</v>
      </c>
      <c r="G157" s="147" t="s">
        <v>368</v>
      </c>
      <c r="H157" s="148">
        <v>4.0949999999999998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414</v>
      </c>
    </row>
    <row r="158" spans="2:65" s="1" customFormat="1" ht="19.5">
      <c r="B158" s="30"/>
      <c r="D158" s="125" t="s">
        <v>291</v>
      </c>
      <c r="F158" s="126" t="s">
        <v>415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1952</v>
      </c>
      <c r="H159" s="132">
        <v>4.0949999999999998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24.2" customHeight="1">
      <c r="B160" s="30"/>
      <c r="C160" s="144" t="s">
        <v>402</v>
      </c>
      <c r="D160" s="144" t="s">
        <v>349</v>
      </c>
      <c r="E160" s="145" t="s">
        <v>604</v>
      </c>
      <c r="F160" s="146" t="s">
        <v>605</v>
      </c>
      <c r="G160" s="147" t="s">
        <v>286</v>
      </c>
      <c r="H160" s="148">
        <v>0.33400000000000002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606</v>
      </c>
    </row>
    <row r="161" spans="2:65" s="1" customFormat="1" ht="19.5">
      <c r="B161" s="30"/>
      <c r="D161" s="125" t="s">
        <v>291</v>
      </c>
      <c r="F161" s="126" t="s">
        <v>607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1955</v>
      </c>
      <c r="H162" s="132">
        <v>0.184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1956</v>
      </c>
      <c r="H163" s="132">
        <v>0.15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10" customFormat="1" ht="11.25">
      <c r="B164" s="136"/>
      <c r="D164" s="125" t="s">
        <v>292</v>
      </c>
      <c r="E164" s="137" t="s">
        <v>35</v>
      </c>
      <c r="F164" s="138" t="s">
        <v>307</v>
      </c>
      <c r="H164" s="139">
        <v>0.33400000000000002</v>
      </c>
      <c r="I164" s="140"/>
      <c r="L164" s="136"/>
      <c r="M164" s="141"/>
      <c r="T164" s="142"/>
      <c r="AT164" s="137" t="s">
        <v>292</v>
      </c>
      <c r="AU164" s="137" t="s">
        <v>76</v>
      </c>
      <c r="AV164" s="10" t="s">
        <v>289</v>
      </c>
      <c r="AW164" s="10" t="s">
        <v>37</v>
      </c>
      <c r="AX164" s="10" t="s">
        <v>83</v>
      </c>
      <c r="AY164" s="137" t="s">
        <v>288</v>
      </c>
    </row>
    <row r="165" spans="2:65" s="1" customFormat="1" ht="33" customHeight="1">
      <c r="B165" s="30"/>
      <c r="C165" s="144" t="s">
        <v>7</v>
      </c>
      <c r="D165" s="144" t="s">
        <v>349</v>
      </c>
      <c r="E165" s="145" t="s">
        <v>616</v>
      </c>
      <c r="F165" s="146" t="s">
        <v>617</v>
      </c>
      <c r="G165" s="147" t="s">
        <v>286</v>
      </c>
      <c r="H165" s="148">
        <v>5.4859999999999998</v>
      </c>
      <c r="I165" s="149"/>
      <c r="J165" s="150">
        <f>ROUND(I165*H165,2)</f>
        <v>0</v>
      </c>
      <c r="K165" s="151"/>
      <c r="L165" s="30"/>
      <c r="M165" s="152" t="s">
        <v>35</v>
      </c>
      <c r="N165" s="153" t="s">
        <v>47</v>
      </c>
      <c r="P165" s="121">
        <f>O165*H165</f>
        <v>0</v>
      </c>
      <c r="Q165" s="121">
        <v>0</v>
      </c>
      <c r="R165" s="121">
        <f>Q165*H165</f>
        <v>0</v>
      </c>
      <c r="S165" s="121">
        <v>0</v>
      </c>
      <c r="T165" s="122">
        <f>S165*H165</f>
        <v>0</v>
      </c>
      <c r="AR165" s="123" t="s">
        <v>289</v>
      </c>
      <c r="AT165" s="123" t="s">
        <v>349</v>
      </c>
      <c r="AU165" s="123" t="s">
        <v>76</v>
      </c>
      <c r="AY165" s="15" t="s">
        <v>288</v>
      </c>
      <c r="BE165" s="124">
        <f>IF(N165="základní",J165,0)</f>
        <v>0</v>
      </c>
      <c r="BF165" s="124">
        <f>IF(N165="snížená",J165,0)</f>
        <v>0</v>
      </c>
      <c r="BG165" s="124">
        <f>IF(N165="zákl. přenesená",J165,0)</f>
        <v>0</v>
      </c>
      <c r="BH165" s="124">
        <f>IF(N165="sníž. přenesená",J165,0)</f>
        <v>0</v>
      </c>
      <c r="BI165" s="124">
        <f>IF(N165="nulová",J165,0)</f>
        <v>0</v>
      </c>
      <c r="BJ165" s="15" t="s">
        <v>83</v>
      </c>
      <c r="BK165" s="124">
        <f>ROUND(I165*H165,2)</f>
        <v>0</v>
      </c>
      <c r="BL165" s="15" t="s">
        <v>289</v>
      </c>
      <c r="BM165" s="123" t="s">
        <v>618</v>
      </c>
    </row>
    <row r="166" spans="2:65" s="1" customFormat="1" ht="19.5">
      <c r="B166" s="30"/>
      <c r="D166" s="125" t="s">
        <v>291</v>
      </c>
      <c r="F166" s="126" t="s">
        <v>619</v>
      </c>
      <c r="I166" s="127"/>
      <c r="L166" s="30"/>
      <c r="M166" s="128"/>
      <c r="T166" s="51"/>
      <c r="AT166" s="15" t="s">
        <v>291</v>
      </c>
      <c r="AU166" s="15" t="s">
        <v>76</v>
      </c>
    </row>
    <row r="167" spans="2:65" s="9" customFormat="1" ht="11.25">
      <c r="B167" s="129"/>
      <c r="D167" s="125" t="s">
        <v>292</v>
      </c>
      <c r="E167" s="130" t="s">
        <v>35</v>
      </c>
      <c r="F167" s="131" t="s">
        <v>1957</v>
      </c>
      <c r="H167" s="132">
        <v>5.3360000000000003</v>
      </c>
      <c r="I167" s="133"/>
      <c r="L167" s="129"/>
      <c r="M167" s="134"/>
      <c r="T167" s="135"/>
      <c r="AT167" s="130" t="s">
        <v>292</v>
      </c>
      <c r="AU167" s="130" t="s">
        <v>76</v>
      </c>
      <c r="AV167" s="9" t="s">
        <v>85</v>
      </c>
      <c r="AW167" s="9" t="s">
        <v>37</v>
      </c>
      <c r="AX167" s="9" t="s">
        <v>76</v>
      </c>
      <c r="AY167" s="130" t="s">
        <v>288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1958</v>
      </c>
      <c r="H168" s="132">
        <v>0.15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76</v>
      </c>
      <c r="AY168" s="130" t="s">
        <v>288</v>
      </c>
    </row>
    <row r="169" spans="2:65" s="10" customFormat="1" ht="11.25">
      <c r="B169" s="136"/>
      <c r="D169" s="125" t="s">
        <v>292</v>
      </c>
      <c r="E169" s="137" t="s">
        <v>35</v>
      </c>
      <c r="F169" s="138" t="s">
        <v>307</v>
      </c>
      <c r="H169" s="139">
        <v>5.4859999999999998</v>
      </c>
      <c r="I169" s="140"/>
      <c r="L169" s="136"/>
      <c r="M169" s="141"/>
      <c r="T169" s="142"/>
      <c r="AT169" s="137" t="s">
        <v>292</v>
      </c>
      <c r="AU169" s="137" t="s">
        <v>76</v>
      </c>
      <c r="AV169" s="10" t="s">
        <v>289</v>
      </c>
      <c r="AW169" s="10" t="s">
        <v>37</v>
      </c>
      <c r="AX169" s="10" t="s">
        <v>83</v>
      </c>
      <c r="AY169" s="137" t="s">
        <v>288</v>
      </c>
    </row>
    <row r="170" spans="2:65" s="1" customFormat="1" ht="24.2" customHeight="1">
      <c r="B170" s="30"/>
      <c r="C170" s="144" t="s">
        <v>411</v>
      </c>
      <c r="D170" s="144" t="s">
        <v>349</v>
      </c>
      <c r="E170" s="145" t="s">
        <v>635</v>
      </c>
      <c r="F170" s="146" t="s">
        <v>636</v>
      </c>
      <c r="G170" s="147" t="s">
        <v>286</v>
      </c>
      <c r="H170" s="148">
        <v>1080</v>
      </c>
      <c r="I170" s="149"/>
      <c r="J170" s="150">
        <f>ROUND(I170*H170,2)</f>
        <v>0</v>
      </c>
      <c r="K170" s="151"/>
      <c r="L170" s="30"/>
      <c r="M170" s="152" t="s">
        <v>35</v>
      </c>
      <c r="N170" s="153" t="s">
        <v>47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289</v>
      </c>
      <c r="AT170" s="123" t="s">
        <v>349</v>
      </c>
      <c r="AU170" s="123" t="s">
        <v>76</v>
      </c>
      <c r="AY170" s="15" t="s">
        <v>288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83</v>
      </c>
      <c r="BK170" s="124">
        <f>ROUND(I170*H170,2)</f>
        <v>0</v>
      </c>
      <c r="BL170" s="15" t="s">
        <v>289</v>
      </c>
      <c r="BM170" s="123" t="s">
        <v>637</v>
      </c>
    </row>
    <row r="171" spans="2:65" s="1" customFormat="1" ht="19.5">
      <c r="B171" s="30"/>
      <c r="D171" s="125" t="s">
        <v>291</v>
      </c>
      <c r="F171" s="126" t="s">
        <v>638</v>
      </c>
      <c r="I171" s="127"/>
      <c r="L171" s="30"/>
      <c r="M171" s="128"/>
      <c r="T171" s="51"/>
      <c r="AT171" s="15" t="s">
        <v>291</v>
      </c>
      <c r="AU171" s="15" t="s">
        <v>76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1959</v>
      </c>
      <c r="H172" s="132">
        <v>1080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83</v>
      </c>
      <c r="AY172" s="130" t="s">
        <v>288</v>
      </c>
    </row>
    <row r="173" spans="2:65" s="1" customFormat="1" ht="24.2" customHeight="1">
      <c r="B173" s="30"/>
      <c r="C173" s="144" t="s">
        <v>417</v>
      </c>
      <c r="D173" s="144" t="s">
        <v>349</v>
      </c>
      <c r="E173" s="145" t="s">
        <v>644</v>
      </c>
      <c r="F173" s="146" t="s">
        <v>645</v>
      </c>
      <c r="G173" s="147" t="s">
        <v>286</v>
      </c>
      <c r="H173" s="148">
        <v>2160</v>
      </c>
      <c r="I173" s="149"/>
      <c r="J173" s="150">
        <f>ROUND(I173*H173,2)</f>
        <v>0</v>
      </c>
      <c r="K173" s="151"/>
      <c r="L173" s="30"/>
      <c r="M173" s="152" t="s">
        <v>35</v>
      </c>
      <c r="N173" s="153" t="s">
        <v>47</v>
      </c>
      <c r="P173" s="121">
        <f>O173*H173</f>
        <v>0</v>
      </c>
      <c r="Q173" s="121">
        <v>0</v>
      </c>
      <c r="R173" s="121">
        <f>Q173*H173</f>
        <v>0</v>
      </c>
      <c r="S173" s="121">
        <v>0</v>
      </c>
      <c r="T173" s="122">
        <f>S173*H173</f>
        <v>0</v>
      </c>
      <c r="AR173" s="123" t="s">
        <v>289</v>
      </c>
      <c r="AT173" s="123" t="s">
        <v>349</v>
      </c>
      <c r="AU173" s="123" t="s">
        <v>76</v>
      </c>
      <c r="AY173" s="15" t="s">
        <v>288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5" t="s">
        <v>83</v>
      </c>
      <c r="BK173" s="124">
        <f>ROUND(I173*H173,2)</f>
        <v>0</v>
      </c>
      <c r="BL173" s="15" t="s">
        <v>289</v>
      </c>
      <c r="BM173" s="123" t="s">
        <v>646</v>
      </c>
    </row>
    <row r="174" spans="2:65" s="1" customFormat="1" ht="19.5">
      <c r="B174" s="30"/>
      <c r="D174" s="125" t="s">
        <v>291</v>
      </c>
      <c r="F174" s="126" t="s">
        <v>647</v>
      </c>
      <c r="I174" s="127"/>
      <c r="L174" s="30"/>
      <c r="M174" s="128"/>
      <c r="T174" s="51"/>
      <c r="AT174" s="15" t="s">
        <v>291</v>
      </c>
      <c r="AU174" s="15" t="s">
        <v>76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1960</v>
      </c>
      <c r="H175" s="132">
        <v>2160</v>
      </c>
      <c r="I175" s="133"/>
      <c r="L175" s="129"/>
      <c r="M175" s="134"/>
      <c r="T175" s="135"/>
      <c r="AT175" s="130" t="s">
        <v>292</v>
      </c>
      <c r="AU175" s="130" t="s">
        <v>76</v>
      </c>
      <c r="AV175" s="9" t="s">
        <v>85</v>
      </c>
      <c r="AW175" s="9" t="s">
        <v>37</v>
      </c>
      <c r="AX175" s="9" t="s">
        <v>83</v>
      </c>
      <c r="AY175" s="130" t="s">
        <v>288</v>
      </c>
    </row>
    <row r="176" spans="2:65" s="1" customFormat="1" ht="16.5" customHeight="1">
      <c r="B176" s="30"/>
      <c r="C176" s="144" t="s">
        <v>424</v>
      </c>
      <c r="D176" s="144" t="s">
        <v>349</v>
      </c>
      <c r="E176" s="145" t="s">
        <v>671</v>
      </c>
      <c r="F176" s="146" t="s">
        <v>672</v>
      </c>
      <c r="G176" s="147" t="s">
        <v>286</v>
      </c>
      <c r="H176" s="148">
        <v>0.15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673</v>
      </c>
    </row>
    <row r="177" spans="2:51" s="1" customFormat="1" ht="19.5">
      <c r="B177" s="30"/>
      <c r="D177" s="125" t="s">
        <v>291</v>
      </c>
      <c r="F177" s="126" t="s">
        <v>674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51" s="9" customFormat="1" ht="11.25">
      <c r="B178" s="129"/>
      <c r="D178" s="125" t="s">
        <v>292</v>
      </c>
      <c r="E178" s="130" t="s">
        <v>35</v>
      </c>
      <c r="F178" s="131" t="s">
        <v>1961</v>
      </c>
      <c r="H178" s="132">
        <v>0.15</v>
      </c>
      <c r="I178" s="133"/>
      <c r="L178" s="129"/>
      <c r="M178" s="154"/>
      <c r="N178" s="155"/>
      <c r="O178" s="155"/>
      <c r="P178" s="155"/>
      <c r="Q178" s="155"/>
      <c r="R178" s="155"/>
      <c r="S178" s="155"/>
      <c r="T178" s="156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83</v>
      </c>
      <c r="AY178" s="130" t="s">
        <v>288</v>
      </c>
    </row>
    <row r="179" spans="2:51" s="1" customFormat="1" ht="6.95" customHeight="1">
      <c r="B179" s="39"/>
      <c r="C179" s="40"/>
      <c r="D179" s="40"/>
      <c r="E179" s="40"/>
      <c r="F179" s="40"/>
      <c r="G179" s="40"/>
      <c r="H179" s="40"/>
      <c r="I179" s="40"/>
      <c r="J179" s="40"/>
      <c r="K179" s="40"/>
      <c r="L179" s="30"/>
    </row>
  </sheetData>
  <sheetProtection algorithmName="SHA-512" hashValue="zopaN4wIMkGOqeYJysElTs6i6uOim6Kt/H1QsyFfLZfUO3Uy7BkLZRukJ3v/VrhryMfZEQWyYK7GZnvERLu8xg==" saltValue="E31HB9GovcQk/Rq+KP/g7dIHiRC0zbG+MJ1D3988VUakBXlAHVVq+wdaaTushXwjnfiEjwHEAW7eDMrFGgyJww==" spinCount="100000" sheet="1" objects="1" scenarios="1" formatColumns="0" formatRows="0" autoFilter="0"/>
  <autoFilter ref="C84:K178" xr:uid="{00000000-0009-0000-0000-00002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B2:BM186"/>
  <sheetViews>
    <sheetView showGridLines="0" topLeftCell="A38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247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s="1" customFormat="1" ht="12" customHeight="1">
      <c r="B8" s="30"/>
      <c r="D8" s="25" t="s">
        <v>260</v>
      </c>
      <c r="L8" s="30"/>
    </row>
    <row r="9" spans="2:46" s="1" customFormat="1" ht="16.5" customHeight="1">
      <c r="B9" s="30"/>
      <c r="E9" s="208" t="s">
        <v>1962</v>
      </c>
      <c r="F9" s="227"/>
      <c r="G9" s="227"/>
      <c r="H9" s="227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customHeight="1">
      <c r="B12" s="30"/>
      <c r="D12" s="25" t="s">
        <v>22</v>
      </c>
      <c r="F12" s="23" t="s">
        <v>23</v>
      </c>
      <c r="I12" s="25" t="s">
        <v>24</v>
      </c>
      <c r="J12" s="47" t="str">
        <f>'Rekapitulace stavby'!AN8</f>
        <v>24. 7. 2025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8" t="str">
        <f>'Rekapitulace stavby'!E14</f>
        <v>Vyplň údaj</v>
      </c>
      <c r="F18" s="186"/>
      <c r="G18" s="186"/>
      <c r="H18" s="186"/>
      <c r="I18" s="25" t="s">
        <v>30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customHeight="1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40</v>
      </c>
      <c r="L26" s="30"/>
    </row>
    <row r="27" spans="2:12" s="7" customFormat="1" ht="59.25" customHeight="1">
      <c r="B27" s="89"/>
      <c r="E27" s="191" t="s">
        <v>1963</v>
      </c>
      <c r="F27" s="191"/>
      <c r="G27" s="191"/>
      <c r="H27" s="191"/>
      <c r="L27" s="89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90" t="s">
        <v>42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customHeight="1">
      <c r="B33" s="30"/>
      <c r="D33" s="50" t="s">
        <v>46</v>
      </c>
      <c r="E33" s="25" t="s">
        <v>47</v>
      </c>
      <c r="F33" s="81">
        <f>ROUND((SUM(BE79:BE185)),  2)</f>
        <v>0</v>
      </c>
      <c r="I33" s="91">
        <v>0.21</v>
      </c>
      <c r="J33" s="81">
        <f>ROUND(((SUM(BE79:BE185))*I33),  2)</f>
        <v>0</v>
      </c>
      <c r="L33" s="30"/>
    </row>
    <row r="34" spans="2:12" s="1" customFormat="1" ht="14.45" customHeight="1">
      <c r="B34" s="30"/>
      <c r="E34" s="25" t="s">
        <v>48</v>
      </c>
      <c r="F34" s="81">
        <f>ROUND((SUM(BF79:BF185)),  2)</f>
        <v>0</v>
      </c>
      <c r="I34" s="91">
        <v>0.12</v>
      </c>
      <c r="J34" s="81">
        <f>ROUND(((SUM(BF79:BF185))*I34),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1">
        <f>ROUND((SUM(BG79:BG185)),  2)</f>
        <v>0</v>
      </c>
      <c r="I35" s="91">
        <v>0.21</v>
      </c>
      <c r="J35" s="81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1">
        <f>ROUND((SUM(BH79:BH185)),  2)</f>
        <v>0</v>
      </c>
      <c r="I36" s="91">
        <v>0.12</v>
      </c>
      <c r="J36" s="81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1">
        <f>ROUND((SUM(BI79:BI185)),  2)</f>
        <v>0</v>
      </c>
      <c r="I37" s="91">
        <v>0</v>
      </c>
      <c r="J37" s="81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2"/>
      <c r="D39" s="93" t="s">
        <v>52</v>
      </c>
      <c r="E39" s="52"/>
      <c r="F39" s="52"/>
      <c r="G39" s="94" t="s">
        <v>53</v>
      </c>
      <c r="H39" s="95" t="s">
        <v>54</v>
      </c>
      <c r="I39" s="52"/>
      <c r="J39" s="96">
        <f>SUM(J30:J37)</f>
        <v>0</v>
      </c>
      <c r="K39" s="97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hidden="1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>
      <c r="B45" s="30"/>
      <c r="C45" s="19" t="s">
        <v>266</v>
      </c>
      <c r="L45" s="30"/>
    </row>
    <row r="46" spans="2:12" s="1" customFormat="1" ht="6.95" hidden="1" customHeight="1">
      <c r="B46" s="30"/>
      <c r="L46" s="30"/>
    </row>
    <row r="47" spans="2:12" s="1" customFormat="1" ht="12" hidden="1" customHeight="1">
      <c r="B47" s="30"/>
      <c r="C47" s="25" t="s">
        <v>16</v>
      </c>
      <c r="L47" s="30"/>
    </row>
    <row r="48" spans="2:12" s="1" customFormat="1" ht="16.5" hidden="1" customHeight="1">
      <c r="B48" s="30"/>
      <c r="E48" s="225" t="str">
        <f>E7</f>
        <v>Cyklická obnova trati v úseku Včelná - Horní Dvořiště.</v>
      </c>
      <c r="F48" s="226"/>
      <c r="G48" s="226"/>
      <c r="H48" s="226"/>
      <c r="L48" s="30"/>
    </row>
    <row r="49" spans="2:47" s="1" customFormat="1" ht="12" hidden="1" customHeight="1">
      <c r="B49" s="30"/>
      <c r="C49" s="25" t="s">
        <v>260</v>
      </c>
      <c r="L49" s="30"/>
    </row>
    <row r="50" spans="2:47" s="1" customFormat="1" ht="16.5" hidden="1" customHeight="1">
      <c r="B50" s="30"/>
      <c r="E50" s="208" t="str">
        <f>E9</f>
        <v>SO 26 - Následné propracování</v>
      </c>
      <c r="F50" s="227"/>
      <c r="G50" s="227"/>
      <c r="H50" s="227"/>
      <c r="L50" s="30"/>
    </row>
    <row r="51" spans="2:47" s="1" customFormat="1" ht="6.95" hidden="1" customHeight="1">
      <c r="B51" s="30"/>
      <c r="L51" s="30"/>
    </row>
    <row r="52" spans="2:47" s="1" customFormat="1" ht="12" hidden="1" customHeight="1">
      <c r="B52" s="30"/>
      <c r="C52" s="25" t="s">
        <v>22</v>
      </c>
      <c r="F52" s="23" t="str">
        <f>F12</f>
        <v>trať 196 dle JŘ, TÚ H. Dvořiště - Včelná</v>
      </c>
      <c r="I52" s="25" t="s">
        <v>24</v>
      </c>
      <c r="J52" s="47" t="str">
        <f>IF(J12="","",J12)</f>
        <v>24. 7. 2025</v>
      </c>
      <c r="L52" s="30"/>
    </row>
    <row r="53" spans="2:47" s="1" customFormat="1" ht="6.95" hidden="1" customHeight="1">
      <c r="B53" s="30"/>
      <c r="L53" s="30"/>
    </row>
    <row r="54" spans="2:47" s="1" customFormat="1" ht="15.2" hidden="1" customHeight="1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>
      <c r="B56" s="30"/>
      <c r="L56" s="30"/>
    </row>
    <row r="57" spans="2:47" s="1" customFormat="1" ht="29.25" hidden="1" customHeight="1">
      <c r="B57" s="30"/>
      <c r="C57" s="98" t="s">
        <v>267</v>
      </c>
      <c r="D57" s="92"/>
      <c r="E57" s="92"/>
      <c r="F57" s="92"/>
      <c r="G57" s="92"/>
      <c r="H57" s="92"/>
      <c r="I57" s="92"/>
      <c r="J57" s="99" t="s">
        <v>268</v>
      </c>
      <c r="K57" s="92"/>
      <c r="L57" s="30"/>
    </row>
    <row r="58" spans="2:47" s="1" customFormat="1" ht="10.35" hidden="1" customHeight="1">
      <c r="B58" s="30"/>
      <c r="L58" s="30"/>
    </row>
    <row r="59" spans="2:47" s="1" customFormat="1" ht="22.9" hidden="1" customHeight="1">
      <c r="B59" s="30"/>
      <c r="C59" s="100" t="s">
        <v>74</v>
      </c>
      <c r="J59" s="61">
        <f>J79</f>
        <v>0</v>
      </c>
      <c r="L59" s="30"/>
      <c r="AU59" s="15" t="s">
        <v>269</v>
      </c>
    </row>
    <row r="60" spans="2:47" s="1" customFormat="1" ht="21.75" hidden="1" customHeight="1">
      <c r="B60" s="30"/>
      <c r="L60" s="30"/>
    </row>
    <row r="61" spans="2:47" s="1" customFormat="1" ht="6.95" hidden="1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2" spans="2:47" ht="11.25" hidden="1"/>
    <row r="63" spans="2:47" ht="11.25" hidden="1"/>
    <row r="64" spans="2:47" ht="11.25" hidden="1"/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270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16</v>
      </c>
      <c r="L68" s="30"/>
    </row>
    <row r="69" spans="2:65" s="1" customFormat="1" ht="16.5" customHeight="1">
      <c r="B69" s="30"/>
      <c r="E69" s="225" t="str">
        <f>E7</f>
        <v>Cyklická obnova trati v úseku Včelná - Horní Dvořiště.</v>
      </c>
      <c r="F69" s="226"/>
      <c r="G69" s="226"/>
      <c r="H69" s="226"/>
      <c r="L69" s="30"/>
    </row>
    <row r="70" spans="2:65" s="1" customFormat="1" ht="12" customHeight="1">
      <c r="B70" s="30"/>
      <c r="C70" s="25" t="s">
        <v>260</v>
      </c>
      <c r="L70" s="30"/>
    </row>
    <row r="71" spans="2:65" s="1" customFormat="1" ht="16.5" customHeight="1">
      <c r="B71" s="30"/>
      <c r="E71" s="208" t="str">
        <f>E9</f>
        <v>SO 26 - Následné propracování</v>
      </c>
      <c r="F71" s="227"/>
      <c r="G71" s="227"/>
      <c r="H71" s="227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22</v>
      </c>
      <c r="F73" s="23" t="str">
        <f>F12</f>
        <v>trať 196 dle JŘ, TÚ H. Dvořiště - Včelná</v>
      </c>
      <c r="I73" s="25" t="s">
        <v>24</v>
      </c>
      <c r="J73" s="47" t="str">
        <f>IF(J12="","",J12)</f>
        <v>24. 7. 2025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26</v>
      </c>
      <c r="F75" s="23" t="str">
        <f>E15</f>
        <v>Správa železnic, státní organizace, OŘ Plzeň</v>
      </c>
      <c r="I75" s="25" t="s">
        <v>34</v>
      </c>
      <c r="J75" s="28" t="str">
        <f>E21</f>
        <v xml:space="preserve"> </v>
      </c>
      <c r="L75" s="30"/>
    </row>
    <row r="76" spans="2:65" s="1" customFormat="1" ht="15.2" customHeight="1">
      <c r="B76" s="30"/>
      <c r="C76" s="25" t="s">
        <v>32</v>
      </c>
      <c r="F76" s="23" t="str">
        <f>IF(E18="","",E18)</f>
        <v>Vyplň údaj</v>
      </c>
      <c r="I76" s="25" t="s">
        <v>38</v>
      </c>
      <c r="J76" s="28" t="str">
        <f>E24</f>
        <v>Libor Brabenec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101"/>
      <c r="C78" s="102" t="s">
        <v>271</v>
      </c>
      <c r="D78" s="103" t="s">
        <v>61</v>
      </c>
      <c r="E78" s="103" t="s">
        <v>57</v>
      </c>
      <c r="F78" s="103" t="s">
        <v>58</v>
      </c>
      <c r="G78" s="103" t="s">
        <v>272</v>
      </c>
      <c r="H78" s="103" t="s">
        <v>273</v>
      </c>
      <c r="I78" s="103" t="s">
        <v>274</v>
      </c>
      <c r="J78" s="104" t="s">
        <v>268</v>
      </c>
      <c r="K78" s="105" t="s">
        <v>275</v>
      </c>
      <c r="L78" s="101"/>
      <c r="M78" s="54" t="s">
        <v>35</v>
      </c>
      <c r="N78" s="55" t="s">
        <v>46</v>
      </c>
      <c r="O78" s="55" t="s">
        <v>276</v>
      </c>
      <c r="P78" s="55" t="s">
        <v>277</v>
      </c>
      <c r="Q78" s="55" t="s">
        <v>278</v>
      </c>
      <c r="R78" s="55" t="s">
        <v>279</v>
      </c>
      <c r="S78" s="55" t="s">
        <v>280</v>
      </c>
      <c r="T78" s="56" t="s">
        <v>281</v>
      </c>
    </row>
    <row r="79" spans="2:65" s="1" customFormat="1" ht="22.9" customHeight="1">
      <c r="B79" s="30"/>
      <c r="C79" s="59" t="s">
        <v>282</v>
      </c>
      <c r="J79" s="106">
        <f>BK79</f>
        <v>0</v>
      </c>
      <c r="L79" s="30"/>
      <c r="M79" s="57"/>
      <c r="N79" s="48"/>
      <c r="O79" s="48"/>
      <c r="P79" s="107">
        <f>SUM(P80:P185)</f>
        <v>0</v>
      </c>
      <c r="Q79" s="48"/>
      <c r="R79" s="107">
        <f>SUM(R80:R185)</f>
        <v>4644</v>
      </c>
      <c r="S79" s="48"/>
      <c r="T79" s="108">
        <f>SUM(T80:T185)</f>
        <v>0</v>
      </c>
      <c r="AT79" s="15" t="s">
        <v>75</v>
      </c>
      <c r="AU79" s="15" t="s">
        <v>269</v>
      </c>
      <c r="BK79" s="109">
        <f>SUM(BK80:BK185)</f>
        <v>0</v>
      </c>
    </row>
    <row r="80" spans="2:65" s="1" customFormat="1" ht="16.5" customHeight="1">
      <c r="B80" s="30"/>
      <c r="C80" s="110" t="s">
        <v>83</v>
      </c>
      <c r="D80" s="110" t="s">
        <v>283</v>
      </c>
      <c r="E80" s="111" t="s">
        <v>284</v>
      </c>
      <c r="F80" s="112" t="s">
        <v>285</v>
      </c>
      <c r="G80" s="113" t="s">
        <v>286</v>
      </c>
      <c r="H80" s="114">
        <v>4644</v>
      </c>
      <c r="I80" s="115"/>
      <c r="J80" s="116">
        <f>ROUND(I80*H80,2)</f>
        <v>0</v>
      </c>
      <c r="K80" s="117"/>
      <c r="L80" s="118"/>
      <c r="M80" s="119" t="s">
        <v>35</v>
      </c>
      <c r="N80" s="120" t="s">
        <v>47</v>
      </c>
      <c r="P80" s="121">
        <f>O80*H80</f>
        <v>0</v>
      </c>
      <c r="Q80" s="121">
        <v>1</v>
      </c>
      <c r="R80" s="121">
        <f>Q80*H80</f>
        <v>4644</v>
      </c>
      <c r="S80" s="121">
        <v>0</v>
      </c>
      <c r="T80" s="122">
        <f>S80*H80</f>
        <v>0</v>
      </c>
      <c r="AR80" s="123" t="s">
        <v>287</v>
      </c>
      <c r="AT80" s="123" t="s">
        <v>283</v>
      </c>
      <c r="AU80" s="123" t="s">
        <v>76</v>
      </c>
      <c r="AY80" s="15" t="s">
        <v>288</v>
      </c>
      <c r="BE80" s="124">
        <f>IF(N80="základní",J80,0)</f>
        <v>0</v>
      </c>
      <c r="BF80" s="124">
        <f>IF(N80="snížená",J80,0)</f>
        <v>0</v>
      </c>
      <c r="BG80" s="124">
        <f>IF(N80="zákl. přenesená",J80,0)</f>
        <v>0</v>
      </c>
      <c r="BH80" s="124">
        <f>IF(N80="sníž. přenesená",J80,0)</f>
        <v>0</v>
      </c>
      <c r="BI80" s="124">
        <f>IF(N80="nulová",J80,0)</f>
        <v>0</v>
      </c>
      <c r="BJ80" s="15" t="s">
        <v>83</v>
      </c>
      <c r="BK80" s="124">
        <f>ROUND(I80*H80,2)</f>
        <v>0</v>
      </c>
      <c r="BL80" s="15" t="s">
        <v>289</v>
      </c>
      <c r="BM80" s="123" t="s">
        <v>1964</v>
      </c>
    </row>
    <row r="81" spans="2:65" s="1" customFormat="1" ht="11.25">
      <c r="B81" s="30"/>
      <c r="D81" s="125" t="s">
        <v>291</v>
      </c>
      <c r="F81" s="126" t="s">
        <v>285</v>
      </c>
      <c r="I81" s="127"/>
      <c r="L81" s="30"/>
      <c r="M81" s="128"/>
      <c r="T81" s="51"/>
      <c r="AT81" s="15" t="s">
        <v>291</v>
      </c>
      <c r="AU81" s="15" t="s">
        <v>76</v>
      </c>
    </row>
    <row r="82" spans="2:65" s="9" customFormat="1" ht="11.25">
      <c r="B82" s="129"/>
      <c r="D82" s="125" t="s">
        <v>292</v>
      </c>
      <c r="E82" s="130" t="s">
        <v>35</v>
      </c>
      <c r="F82" s="131" t="s">
        <v>1965</v>
      </c>
      <c r="H82" s="132">
        <v>4644</v>
      </c>
      <c r="I82" s="133"/>
      <c r="L82" s="129"/>
      <c r="M82" s="134"/>
      <c r="T82" s="135"/>
      <c r="AT82" s="130" t="s">
        <v>292</v>
      </c>
      <c r="AU82" s="130" t="s">
        <v>76</v>
      </c>
      <c r="AV82" s="9" t="s">
        <v>85</v>
      </c>
      <c r="AW82" s="9" t="s">
        <v>37</v>
      </c>
      <c r="AX82" s="9" t="s">
        <v>83</v>
      </c>
      <c r="AY82" s="130" t="s">
        <v>288</v>
      </c>
    </row>
    <row r="83" spans="2:65" s="1" customFormat="1" ht="21.75" customHeight="1">
      <c r="B83" s="30"/>
      <c r="C83" s="144" t="s">
        <v>85</v>
      </c>
      <c r="D83" s="144" t="s">
        <v>349</v>
      </c>
      <c r="E83" s="145" t="s">
        <v>1704</v>
      </c>
      <c r="F83" s="146" t="s">
        <v>1705</v>
      </c>
      <c r="G83" s="147" t="s">
        <v>296</v>
      </c>
      <c r="H83" s="148">
        <v>30.6</v>
      </c>
      <c r="I83" s="149"/>
      <c r="J83" s="150">
        <f>ROUND(I83*H83,2)</f>
        <v>0</v>
      </c>
      <c r="K83" s="151"/>
      <c r="L83" s="30"/>
      <c r="M83" s="152" t="s">
        <v>35</v>
      </c>
      <c r="N83" s="153" t="s">
        <v>47</v>
      </c>
      <c r="P83" s="121">
        <f>O83*H83</f>
        <v>0</v>
      </c>
      <c r="Q83" s="121">
        <v>0</v>
      </c>
      <c r="R83" s="121">
        <f>Q83*H83</f>
        <v>0</v>
      </c>
      <c r="S83" s="121">
        <v>0</v>
      </c>
      <c r="T83" s="122">
        <f>S83*H83</f>
        <v>0</v>
      </c>
      <c r="AR83" s="123" t="s">
        <v>289</v>
      </c>
      <c r="AT83" s="123" t="s">
        <v>349</v>
      </c>
      <c r="AU83" s="123" t="s">
        <v>76</v>
      </c>
      <c r="AY83" s="15" t="s">
        <v>288</v>
      </c>
      <c r="BE83" s="124">
        <f>IF(N83="základní",J83,0)</f>
        <v>0</v>
      </c>
      <c r="BF83" s="124">
        <f>IF(N83="snížená",J83,0)</f>
        <v>0</v>
      </c>
      <c r="BG83" s="124">
        <f>IF(N83="zákl. přenesená",J83,0)</f>
        <v>0</v>
      </c>
      <c r="BH83" s="124">
        <f>IF(N83="sníž. přenesená",J83,0)</f>
        <v>0</v>
      </c>
      <c r="BI83" s="124">
        <f>IF(N83="nulová",J83,0)</f>
        <v>0</v>
      </c>
      <c r="BJ83" s="15" t="s">
        <v>83</v>
      </c>
      <c r="BK83" s="124">
        <f>ROUND(I83*H83,2)</f>
        <v>0</v>
      </c>
      <c r="BL83" s="15" t="s">
        <v>289</v>
      </c>
      <c r="BM83" s="123" t="s">
        <v>1966</v>
      </c>
    </row>
    <row r="84" spans="2:65" s="1" customFormat="1" ht="19.5">
      <c r="B84" s="30"/>
      <c r="D84" s="125" t="s">
        <v>291</v>
      </c>
      <c r="F84" s="126" t="s">
        <v>1707</v>
      </c>
      <c r="I84" s="127"/>
      <c r="L84" s="30"/>
      <c r="M84" s="128"/>
      <c r="T84" s="51"/>
      <c r="AT84" s="15" t="s">
        <v>291</v>
      </c>
      <c r="AU84" s="15" t="s">
        <v>76</v>
      </c>
    </row>
    <row r="85" spans="2:65" s="9" customFormat="1" ht="11.25">
      <c r="B85" s="129"/>
      <c r="D85" s="125" t="s">
        <v>292</v>
      </c>
      <c r="E85" s="130" t="s">
        <v>35</v>
      </c>
      <c r="F85" s="131" t="s">
        <v>1967</v>
      </c>
      <c r="H85" s="132">
        <v>7.2</v>
      </c>
      <c r="I85" s="133"/>
      <c r="L85" s="129"/>
      <c r="M85" s="134"/>
      <c r="T85" s="135"/>
      <c r="AT85" s="130" t="s">
        <v>292</v>
      </c>
      <c r="AU85" s="130" t="s">
        <v>76</v>
      </c>
      <c r="AV85" s="9" t="s">
        <v>85</v>
      </c>
      <c r="AW85" s="9" t="s">
        <v>37</v>
      </c>
      <c r="AX85" s="9" t="s">
        <v>76</v>
      </c>
      <c r="AY85" s="130" t="s">
        <v>288</v>
      </c>
    </row>
    <row r="86" spans="2:65" s="9" customFormat="1" ht="11.25">
      <c r="B86" s="129"/>
      <c r="D86" s="125" t="s">
        <v>292</v>
      </c>
      <c r="E86" s="130" t="s">
        <v>35</v>
      </c>
      <c r="F86" s="131" t="s">
        <v>1968</v>
      </c>
      <c r="H86" s="132">
        <v>9</v>
      </c>
      <c r="I86" s="133"/>
      <c r="L86" s="129"/>
      <c r="M86" s="134"/>
      <c r="T86" s="135"/>
      <c r="AT86" s="130" t="s">
        <v>292</v>
      </c>
      <c r="AU86" s="130" t="s">
        <v>76</v>
      </c>
      <c r="AV86" s="9" t="s">
        <v>85</v>
      </c>
      <c r="AW86" s="9" t="s">
        <v>37</v>
      </c>
      <c r="AX86" s="9" t="s">
        <v>76</v>
      </c>
      <c r="AY86" s="130" t="s">
        <v>288</v>
      </c>
    </row>
    <row r="87" spans="2:65" s="9" customFormat="1" ht="11.25">
      <c r="B87" s="129"/>
      <c r="D87" s="125" t="s">
        <v>292</v>
      </c>
      <c r="E87" s="130" t="s">
        <v>35</v>
      </c>
      <c r="F87" s="131" t="s">
        <v>1073</v>
      </c>
      <c r="H87" s="132">
        <v>7.2</v>
      </c>
      <c r="I87" s="133"/>
      <c r="L87" s="129"/>
      <c r="M87" s="134"/>
      <c r="T87" s="135"/>
      <c r="AT87" s="130" t="s">
        <v>292</v>
      </c>
      <c r="AU87" s="130" t="s">
        <v>76</v>
      </c>
      <c r="AV87" s="9" t="s">
        <v>85</v>
      </c>
      <c r="AW87" s="9" t="s">
        <v>37</v>
      </c>
      <c r="AX87" s="9" t="s">
        <v>76</v>
      </c>
      <c r="AY87" s="130" t="s">
        <v>288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1074</v>
      </c>
      <c r="H88" s="132">
        <v>7.2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76</v>
      </c>
      <c r="AY88" s="130" t="s">
        <v>288</v>
      </c>
    </row>
    <row r="89" spans="2:65" s="10" customFormat="1" ht="11.25">
      <c r="B89" s="136"/>
      <c r="D89" s="125" t="s">
        <v>292</v>
      </c>
      <c r="E89" s="137" t="s">
        <v>35</v>
      </c>
      <c r="F89" s="138" t="s">
        <v>307</v>
      </c>
      <c r="H89" s="139">
        <v>30.6</v>
      </c>
      <c r="I89" s="140"/>
      <c r="L89" s="136"/>
      <c r="M89" s="141"/>
      <c r="T89" s="142"/>
      <c r="AT89" s="137" t="s">
        <v>292</v>
      </c>
      <c r="AU89" s="137" t="s">
        <v>76</v>
      </c>
      <c r="AV89" s="10" t="s">
        <v>289</v>
      </c>
      <c r="AW89" s="10" t="s">
        <v>37</v>
      </c>
      <c r="AX89" s="10" t="s">
        <v>83</v>
      </c>
      <c r="AY89" s="137" t="s">
        <v>288</v>
      </c>
    </row>
    <row r="90" spans="2:65" s="1" customFormat="1" ht="21.75" customHeight="1">
      <c r="B90" s="30"/>
      <c r="C90" s="144" t="s">
        <v>193</v>
      </c>
      <c r="D90" s="144" t="s">
        <v>349</v>
      </c>
      <c r="E90" s="145" t="s">
        <v>1715</v>
      </c>
      <c r="F90" s="146" t="s">
        <v>1716</v>
      </c>
      <c r="G90" s="147" t="s">
        <v>296</v>
      </c>
      <c r="H90" s="148">
        <v>30.6</v>
      </c>
      <c r="I90" s="149"/>
      <c r="J90" s="150">
        <f>ROUND(I90*H90,2)</f>
        <v>0</v>
      </c>
      <c r="K90" s="151"/>
      <c r="L90" s="30"/>
      <c r="M90" s="152" t="s">
        <v>35</v>
      </c>
      <c r="N90" s="153" t="s">
        <v>47</v>
      </c>
      <c r="P90" s="121">
        <f>O90*H90</f>
        <v>0</v>
      </c>
      <c r="Q90" s="121">
        <v>0</v>
      </c>
      <c r="R90" s="121">
        <f>Q90*H90</f>
        <v>0</v>
      </c>
      <c r="S90" s="121">
        <v>0</v>
      </c>
      <c r="T90" s="122">
        <f>S90*H90</f>
        <v>0</v>
      </c>
      <c r="AR90" s="123" t="s">
        <v>289</v>
      </c>
      <c r="AT90" s="123" t="s">
        <v>349</v>
      </c>
      <c r="AU90" s="123" t="s">
        <v>76</v>
      </c>
      <c r="AY90" s="15" t="s">
        <v>288</v>
      </c>
      <c r="BE90" s="124">
        <f>IF(N90="základní",J90,0)</f>
        <v>0</v>
      </c>
      <c r="BF90" s="124">
        <f>IF(N90="snížená",J90,0)</f>
        <v>0</v>
      </c>
      <c r="BG90" s="124">
        <f>IF(N90="zákl. přenesená",J90,0)</f>
        <v>0</v>
      </c>
      <c r="BH90" s="124">
        <f>IF(N90="sníž. přenesená",J90,0)</f>
        <v>0</v>
      </c>
      <c r="BI90" s="124">
        <f>IF(N90="nulová",J90,0)</f>
        <v>0</v>
      </c>
      <c r="BJ90" s="15" t="s">
        <v>83</v>
      </c>
      <c r="BK90" s="124">
        <f>ROUND(I90*H90,2)</f>
        <v>0</v>
      </c>
      <c r="BL90" s="15" t="s">
        <v>289</v>
      </c>
      <c r="BM90" s="123" t="s">
        <v>1969</v>
      </c>
    </row>
    <row r="91" spans="2:65" s="1" customFormat="1" ht="19.5">
      <c r="B91" s="30"/>
      <c r="D91" s="125" t="s">
        <v>291</v>
      </c>
      <c r="F91" s="126" t="s">
        <v>1718</v>
      </c>
      <c r="I91" s="127"/>
      <c r="L91" s="30"/>
      <c r="M91" s="128"/>
      <c r="T91" s="51"/>
      <c r="AT91" s="15" t="s">
        <v>291</v>
      </c>
      <c r="AU91" s="15" t="s">
        <v>76</v>
      </c>
    </row>
    <row r="92" spans="2:65" s="9" customFormat="1" ht="11.25">
      <c r="B92" s="129"/>
      <c r="D92" s="125" t="s">
        <v>292</v>
      </c>
      <c r="E92" s="130" t="s">
        <v>35</v>
      </c>
      <c r="F92" s="131" t="s">
        <v>1967</v>
      </c>
      <c r="H92" s="132">
        <v>7.2</v>
      </c>
      <c r="I92" s="133"/>
      <c r="L92" s="129"/>
      <c r="M92" s="134"/>
      <c r="T92" s="135"/>
      <c r="AT92" s="130" t="s">
        <v>292</v>
      </c>
      <c r="AU92" s="130" t="s">
        <v>76</v>
      </c>
      <c r="AV92" s="9" t="s">
        <v>85</v>
      </c>
      <c r="AW92" s="9" t="s">
        <v>37</v>
      </c>
      <c r="AX92" s="9" t="s">
        <v>76</v>
      </c>
      <c r="AY92" s="130" t="s">
        <v>288</v>
      </c>
    </row>
    <row r="93" spans="2:65" s="9" customFormat="1" ht="11.25">
      <c r="B93" s="129"/>
      <c r="D93" s="125" t="s">
        <v>292</v>
      </c>
      <c r="E93" s="130" t="s">
        <v>35</v>
      </c>
      <c r="F93" s="131" t="s">
        <v>1968</v>
      </c>
      <c r="H93" s="132">
        <v>9</v>
      </c>
      <c r="I93" s="133"/>
      <c r="L93" s="129"/>
      <c r="M93" s="134"/>
      <c r="T93" s="135"/>
      <c r="AT93" s="130" t="s">
        <v>292</v>
      </c>
      <c r="AU93" s="130" t="s">
        <v>76</v>
      </c>
      <c r="AV93" s="9" t="s">
        <v>85</v>
      </c>
      <c r="AW93" s="9" t="s">
        <v>37</v>
      </c>
      <c r="AX93" s="9" t="s">
        <v>76</v>
      </c>
      <c r="AY93" s="130" t="s">
        <v>288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1073</v>
      </c>
      <c r="H94" s="132">
        <v>7.2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76</v>
      </c>
      <c r="AY94" s="130" t="s">
        <v>288</v>
      </c>
    </row>
    <row r="95" spans="2:65" s="9" customFormat="1" ht="11.25">
      <c r="B95" s="129"/>
      <c r="D95" s="125" t="s">
        <v>292</v>
      </c>
      <c r="E95" s="130" t="s">
        <v>35</v>
      </c>
      <c r="F95" s="131" t="s">
        <v>1074</v>
      </c>
      <c r="H95" s="132">
        <v>7.2</v>
      </c>
      <c r="I95" s="133"/>
      <c r="L95" s="129"/>
      <c r="M95" s="134"/>
      <c r="T95" s="135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76</v>
      </c>
      <c r="AY95" s="130" t="s">
        <v>288</v>
      </c>
    </row>
    <row r="96" spans="2:65" s="10" customFormat="1" ht="11.25">
      <c r="B96" s="136"/>
      <c r="D96" s="125" t="s">
        <v>292</v>
      </c>
      <c r="E96" s="137" t="s">
        <v>35</v>
      </c>
      <c r="F96" s="138" t="s">
        <v>307</v>
      </c>
      <c r="H96" s="139">
        <v>30.6</v>
      </c>
      <c r="I96" s="140"/>
      <c r="L96" s="136"/>
      <c r="M96" s="141"/>
      <c r="T96" s="142"/>
      <c r="AT96" s="137" t="s">
        <v>292</v>
      </c>
      <c r="AU96" s="137" t="s">
        <v>76</v>
      </c>
      <c r="AV96" s="10" t="s">
        <v>289</v>
      </c>
      <c r="AW96" s="10" t="s">
        <v>37</v>
      </c>
      <c r="AX96" s="10" t="s">
        <v>83</v>
      </c>
      <c r="AY96" s="137" t="s">
        <v>288</v>
      </c>
    </row>
    <row r="97" spans="2:65" s="1" customFormat="1" ht="16.5" customHeight="1">
      <c r="B97" s="30"/>
      <c r="C97" s="144" t="s">
        <v>289</v>
      </c>
      <c r="D97" s="144" t="s">
        <v>349</v>
      </c>
      <c r="E97" s="145" t="s">
        <v>702</v>
      </c>
      <c r="F97" s="146" t="s">
        <v>703</v>
      </c>
      <c r="G97" s="147" t="s">
        <v>303</v>
      </c>
      <c r="H97" s="148">
        <v>4</v>
      </c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1970</v>
      </c>
    </row>
    <row r="98" spans="2:65" s="1" customFormat="1" ht="19.5">
      <c r="B98" s="30"/>
      <c r="D98" s="125" t="s">
        <v>291</v>
      </c>
      <c r="F98" s="126" t="s">
        <v>705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9" customFormat="1" ht="11.25">
      <c r="B99" s="129"/>
      <c r="D99" s="125" t="s">
        <v>292</v>
      </c>
      <c r="E99" s="130" t="s">
        <v>35</v>
      </c>
      <c r="F99" s="131" t="s">
        <v>1971</v>
      </c>
      <c r="H99" s="132">
        <v>4</v>
      </c>
      <c r="I99" s="133"/>
      <c r="L99" s="129"/>
      <c r="M99" s="134"/>
      <c r="T99" s="135"/>
      <c r="AT99" s="130" t="s">
        <v>292</v>
      </c>
      <c r="AU99" s="130" t="s">
        <v>76</v>
      </c>
      <c r="AV99" s="9" t="s">
        <v>85</v>
      </c>
      <c r="AW99" s="9" t="s">
        <v>37</v>
      </c>
      <c r="AX99" s="9" t="s">
        <v>83</v>
      </c>
      <c r="AY99" s="130" t="s">
        <v>288</v>
      </c>
    </row>
    <row r="100" spans="2:65" s="1" customFormat="1" ht="16.5" customHeight="1">
      <c r="B100" s="30"/>
      <c r="C100" s="144" t="s">
        <v>308</v>
      </c>
      <c r="D100" s="144" t="s">
        <v>349</v>
      </c>
      <c r="E100" s="145" t="s">
        <v>706</v>
      </c>
      <c r="F100" s="146" t="s">
        <v>707</v>
      </c>
      <c r="G100" s="147" t="s">
        <v>303</v>
      </c>
      <c r="H100" s="148">
        <v>8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1972</v>
      </c>
    </row>
    <row r="101" spans="2:65" s="1" customFormat="1" ht="19.5">
      <c r="B101" s="30"/>
      <c r="D101" s="125" t="s">
        <v>291</v>
      </c>
      <c r="F101" s="126" t="s">
        <v>709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1973</v>
      </c>
      <c r="H102" s="132">
        <v>8</v>
      </c>
      <c r="I102" s="133"/>
      <c r="L102" s="129"/>
      <c r="M102" s="134"/>
      <c r="T102" s="135"/>
      <c r="AT102" s="130" t="s">
        <v>292</v>
      </c>
      <c r="AU102" s="130" t="s">
        <v>76</v>
      </c>
      <c r="AV102" s="9" t="s">
        <v>85</v>
      </c>
      <c r="AW102" s="9" t="s">
        <v>37</v>
      </c>
      <c r="AX102" s="9" t="s">
        <v>83</v>
      </c>
      <c r="AY102" s="130" t="s">
        <v>288</v>
      </c>
    </row>
    <row r="103" spans="2:65" s="1" customFormat="1" ht="16.5" customHeight="1">
      <c r="B103" s="30"/>
      <c r="C103" s="144" t="s">
        <v>315</v>
      </c>
      <c r="D103" s="144" t="s">
        <v>349</v>
      </c>
      <c r="E103" s="145" t="s">
        <v>711</v>
      </c>
      <c r="F103" s="146" t="s">
        <v>712</v>
      </c>
      <c r="G103" s="147" t="s">
        <v>303</v>
      </c>
      <c r="H103" s="148">
        <v>4</v>
      </c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1974</v>
      </c>
    </row>
    <row r="104" spans="2:65" s="1" customFormat="1" ht="19.5">
      <c r="B104" s="30"/>
      <c r="D104" s="125" t="s">
        <v>291</v>
      </c>
      <c r="F104" s="126" t="s">
        <v>714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9" customFormat="1" ht="11.25">
      <c r="B105" s="129"/>
      <c r="D105" s="125" t="s">
        <v>292</v>
      </c>
      <c r="E105" s="130" t="s">
        <v>35</v>
      </c>
      <c r="F105" s="131" t="s">
        <v>1975</v>
      </c>
      <c r="H105" s="132">
        <v>4</v>
      </c>
      <c r="I105" s="133"/>
      <c r="L105" s="129"/>
      <c r="M105" s="134"/>
      <c r="T105" s="135"/>
      <c r="AT105" s="130" t="s">
        <v>292</v>
      </c>
      <c r="AU105" s="130" t="s">
        <v>76</v>
      </c>
      <c r="AV105" s="9" t="s">
        <v>85</v>
      </c>
      <c r="AW105" s="9" t="s">
        <v>37</v>
      </c>
      <c r="AX105" s="9" t="s">
        <v>83</v>
      </c>
      <c r="AY105" s="130" t="s">
        <v>288</v>
      </c>
    </row>
    <row r="106" spans="2:65" s="1" customFormat="1" ht="16.5" customHeight="1">
      <c r="B106" s="30"/>
      <c r="C106" s="144" t="s">
        <v>323</v>
      </c>
      <c r="D106" s="144" t="s">
        <v>349</v>
      </c>
      <c r="E106" s="145" t="s">
        <v>715</v>
      </c>
      <c r="F106" s="146" t="s">
        <v>716</v>
      </c>
      <c r="G106" s="147" t="s">
        <v>303</v>
      </c>
      <c r="H106" s="148">
        <v>8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1976</v>
      </c>
    </row>
    <row r="107" spans="2:65" s="1" customFormat="1" ht="19.5">
      <c r="B107" s="30"/>
      <c r="D107" s="125" t="s">
        <v>291</v>
      </c>
      <c r="F107" s="126" t="s">
        <v>718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9" customFormat="1" ht="11.25">
      <c r="B108" s="129"/>
      <c r="D108" s="125" t="s">
        <v>292</v>
      </c>
      <c r="E108" s="130" t="s">
        <v>35</v>
      </c>
      <c r="F108" s="131" t="s">
        <v>1977</v>
      </c>
      <c r="H108" s="132">
        <v>8</v>
      </c>
      <c r="I108" s="133"/>
      <c r="L108" s="129"/>
      <c r="M108" s="134"/>
      <c r="T108" s="135"/>
      <c r="AT108" s="130" t="s">
        <v>292</v>
      </c>
      <c r="AU108" s="130" t="s">
        <v>76</v>
      </c>
      <c r="AV108" s="9" t="s">
        <v>85</v>
      </c>
      <c r="AW108" s="9" t="s">
        <v>37</v>
      </c>
      <c r="AX108" s="9" t="s">
        <v>83</v>
      </c>
      <c r="AY108" s="130" t="s">
        <v>288</v>
      </c>
    </row>
    <row r="109" spans="2:65" s="1" customFormat="1" ht="16.5" customHeight="1">
      <c r="B109" s="30"/>
      <c r="C109" s="144" t="s">
        <v>287</v>
      </c>
      <c r="D109" s="144" t="s">
        <v>349</v>
      </c>
      <c r="E109" s="145" t="s">
        <v>391</v>
      </c>
      <c r="F109" s="146" t="s">
        <v>392</v>
      </c>
      <c r="G109" s="147" t="s">
        <v>311</v>
      </c>
      <c r="H109" s="148">
        <v>3564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1978</v>
      </c>
    </row>
    <row r="110" spans="2:65" s="1" customFormat="1" ht="19.5">
      <c r="B110" s="30"/>
      <c r="D110" s="125" t="s">
        <v>291</v>
      </c>
      <c r="F110" s="126" t="s">
        <v>923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1979</v>
      </c>
      <c r="H111" s="132">
        <v>3564</v>
      </c>
      <c r="I111" s="133"/>
      <c r="L111" s="129"/>
      <c r="M111" s="134"/>
      <c r="T111" s="135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16.5" customHeight="1">
      <c r="B112" s="30"/>
      <c r="C112" s="144" t="s">
        <v>337</v>
      </c>
      <c r="D112" s="144" t="s">
        <v>349</v>
      </c>
      <c r="E112" s="145" t="s">
        <v>516</v>
      </c>
      <c r="F112" s="146" t="s">
        <v>517</v>
      </c>
      <c r="G112" s="147" t="s">
        <v>303</v>
      </c>
      <c r="H112" s="148">
        <v>8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76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1980</v>
      </c>
    </row>
    <row r="113" spans="2:65" s="1" customFormat="1" ht="19.5">
      <c r="B113" s="30"/>
      <c r="D113" s="125" t="s">
        <v>291</v>
      </c>
      <c r="F113" s="126" t="s">
        <v>519</v>
      </c>
      <c r="I113" s="127"/>
      <c r="L113" s="30"/>
      <c r="M113" s="128"/>
      <c r="T113" s="51"/>
      <c r="AT113" s="15" t="s">
        <v>291</v>
      </c>
      <c r="AU113" s="15" t="s">
        <v>76</v>
      </c>
    </row>
    <row r="114" spans="2:65" s="9" customFormat="1" ht="11.25">
      <c r="B114" s="129"/>
      <c r="D114" s="125" t="s">
        <v>292</v>
      </c>
      <c r="E114" s="130" t="s">
        <v>35</v>
      </c>
      <c r="F114" s="131" t="s">
        <v>1981</v>
      </c>
      <c r="H114" s="132">
        <v>8</v>
      </c>
      <c r="I114" s="133"/>
      <c r="L114" s="129"/>
      <c r="M114" s="134"/>
      <c r="T114" s="135"/>
      <c r="AT114" s="130" t="s">
        <v>292</v>
      </c>
      <c r="AU114" s="130" t="s">
        <v>76</v>
      </c>
      <c r="AV114" s="9" t="s">
        <v>85</v>
      </c>
      <c r="AW114" s="9" t="s">
        <v>37</v>
      </c>
      <c r="AX114" s="9" t="s">
        <v>83</v>
      </c>
      <c r="AY114" s="130" t="s">
        <v>288</v>
      </c>
    </row>
    <row r="115" spans="2:65" s="1" customFormat="1" ht="16.5" customHeight="1">
      <c r="B115" s="30"/>
      <c r="C115" s="144" t="s">
        <v>343</v>
      </c>
      <c r="D115" s="144" t="s">
        <v>349</v>
      </c>
      <c r="E115" s="145" t="s">
        <v>538</v>
      </c>
      <c r="F115" s="146" t="s">
        <v>539</v>
      </c>
      <c r="G115" s="147" t="s">
        <v>303</v>
      </c>
      <c r="H115" s="148">
        <v>8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1982</v>
      </c>
    </row>
    <row r="116" spans="2:65" s="1" customFormat="1" ht="19.5">
      <c r="B116" s="30"/>
      <c r="D116" s="125" t="s">
        <v>291</v>
      </c>
      <c r="F116" s="126" t="s">
        <v>541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1981</v>
      </c>
      <c r="H117" s="132">
        <v>8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348</v>
      </c>
      <c r="D118" s="144" t="s">
        <v>349</v>
      </c>
      <c r="E118" s="145" t="s">
        <v>951</v>
      </c>
      <c r="F118" s="146" t="s">
        <v>952</v>
      </c>
      <c r="G118" s="147" t="s">
        <v>296</v>
      </c>
      <c r="H118" s="148">
        <v>7.2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1983</v>
      </c>
    </row>
    <row r="119" spans="2:65" s="1" customFormat="1" ht="19.5">
      <c r="B119" s="30"/>
      <c r="D119" s="125" t="s">
        <v>291</v>
      </c>
      <c r="F119" s="126" t="s">
        <v>954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1065</v>
      </c>
      <c r="H120" s="132">
        <v>7.2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8</v>
      </c>
      <c r="D121" s="144" t="s">
        <v>349</v>
      </c>
      <c r="E121" s="145" t="s">
        <v>956</v>
      </c>
      <c r="F121" s="146" t="s">
        <v>957</v>
      </c>
      <c r="G121" s="147" t="s">
        <v>303</v>
      </c>
      <c r="H121" s="148">
        <v>2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1984</v>
      </c>
    </row>
    <row r="122" spans="2:65" s="1" customFormat="1" ht="19.5">
      <c r="B122" s="30"/>
      <c r="D122" s="125" t="s">
        <v>291</v>
      </c>
      <c r="F122" s="126" t="s">
        <v>959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1985</v>
      </c>
      <c r="H123" s="132">
        <v>2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359</v>
      </c>
      <c r="D124" s="144" t="s">
        <v>349</v>
      </c>
      <c r="E124" s="145" t="s">
        <v>961</v>
      </c>
      <c r="F124" s="146" t="s">
        <v>962</v>
      </c>
      <c r="G124" s="147" t="s">
        <v>296</v>
      </c>
      <c r="H124" s="148">
        <v>7.2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1986</v>
      </c>
    </row>
    <row r="125" spans="2:65" s="1" customFormat="1" ht="19.5">
      <c r="B125" s="30"/>
      <c r="D125" s="125" t="s">
        <v>291</v>
      </c>
      <c r="F125" s="126" t="s">
        <v>964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1987</v>
      </c>
      <c r="H126" s="132">
        <v>7.2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365</v>
      </c>
      <c r="D127" s="144" t="s">
        <v>349</v>
      </c>
      <c r="E127" s="145" t="s">
        <v>965</v>
      </c>
      <c r="F127" s="146" t="s">
        <v>966</v>
      </c>
      <c r="G127" s="147" t="s">
        <v>303</v>
      </c>
      <c r="H127" s="148">
        <v>2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1988</v>
      </c>
    </row>
    <row r="128" spans="2:65" s="1" customFormat="1" ht="19.5">
      <c r="B128" s="30"/>
      <c r="D128" s="125" t="s">
        <v>291</v>
      </c>
      <c r="F128" s="126" t="s">
        <v>968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1985</v>
      </c>
      <c r="H129" s="132">
        <v>2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372</v>
      </c>
      <c r="D130" s="144" t="s">
        <v>349</v>
      </c>
      <c r="E130" s="145" t="s">
        <v>1989</v>
      </c>
      <c r="F130" s="146" t="s">
        <v>1990</v>
      </c>
      <c r="G130" s="147" t="s">
        <v>368</v>
      </c>
      <c r="H130" s="148">
        <v>18.298999999999999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1991</v>
      </c>
    </row>
    <row r="131" spans="2:65" s="1" customFormat="1" ht="29.25">
      <c r="B131" s="30"/>
      <c r="D131" s="125" t="s">
        <v>291</v>
      </c>
      <c r="F131" s="126" t="s">
        <v>1992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1993</v>
      </c>
      <c r="H132" s="132">
        <v>18.298999999999999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378</v>
      </c>
      <c r="D133" s="144" t="s">
        <v>349</v>
      </c>
      <c r="E133" s="145" t="s">
        <v>412</v>
      </c>
      <c r="F133" s="146" t="s">
        <v>413</v>
      </c>
      <c r="G133" s="147" t="s">
        <v>368</v>
      </c>
      <c r="H133" s="148">
        <v>18.298999999999999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1994</v>
      </c>
    </row>
    <row r="134" spans="2:65" s="1" customFormat="1" ht="19.5">
      <c r="B134" s="30"/>
      <c r="D134" s="125" t="s">
        <v>291</v>
      </c>
      <c r="F134" s="126" t="s">
        <v>415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1993</v>
      </c>
      <c r="H135" s="132">
        <v>18.298999999999999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384</v>
      </c>
      <c r="D136" s="144" t="s">
        <v>349</v>
      </c>
      <c r="E136" s="145" t="s">
        <v>491</v>
      </c>
      <c r="F136" s="146" t="s">
        <v>492</v>
      </c>
      <c r="G136" s="147" t="s">
        <v>303</v>
      </c>
      <c r="H136" s="148">
        <v>348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1995</v>
      </c>
    </row>
    <row r="137" spans="2:65" s="1" customFormat="1" ht="11.25">
      <c r="B137" s="30"/>
      <c r="D137" s="125" t="s">
        <v>291</v>
      </c>
      <c r="F137" s="126" t="s">
        <v>492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1996</v>
      </c>
      <c r="H138" s="132">
        <v>348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390</v>
      </c>
      <c r="D139" s="144" t="s">
        <v>349</v>
      </c>
      <c r="E139" s="145" t="s">
        <v>495</v>
      </c>
      <c r="F139" s="146" t="s">
        <v>496</v>
      </c>
      <c r="G139" s="147" t="s">
        <v>303</v>
      </c>
      <c r="H139" s="148">
        <v>348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1997</v>
      </c>
    </row>
    <row r="140" spans="2:65" s="1" customFormat="1" ht="11.25">
      <c r="B140" s="30"/>
      <c r="D140" s="125" t="s">
        <v>291</v>
      </c>
      <c r="F140" s="126" t="s">
        <v>496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1996</v>
      </c>
      <c r="H141" s="132">
        <v>348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396</v>
      </c>
      <c r="D142" s="144" t="s">
        <v>349</v>
      </c>
      <c r="E142" s="145" t="s">
        <v>499</v>
      </c>
      <c r="F142" s="146" t="s">
        <v>500</v>
      </c>
      <c r="G142" s="147" t="s">
        <v>303</v>
      </c>
      <c r="H142" s="148">
        <v>37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1998</v>
      </c>
    </row>
    <row r="143" spans="2:65" s="1" customFormat="1" ht="11.25">
      <c r="B143" s="30"/>
      <c r="D143" s="125" t="s">
        <v>291</v>
      </c>
      <c r="F143" s="126" t="s">
        <v>500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502</v>
      </c>
      <c r="H144" s="132">
        <v>8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76</v>
      </c>
      <c r="AY144" s="130" t="s">
        <v>288</v>
      </c>
    </row>
    <row r="145" spans="2:65" s="9" customFormat="1" ht="11.25">
      <c r="B145" s="129"/>
      <c r="D145" s="125" t="s">
        <v>292</v>
      </c>
      <c r="E145" s="130" t="s">
        <v>35</v>
      </c>
      <c r="F145" s="131" t="s">
        <v>1999</v>
      </c>
      <c r="H145" s="132">
        <v>2</v>
      </c>
      <c r="I145" s="133"/>
      <c r="L145" s="129"/>
      <c r="M145" s="134"/>
      <c r="T145" s="135"/>
      <c r="AT145" s="130" t="s">
        <v>292</v>
      </c>
      <c r="AU145" s="130" t="s">
        <v>76</v>
      </c>
      <c r="AV145" s="9" t="s">
        <v>85</v>
      </c>
      <c r="AW145" s="9" t="s">
        <v>37</v>
      </c>
      <c r="AX145" s="9" t="s">
        <v>76</v>
      </c>
      <c r="AY145" s="130" t="s">
        <v>288</v>
      </c>
    </row>
    <row r="146" spans="2:65" s="9" customFormat="1" ht="11.25">
      <c r="B146" s="129"/>
      <c r="D146" s="125" t="s">
        <v>292</v>
      </c>
      <c r="E146" s="130" t="s">
        <v>35</v>
      </c>
      <c r="F146" s="131" t="s">
        <v>2000</v>
      </c>
      <c r="H146" s="132">
        <v>2</v>
      </c>
      <c r="I146" s="133"/>
      <c r="L146" s="129"/>
      <c r="M146" s="134"/>
      <c r="T146" s="135"/>
      <c r="AT146" s="130" t="s">
        <v>292</v>
      </c>
      <c r="AU146" s="130" t="s">
        <v>76</v>
      </c>
      <c r="AV146" s="9" t="s">
        <v>85</v>
      </c>
      <c r="AW146" s="9" t="s">
        <v>37</v>
      </c>
      <c r="AX146" s="9" t="s">
        <v>76</v>
      </c>
      <c r="AY146" s="130" t="s">
        <v>288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2001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9" customFormat="1" ht="11.25">
      <c r="B148" s="129"/>
      <c r="D148" s="125" t="s">
        <v>292</v>
      </c>
      <c r="E148" s="130" t="s">
        <v>35</v>
      </c>
      <c r="F148" s="131" t="s">
        <v>2002</v>
      </c>
      <c r="H148" s="132">
        <v>3</v>
      </c>
      <c r="I148" s="133"/>
      <c r="L148" s="129"/>
      <c r="M148" s="134"/>
      <c r="T148" s="135"/>
      <c r="AT148" s="130" t="s">
        <v>292</v>
      </c>
      <c r="AU148" s="130" t="s">
        <v>76</v>
      </c>
      <c r="AV148" s="9" t="s">
        <v>85</v>
      </c>
      <c r="AW148" s="9" t="s">
        <v>37</v>
      </c>
      <c r="AX148" s="9" t="s">
        <v>76</v>
      </c>
      <c r="AY148" s="130" t="s">
        <v>288</v>
      </c>
    </row>
    <row r="149" spans="2:65" s="9" customFormat="1" ht="11.25">
      <c r="B149" s="129"/>
      <c r="D149" s="125" t="s">
        <v>292</v>
      </c>
      <c r="E149" s="130" t="s">
        <v>35</v>
      </c>
      <c r="F149" s="131" t="s">
        <v>2003</v>
      </c>
      <c r="H149" s="132">
        <v>12</v>
      </c>
      <c r="I149" s="133"/>
      <c r="L149" s="129"/>
      <c r="M149" s="134"/>
      <c r="T149" s="135"/>
      <c r="AT149" s="130" t="s">
        <v>292</v>
      </c>
      <c r="AU149" s="130" t="s">
        <v>76</v>
      </c>
      <c r="AV149" s="9" t="s">
        <v>85</v>
      </c>
      <c r="AW149" s="9" t="s">
        <v>37</v>
      </c>
      <c r="AX149" s="9" t="s">
        <v>76</v>
      </c>
      <c r="AY149" s="130" t="s">
        <v>288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2004</v>
      </c>
      <c r="H150" s="132">
        <v>4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76</v>
      </c>
      <c r="AY150" s="130" t="s">
        <v>288</v>
      </c>
    </row>
    <row r="151" spans="2:65" s="9" customFormat="1" ht="11.25">
      <c r="B151" s="129"/>
      <c r="D151" s="125" t="s">
        <v>292</v>
      </c>
      <c r="E151" s="130" t="s">
        <v>35</v>
      </c>
      <c r="F151" s="131" t="s">
        <v>2005</v>
      </c>
      <c r="H151" s="132">
        <v>1</v>
      </c>
      <c r="I151" s="133"/>
      <c r="L151" s="129"/>
      <c r="M151" s="134"/>
      <c r="T151" s="135"/>
      <c r="AT151" s="130" t="s">
        <v>292</v>
      </c>
      <c r="AU151" s="130" t="s">
        <v>76</v>
      </c>
      <c r="AV151" s="9" t="s">
        <v>85</v>
      </c>
      <c r="AW151" s="9" t="s">
        <v>37</v>
      </c>
      <c r="AX151" s="9" t="s">
        <v>76</v>
      </c>
      <c r="AY151" s="130" t="s">
        <v>288</v>
      </c>
    </row>
    <row r="152" spans="2:65" s="9" customFormat="1" ht="11.25">
      <c r="B152" s="129"/>
      <c r="D152" s="125" t="s">
        <v>292</v>
      </c>
      <c r="E152" s="130" t="s">
        <v>35</v>
      </c>
      <c r="F152" s="131" t="s">
        <v>2006</v>
      </c>
      <c r="H152" s="132">
        <v>2</v>
      </c>
      <c r="I152" s="133"/>
      <c r="L152" s="129"/>
      <c r="M152" s="134"/>
      <c r="T152" s="135"/>
      <c r="AT152" s="130" t="s">
        <v>292</v>
      </c>
      <c r="AU152" s="130" t="s">
        <v>76</v>
      </c>
      <c r="AV152" s="9" t="s">
        <v>85</v>
      </c>
      <c r="AW152" s="9" t="s">
        <v>37</v>
      </c>
      <c r="AX152" s="9" t="s">
        <v>76</v>
      </c>
      <c r="AY152" s="130" t="s">
        <v>288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2007</v>
      </c>
      <c r="H153" s="132">
        <v>1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10" customFormat="1" ht="11.25">
      <c r="B154" s="136"/>
      <c r="D154" s="125" t="s">
        <v>292</v>
      </c>
      <c r="E154" s="137" t="s">
        <v>35</v>
      </c>
      <c r="F154" s="138" t="s">
        <v>307</v>
      </c>
      <c r="H154" s="139">
        <v>37</v>
      </c>
      <c r="I154" s="140"/>
      <c r="L154" s="136"/>
      <c r="M154" s="141"/>
      <c r="T154" s="142"/>
      <c r="AT154" s="137" t="s">
        <v>292</v>
      </c>
      <c r="AU154" s="137" t="s">
        <v>76</v>
      </c>
      <c r="AV154" s="10" t="s">
        <v>289</v>
      </c>
      <c r="AW154" s="10" t="s">
        <v>37</v>
      </c>
      <c r="AX154" s="10" t="s">
        <v>83</v>
      </c>
      <c r="AY154" s="137" t="s">
        <v>288</v>
      </c>
    </row>
    <row r="155" spans="2:65" s="1" customFormat="1" ht="16.5" customHeight="1">
      <c r="B155" s="30"/>
      <c r="C155" s="144" t="s">
        <v>402</v>
      </c>
      <c r="D155" s="144" t="s">
        <v>349</v>
      </c>
      <c r="E155" s="145" t="s">
        <v>504</v>
      </c>
      <c r="F155" s="146" t="s">
        <v>505</v>
      </c>
      <c r="G155" s="147" t="s">
        <v>303</v>
      </c>
      <c r="H155" s="148">
        <v>37</v>
      </c>
      <c r="I155" s="149"/>
      <c r="J155" s="150">
        <f>ROUND(I155*H155,2)</f>
        <v>0</v>
      </c>
      <c r="K155" s="151"/>
      <c r="L155" s="30"/>
      <c r="M155" s="152" t="s">
        <v>35</v>
      </c>
      <c r="N155" s="153" t="s">
        <v>47</v>
      </c>
      <c r="P155" s="121">
        <f>O155*H155</f>
        <v>0</v>
      </c>
      <c r="Q155" s="121">
        <v>0</v>
      </c>
      <c r="R155" s="121">
        <f>Q155*H155</f>
        <v>0</v>
      </c>
      <c r="S155" s="121">
        <v>0</v>
      </c>
      <c r="T155" s="122">
        <f>S155*H155</f>
        <v>0</v>
      </c>
      <c r="AR155" s="123" t="s">
        <v>289</v>
      </c>
      <c r="AT155" s="123" t="s">
        <v>349</v>
      </c>
      <c r="AU155" s="123" t="s">
        <v>76</v>
      </c>
      <c r="AY155" s="15" t="s">
        <v>288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5" t="s">
        <v>83</v>
      </c>
      <c r="BK155" s="124">
        <f>ROUND(I155*H155,2)</f>
        <v>0</v>
      </c>
      <c r="BL155" s="15" t="s">
        <v>289</v>
      </c>
      <c r="BM155" s="123" t="s">
        <v>2008</v>
      </c>
    </row>
    <row r="156" spans="2:65" s="1" customFormat="1" ht="11.25">
      <c r="B156" s="30"/>
      <c r="D156" s="125" t="s">
        <v>291</v>
      </c>
      <c r="F156" s="126" t="s">
        <v>507</v>
      </c>
      <c r="I156" s="127"/>
      <c r="L156" s="30"/>
      <c r="M156" s="128"/>
      <c r="T156" s="51"/>
      <c r="AT156" s="15" t="s">
        <v>291</v>
      </c>
      <c r="AU156" s="15" t="s">
        <v>76</v>
      </c>
    </row>
    <row r="157" spans="2:65" s="9" customFormat="1" ht="11.25">
      <c r="B157" s="129"/>
      <c r="D157" s="125" t="s">
        <v>292</v>
      </c>
      <c r="E157" s="130" t="s">
        <v>35</v>
      </c>
      <c r="F157" s="131" t="s">
        <v>2009</v>
      </c>
      <c r="H157" s="132">
        <v>2</v>
      </c>
      <c r="I157" s="133"/>
      <c r="L157" s="129"/>
      <c r="M157" s="134"/>
      <c r="T157" s="135"/>
      <c r="AT157" s="130" t="s">
        <v>292</v>
      </c>
      <c r="AU157" s="130" t="s">
        <v>76</v>
      </c>
      <c r="AV157" s="9" t="s">
        <v>85</v>
      </c>
      <c r="AW157" s="9" t="s">
        <v>37</v>
      </c>
      <c r="AX157" s="9" t="s">
        <v>76</v>
      </c>
      <c r="AY157" s="130" t="s">
        <v>288</v>
      </c>
    </row>
    <row r="158" spans="2:65" s="9" customFormat="1" ht="11.25">
      <c r="B158" s="129"/>
      <c r="D158" s="125" t="s">
        <v>292</v>
      </c>
      <c r="E158" s="130" t="s">
        <v>35</v>
      </c>
      <c r="F158" s="131" t="s">
        <v>2010</v>
      </c>
      <c r="H158" s="132">
        <v>2</v>
      </c>
      <c r="I158" s="133"/>
      <c r="L158" s="129"/>
      <c r="M158" s="134"/>
      <c r="T158" s="135"/>
      <c r="AT158" s="130" t="s">
        <v>292</v>
      </c>
      <c r="AU158" s="130" t="s">
        <v>76</v>
      </c>
      <c r="AV158" s="9" t="s">
        <v>85</v>
      </c>
      <c r="AW158" s="9" t="s">
        <v>37</v>
      </c>
      <c r="AX158" s="9" t="s">
        <v>76</v>
      </c>
      <c r="AY158" s="130" t="s">
        <v>288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502</v>
      </c>
      <c r="H159" s="132">
        <v>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2001</v>
      </c>
      <c r="H160" s="132">
        <v>2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2011</v>
      </c>
      <c r="H161" s="132">
        <v>3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2012</v>
      </c>
      <c r="H162" s="132">
        <v>12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2004</v>
      </c>
      <c r="H163" s="132">
        <v>4</v>
      </c>
      <c r="I163" s="133"/>
      <c r="L163" s="129"/>
      <c r="M163" s="134"/>
      <c r="T163" s="135"/>
      <c r="AT163" s="130" t="s">
        <v>292</v>
      </c>
      <c r="AU163" s="130" t="s">
        <v>76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2005</v>
      </c>
      <c r="H164" s="132">
        <v>1</v>
      </c>
      <c r="I164" s="133"/>
      <c r="L164" s="129"/>
      <c r="M164" s="134"/>
      <c r="T164" s="135"/>
      <c r="AT164" s="130" t="s">
        <v>292</v>
      </c>
      <c r="AU164" s="130" t="s">
        <v>76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2013</v>
      </c>
      <c r="H165" s="132">
        <v>2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2014</v>
      </c>
      <c r="H166" s="132">
        <v>1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10" customFormat="1" ht="11.25">
      <c r="B167" s="136"/>
      <c r="D167" s="125" t="s">
        <v>292</v>
      </c>
      <c r="E167" s="137" t="s">
        <v>35</v>
      </c>
      <c r="F167" s="138" t="s">
        <v>307</v>
      </c>
      <c r="H167" s="139">
        <v>37</v>
      </c>
      <c r="I167" s="140"/>
      <c r="L167" s="136"/>
      <c r="M167" s="141"/>
      <c r="T167" s="142"/>
      <c r="AT167" s="137" t="s">
        <v>292</v>
      </c>
      <c r="AU167" s="137" t="s">
        <v>76</v>
      </c>
      <c r="AV167" s="10" t="s">
        <v>289</v>
      </c>
      <c r="AW167" s="10" t="s">
        <v>37</v>
      </c>
      <c r="AX167" s="10" t="s">
        <v>83</v>
      </c>
      <c r="AY167" s="137" t="s">
        <v>288</v>
      </c>
    </row>
    <row r="168" spans="2:65" s="1" customFormat="1" ht="16.5" customHeight="1">
      <c r="B168" s="30"/>
      <c r="C168" s="144" t="s">
        <v>7</v>
      </c>
      <c r="D168" s="144" t="s">
        <v>349</v>
      </c>
      <c r="E168" s="145" t="s">
        <v>584</v>
      </c>
      <c r="F168" s="146" t="s">
        <v>585</v>
      </c>
      <c r="G168" s="147" t="s">
        <v>303</v>
      </c>
      <c r="H168" s="148">
        <v>2</v>
      </c>
      <c r="I168" s="149"/>
      <c r="J168" s="150">
        <f>ROUND(I168*H168,2)</f>
        <v>0</v>
      </c>
      <c r="K168" s="151"/>
      <c r="L168" s="30"/>
      <c r="M168" s="152" t="s">
        <v>35</v>
      </c>
      <c r="N168" s="153" t="s">
        <v>47</v>
      </c>
      <c r="P168" s="121">
        <f>O168*H168</f>
        <v>0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AR168" s="123" t="s">
        <v>289</v>
      </c>
      <c r="AT168" s="123" t="s">
        <v>349</v>
      </c>
      <c r="AU168" s="123" t="s">
        <v>76</v>
      </c>
      <c r="AY168" s="15" t="s">
        <v>288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5" t="s">
        <v>83</v>
      </c>
      <c r="BK168" s="124">
        <f>ROUND(I168*H168,2)</f>
        <v>0</v>
      </c>
      <c r="BL168" s="15" t="s">
        <v>289</v>
      </c>
      <c r="BM168" s="123" t="s">
        <v>2015</v>
      </c>
    </row>
    <row r="169" spans="2:65" s="1" customFormat="1" ht="19.5">
      <c r="B169" s="30"/>
      <c r="D169" s="125" t="s">
        <v>291</v>
      </c>
      <c r="F169" s="126" t="s">
        <v>2016</v>
      </c>
      <c r="I169" s="127"/>
      <c r="L169" s="30"/>
      <c r="M169" s="128"/>
      <c r="T169" s="51"/>
      <c r="AT169" s="15" t="s">
        <v>291</v>
      </c>
      <c r="AU169" s="15" t="s">
        <v>76</v>
      </c>
    </row>
    <row r="170" spans="2:65" s="1" customFormat="1" ht="19.5">
      <c r="B170" s="30"/>
      <c r="D170" s="125" t="s">
        <v>335</v>
      </c>
      <c r="F170" s="143" t="s">
        <v>2017</v>
      </c>
      <c r="I170" s="127"/>
      <c r="L170" s="30"/>
      <c r="M170" s="128"/>
      <c r="T170" s="51"/>
      <c r="AT170" s="15" t="s">
        <v>335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2018</v>
      </c>
      <c r="H171" s="132">
        <v>1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2019</v>
      </c>
      <c r="H172" s="132">
        <v>1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 ht="11.25">
      <c r="B173" s="136"/>
      <c r="D173" s="125" t="s">
        <v>292</v>
      </c>
      <c r="E173" s="137" t="s">
        <v>35</v>
      </c>
      <c r="F173" s="138" t="s">
        <v>307</v>
      </c>
      <c r="H173" s="139">
        <v>2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16.5" customHeight="1">
      <c r="B174" s="30"/>
      <c r="C174" s="144" t="s">
        <v>411</v>
      </c>
      <c r="D174" s="144" t="s">
        <v>349</v>
      </c>
      <c r="E174" s="145" t="s">
        <v>591</v>
      </c>
      <c r="F174" s="146" t="s">
        <v>592</v>
      </c>
      <c r="G174" s="147" t="s">
        <v>303</v>
      </c>
      <c r="H174" s="148">
        <v>4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2020</v>
      </c>
    </row>
    <row r="175" spans="2:65" s="1" customFormat="1" ht="19.5">
      <c r="B175" s="30"/>
      <c r="D175" s="125" t="s">
        <v>291</v>
      </c>
      <c r="F175" s="126" t="s">
        <v>1091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1" customFormat="1" ht="19.5">
      <c r="B176" s="30"/>
      <c r="D176" s="125" t="s">
        <v>335</v>
      </c>
      <c r="F176" s="143" t="s">
        <v>2017</v>
      </c>
      <c r="I176" s="127"/>
      <c r="L176" s="30"/>
      <c r="M176" s="128"/>
      <c r="T176" s="51"/>
      <c r="AT176" s="15" t="s">
        <v>335</v>
      </c>
      <c r="AU176" s="15" t="s">
        <v>76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2021</v>
      </c>
      <c r="H177" s="132">
        <v>2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2022</v>
      </c>
      <c r="H178" s="132">
        <v>2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10" customFormat="1" ht="11.25">
      <c r="B179" s="136"/>
      <c r="D179" s="125" t="s">
        <v>292</v>
      </c>
      <c r="E179" s="137" t="s">
        <v>35</v>
      </c>
      <c r="F179" s="138" t="s">
        <v>307</v>
      </c>
      <c r="H179" s="139">
        <v>4</v>
      </c>
      <c r="I179" s="140"/>
      <c r="L179" s="136"/>
      <c r="M179" s="141"/>
      <c r="T179" s="142"/>
      <c r="AT179" s="137" t="s">
        <v>292</v>
      </c>
      <c r="AU179" s="137" t="s">
        <v>76</v>
      </c>
      <c r="AV179" s="10" t="s">
        <v>289</v>
      </c>
      <c r="AW179" s="10" t="s">
        <v>37</v>
      </c>
      <c r="AX179" s="10" t="s">
        <v>83</v>
      </c>
      <c r="AY179" s="137" t="s">
        <v>288</v>
      </c>
    </row>
    <row r="180" spans="2:65" s="1" customFormat="1" ht="24.2" customHeight="1">
      <c r="B180" s="30"/>
      <c r="C180" s="144" t="s">
        <v>417</v>
      </c>
      <c r="D180" s="144" t="s">
        <v>349</v>
      </c>
      <c r="E180" s="145" t="s">
        <v>635</v>
      </c>
      <c r="F180" s="146" t="s">
        <v>636</v>
      </c>
      <c r="G180" s="147" t="s">
        <v>286</v>
      </c>
      <c r="H180" s="148">
        <v>4644</v>
      </c>
      <c r="I180" s="149"/>
      <c r="J180" s="150">
        <f>ROUND(I180*H180,2)</f>
        <v>0</v>
      </c>
      <c r="K180" s="151"/>
      <c r="L180" s="30"/>
      <c r="M180" s="152" t="s">
        <v>35</v>
      </c>
      <c r="N180" s="153" t="s">
        <v>47</v>
      </c>
      <c r="P180" s="121">
        <f>O180*H180</f>
        <v>0</v>
      </c>
      <c r="Q180" s="121">
        <v>0</v>
      </c>
      <c r="R180" s="121">
        <f>Q180*H180</f>
        <v>0</v>
      </c>
      <c r="S180" s="121">
        <v>0</v>
      </c>
      <c r="T180" s="122">
        <f>S180*H180</f>
        <v>0</v>
      </c>
      <c r="AR180" s="123" t="s">
        <v>289</v>
      </c>
      <c r="AT180" s="123" t="s">
        <v>349</v>
      </c>
      <c r="AU180" s="123" t="s">
        <v>76</v>
      </c>
      <c r="AY180" s="15" t="s">
        <v>288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5" t="s">
        <v>83</v>
      </c>
      <c r="BK180" s="124">
        <f>ROUND(I180*H180,2)</f>
        <v>0</v>
      </c>
      <c r="BL180" s="15" t="s">
        <v>289</v>
      </c>
      <c r="BM180" s="123" t="s">
        <v>2023</v>
      </c>
    </row>
    <row r="181" spans="2:65" s="1" customFormat="1" ht="19.5">
      <c r="B181" s="30"/>
      <c r="D181" s="125" t="s">
        <v>291</v>
      </c>
      <c r="F181" s="126" t="s">
        <v>638</v>
      </c>
      <c r="I181" s="127"/>
      <c r="L181" s="30"/>
      <c r="M181" s="128"/>
      <c r="T181" s="51"/>
      <c r="AT181" s="15" t="s">
        <v>291</v>
      </c>
      <c r="AU181" s="15" t="s">
        <v>76</v>
      </c>
    </row>
    <row r="182" spans="2:65" s="9" customFormat="1" ht="11.25">
      <c r="B182" s="129"/>
      <c r="D182" s="125" t="s">
        <v>292</v>
      </c>
      <c r="E182" s="130" t="s">
        <v>35</v>
      </c>
      <c r="F182" s="131" t="s">
        <v>2024</v>
      </c>
      <c r="H182" s="132">
        <v>4644</v>
      </c>
      <c r="I182" s="133"/>
      <c r="L182" s="129"/>
      <c r="M182" s="134"/>
      <c r="T182" s="135"/>
      <c r="AT182" s="130" t="s">
        <v>292</v>
      </c>
      <c r="AU182" s="130" t="s">
        <v>76</v>
      </c>
      <c r="AV182" s="9" t="s">
        <v>85</v>
      </c>
      <c r="AW182" s="9" t="s">
        <v>37</v>
      </c>
      <c r="AX182" s="9" t="s">
        <v>83</v>
      </c>
      <c r="AY182" s="130" t="s">
        <v>288</v>
      </c>
    </row>
    <row r="183" spans="2:65" s="1" customFormat="1" ht="24.2" customHeight="1">
      <c r="B183" s="30"/>
      <c r="C183" s="144" t="s">
        <v>424</v>
      </c>
      <c r="D183" s="144" t="s">
        <v>349</v>
      </c>
      <c r="E183" s="145" t="s">
        <v>644</v>
      </c>
      <c r="F183" s="146" t="s">
        <v>645</v>
      </c>
      <c r="G183" s="147" t="s">
        <v>286</v>
      </c>
      <c r="H183" s="148">
        <v>4644</v>
      </c>
      <c r="I183" s="149"/>
      <c r="J183" s="150">
        <f>ROUND(I183*H183,2)</f>
        <v>0</v>
      </c>
      <c r="K183" s="151"/>
      <c r="L183" s="30"/>
      <c r="M183" s="152" t="s">
        <v>35</v>
      </c>
      <c r="N183" s="153" t="s">
        <v>47</v>
      </c>
      <c r="P183" s="121">
        <f>O183*H183</f>
        <v>0</v>
      </c>
      <c r="Q183" s="121">
        <v>0</v>
      </c>
      <c r="R183" s="121">
        <f>Q183*H183</f>
        <v>0</v>
      </c>
      <c r="S183" s="121">
        <v>0</v>
      </c>
      <c r="T183" s="122">
        <f>S183*H183</f>
        <v>0</v>
      </c>
      <c r="AR183" s="123" t="s">
        <v>289</v>
      </c>
      <c r="AT183" s="123" t="s">
        <v>349</v>
      </c>
      <c r="AU183" s="123" t="s">
        <v>76</v>
      </c>
      <c r="AY183" s="15" t="s">
        <v>288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83</v>
      </c>
      <c r="BK183" s="124">
        <f>ROUND(I183*H183,2)</f>
        <v>0</v>
      </c>
      <c r="BL183" s="15" t="s">
        <v>289</v>
      </c>
      <c r="BM183" s="123" t="s">
        <v>2025</v>
      </c>
    </row>
    <row r="184" spans="2:65" s="1" customFormat="1" ht="19.5">
      <c r="B184" s="30"/>
      <c r="D184" s="125" t="s">
        <v>291</v>
      </c>
      <c r="F184" s="126" t="s">
        <v>647</v>
      </c>
      <c r="I184" s="127"/>
      <c r="L184" s="30"/>
      <c r="M184" s="128"/>
      <c r="T184" s="51"/>
      <c r="AT184" s="15" t="s">
        <v>291</v>
      </c>
      <c r="AU184" s="15" t="s">
        <v>76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2026</v>
      </c>
      <c r="H185" s="132">
        <v>4644</v>
      </c>
      <c r="I185" s="133"/>
      <c r="L185" s="129"/>
      <c r="M185" s="154"/>
      <c r="N185" s="155"/>
      <c r="O185" s="155"/>
      <c r="P185" s="155"/>
      <c r="Q185" s="155"/>
      <c r="R185" s="155"/>
      <c r="S185" s="155"/>
      <c r="T185" s="156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83</v>
      </c>
      <c r="AY185" s="130" t="s">
        <v>288</v>
      </c>
    </row>
    <row r="186" spans="2:65" s="1" customFormat="1" ht="6.95" customHeight="1">
      <c r="B186" s="39"/>
      <c r="C186" s="40"/>
      <c r="D186" s="40"/>
      <c r="E186" s="40"/>
      <c r="F186" s="40"/>
      <c r="G186" s="40"/>
      <c r="H186" s="40"/>
      <c r="I186" s="40"/>
      <c r="J186" s="40"/>
      <c r="K186" s="40"/>
      <c r="L186" s="30"/>
    </row>
  </sheetData>
  <sheetProtection algorithmName="SHA-512" hashValue="K5K38uLkkIeoOtCmdYhoPQ4/4R4abo7jH6bW6EHQF9cDweddlD/7YBjWXcgG4JzQrBYp4xpwjT7wq7NezyHAag==" saltValue="kFZDo+qG+I8I9h/RGed3m0bbRu7NR+6bY6gp3SWLbuTZz88LKcKBEXh559c3P0d8Qk6jGtmh7DyWj9t+jVkBPg==" spinCount="100000" sheet="1" objects="1" scenarios="1" formatColumns="0" formatRows="0" autoFilter="0"/>
  <autoFilter ref="C78:K185" xr:uid="{00000000-0009-0000-0000-000028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B2:BM112"/>
  <sheetViews>
    <sheetView showGridLines="0" topLeftCell="A1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250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s="1" customFormat="1" ht="12" customHeight="1">
      <c r="B8" s="30"/>
      <c r="D8" s="25" t="s">
        <v>260</v>
      </c>
      <c r="L8" s="30"/>
    </row>
    <row r="9" spans="2:46" s="1" customFormat="1" ht="16.5" customHeight="1">
      <c r="B9" s="30"/>
      <c r="E9" s="208" t="s">
        <v>2027</v>
      </c>
      <c r="F9" s="227"/>
      <c r="G9" s="227"/>
      <c r="H9" s="227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customHeight="1">
      <c r="B12" s="30"/>
      <c r="D12" s="25" t="s">
        <v>22</v>
      </c>
      <c r="F12" s="23" t="s">
        <v>23</v>
      </c>
      <c r="I12" s="25" t="s">
        <v>24</v>
      </c>
      <c r="J12" s="47" t="str">
        <f>'Rekapitulace stavby'!AN8</f>
        <v>24. 7. 2025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customHeight="1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8" t="str">
        <f>'Rekapitulace stavby'!E14</f>
        <v>Vyplň údaj</v>
      </c>
      <c r="F18" s="186"/>
      <c r="G18" s="186"/>
      <c r="H18" s="186"/>
      <c r="I18" s="25" t="s">
        <v>30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customHeight="1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40</v>
      </c>
      <c r="L26" s="30"/>
    </row>
    <row r="27" spans="2:12" s="7" customFormat="1" ht="59.25" customHeight="1">
      <c r="B27" s="89"/>
      <c r="E27" s="191" t="s">
        <v>1963</v>
      </c>
      <c r="F27" s="191"/>
      <c r="G27" s="191"/>
      <c r="H27" s="191"/>
      <c r="L27" s="89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90" t="s">
        <v>42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customHeight="1">
      <c r="B33" s="30"/>
      <c r="D33" s="50" t="s">
        <v>46</v>
      </c>
      <c r="E33" s="25" t="s">
        <v>47</v>
      </c>
      <c r="F33" s="81">
        <f>ROUND((SUM(BE79:BE111)),  2)</f>
        <v>0</v>
      </c>
      <c r="I33" s="91">
        <v>0.21</v>
      </c>
      <c r="J33" s="81">
        <f>ROUND(((SUM(BE79:BE111))*I33),  2)</f>
        <v>0</v>
      </c>
      <c r="L33" s="30"/>
    </row>
    <row r="34" spans="2:12" s="1" customFormat="1" ht="14.45" customHeight="1">
      <c r="B34" s="30"/>
      <c r="E34" s="25" t="s">
        <v>48</v>
      </c>
      <c r="F34" s="81">
        <f>ROUND((SUM(BF79:BF111)),  2)</f>
        <v>0</v>
      </c>
      <c r="I34" s="91">
        <v>0.12</v>
      </c>
      <c r="J34" s="81">
        <f>ROUND(((SUM(BF79:BF111))*I34),  2)</f>
        <v>0</v>
      </c>
      <c r="L34" s="30"/>
    </row>
    <row r="35" spans="2:12" s="1" customFormat="1" ht="14.45" hidden="1" customHeight="1">
      <c r="B35" s="30"/>
      <c r="E35" s="25" t="s">
        <v>49</v>
      </c>
      <c r="F35" s="81">
        <f>ROUND((SUM(BG79:BG111)),  2)</f>
        <v>0</v>
      </c>
      <c r="I35" s="91">
        <v>0.21</v>
      </c>
      <c r="J35" s="81">
        <f>0</f>
        <v>0</v>
      </c>
      <c r="L35" s="30"/>
    </row>
    <row r="36" spans="2:12" s="1" customFormat="1" ht="14.45" hidden="1" customHeight="1">
      <c r="B36" s="30"/>
      <c r="E36" s="25" t="s">
        <v>50</v>
      </c>
      <c r="F36" s="81">
        <f>ROUND((SUM(BH79:BH111)),  2)</f>
        <v>0</v>
      </c>
      <c r="I36" s="91">
        <v>0.12</v>
      </c>
      <c r="J36" s="81">
        <f>0</f>
        <v>0</v>
      </c>
      <c r="L36" s="30"/>
    </row>
    <row r="37" spans="2:12" s="1" customFormat="1" ht="14.45" hidden="1" customHeight="1">
      <c r="B37" s="30"/>
      <c r="E37" s="25" t="s">
        <v>51</v>
      </c>
      <c r="F37" s="81">
        <f>ROUND((SUM(BI79:BI111)),  2)</f>
        <v>0</v>
      </c>
      <c r="I37" s="91">
        <v>0</v>
      </c>
      <c r="J37" s="81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2"/>
      <c r="D39" s="93" t="s">
        <v>52</v>
      </c>
      <c r="E39" s="52"/>
      <c r="F39" s="52"/>
      <c r="G39" s="94" t="s">
        <v>53</v>
      </c>
      <c r="H39" s="95" t="s">
        <v>54</v>
      </c>
      <c r="I39" s="52"/>
      <c r="J39" s="96">
        <f>SUM(J30:J37)</f>
        <v>0</v>
      </c>
      <c r="K39" s="97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hidden="1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>
      <c r="B45" s="30"/>
      <c r="C45" s="19" t="s">
        <v>266</v>
      </c>
      <c r="L45" s="30"/>
    </row>
    <row r="46" spans="2:12" s="1" customFormat="1" ht="6.95" hidden="1" customHeight="1">
      <c r="B46" s="30"/>
      <c r="L46" s="30"/>
    </row>
    <row r="47" spans="2:12" s="1" customFormat="1" ht="12" hidden="1" customHeight="1">
      <c r="B47" s="30"/>
      <c r="C47" s="25" t="s">
        <v>16</v>
      </c>
      <c r="L47" s="30"/>
    </row>
    <row r="48" spans="2:12" s="1" customFormat="1" ht="16.5" hidden="1" customHeight="1">
      <c r="B48" s="30"/>
      <c r="E48" s="225" t="str">
        <f>E7</f>
        <v>Cyklická obnova trati v úseku Včelná - Horní Dvořiště.</v>
      </c>
      <c r="F48" s="226"/>
      <c r="G48" s="226"/>
      <c r="H48" s="226"/>
      <c r="L48" s="30"/>
    </row>
    <row r="49" spans="2:47" s="1" customFormat="1" ht="12" hidden="1" customHeight="1">
      <c r="B49" s="30"/>
      <c r="C49" s="25" t="s">
        <v>260</v>
      </c>
      <c r="L49" s="30"/>
    </row>
    <row r="50" spans="2:47" s="1" customFormat="1" ht="16.5" hidden="1" customHeight="1">
      <c r="B50" s="30"/>
      <c r="E50" s="208" t="str">
        <f>E9</f>
        <v>VON - Vedlejší a ostatní náklady</v>
      </c>
      <c r="F50" s="227"/>
      <c r="G50" s="227"/>
      <c r="H50" s="227"/>
      <c r="L50" s="30"/>
    </row>
    <row r="51" spans="2:47" s="1" customFormat="1" ht="6.95" hidden="1" customHeight="1">
      <c r="B51" s="30"/>
      <c r="L51" s="30"/>
    </row>
    <row r="52" spans="2:47" s="1" customFormat="1" ht="12" hidden="1" customHeight="1">
      <c r="B52" s="30"/>
      <c r="C52" s="25" t="s">
        <v>22</v>
      </c>
      <c r="F52" s="23" t="str">
        <f>F12</f>
        <v>trať 196 dle JŘ, TÚ H. Dvořiště - Včelná</v>
      </c>
      <c r="I52" s="25" t="s">
        <v>24</v>
      </c>
      <c r="J52" s="47" t="str">
        <f>IF(J12="","",J12)</f>
        <v>24. 7. 2025</v>
      </c>
      <c r="L52" s="30"/>
    </row>
    <row r="53" spans="2:47" s="1" customFormat="1" ht="6.95" hidden="1" customHeight="1">
      <c r="B53" s="30"/>
      <c r="L53" s="30"/>
    </row>
    <row r="54" spans="2:47" s="1" customFormat="1" ht="15.2" hidden="1" customHeight="1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>
      <c r="B56" s="30"/>
      <c r="L56" s="30"/>
    </row>
    <row r="57" spans="2:47" s="1" customFormat="1" ht="29.25" hidden="1" customHeight="1">
      <c r="B57" s="30"/>
      <c r="C57" s="98" t="s">
        <v>267</v>
      </c>
      <c r="D57" s="92"/>
      <c r="E57" s="92"/>
      <c r="F57" s="92"/>
      <c r="G57" s="92"/>
      <c r="H57" s="92"/>
      <c r="I57" s="92"/>
      <c r="J57" s="99" t="s">
        <v>268</v>
      </c>
      <c r="K57" s="92"/>
      <c r="L57" s="30"/>
    </row>
    <row r="58" spans="2:47" s="1" customFormat="1" ht="10.35" hidden="1" customHeight="1">
      <c r="B58" s="30"/>
      <c r="L58" s="30"/>
    </row>
    <row r="59" spans="2:47" s="1" customFormat="1" ht="22.9" hidden="1" customHeight="1">
      <c r="B59" s="30"/>
      <c r="C59" s="100" t="s">
        <v>74</v>
      </c>
      <c r="J59" s="61">
        <f>J79</f>
        <v>0</v>
      </c>
      <c r="L59" s="30"/>
      <c r="AU59" s="15" t="s">
        <v>269</v>
      </c>
    </row>
    <row r="60" spans="2:47" s="1" customFormat="1" ht="21.75" hidden="1" customHeight="1">
      <c r="B60" s="30"/>
      <c r="L60" s="30"/>
    </row>
    <row r="61" spans="2:47" s="1" customFormat="1" ht="6.95" hidden="1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2" spans="2:47" ht="11.25" hidden="1"/>
    <row r="63" spans="2:47" ht="11.25" hidden="1"/>
    <row r="64" spans="2:47" ht="11.25" hidden="1"/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270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16</v>
      </c>
      <c r="L68" s="30"/>
    </row>
    <row r="69" spans="2:65" s="1" customFormat="1" ht="16.5" customHeight="1">
      <c r="B69" s="30"/>
      <c r="E69" s="225" t="str">
        <f>E7</f>
        <v>Cyklická obnova trati v úseku Včelná - Horní Dvořiště.</v>
      </c>
      <c r="F69" s="226"/>
      <c r="G69" s="226"/>
      <c r="H69" s="226"/>
      <c r="L69" s="30"/>
    </row>
    <row r="70" spans="2:65" s="1" customFormat="1" ht="12" customHeight="1">
      <c r="B70" s="30"/>
      <c r="C70" s="25" t="s">
        <v>260</v>
      </c>
      <c r="L70" s="30"/>
    </row>
    <row r="71" spans="2:65" s="1" customFormat="1" ht="16.5" customHeight="1">
      <c r="B71" s="30"/>
      <c r="E71" s="208" t="str">
        <f>E9</f>
        <v>VON - Vedlejší a ostatní náklady</v>
      </c>
      <c r="F71" s="227"/>
      <c r="G71" s="227"/>
      <c r="H71" s="227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22</v>
      </c>
      <c r="F73" s="23" t="str">
        <f>F12</f>
        <v>trať 196 dle JŘ, TÚ H. Dvořiště - Včelná</v>
      </c>
      <c r="I73" s="25" t="s">
        <v>24</v>
      </c>
      <c r="J73" s="47" t="str">
        <f>IF(J12="","",J12)</f>
        <v>24. 7. 2025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26</v>
      </c>
      <c r="F75" s="23" t="str">
        <f>E15</f>
        <v>Správa železnic, státní organizace, OŘ Plzeň</v>
      </c>
      <c r="I75" s="25" t="s">
        <v>34</v>
      </c>
      <c r="J75" s="28" t="str">
        <f>E21</f>
        <v xml:space="preserve"> </v>
      </c>
      <c r="L75" s="30"/>
    </row>
    <row r="76" spans="2:65" s="1" customFormat="1" ht="15.2" customHeight="1">
      <c r="B76" s="30"/>
      <c r="C76" s="25" t="s">
        <v>32</v>
      </c>
      <c r="F76" s="23" t="str">
        <f>IF(E18="","",E18)</f>
        <v>Vyplň údaj</v>
      </c>
      <c r="I76" s="25" t="s">
        <v>38</v>
      </c>
      <c r="J76" s="28" t="str">
        <f>E24</f>
        <v>Libor Brabenec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101"/>
      <c r="C78" s="102" t="s">
        <v>271</v>
      </c>
      <c r="D78" s="103" t="s">
        <v>61</v>
      </c>
      <c r="E78" s="103" t="s">
        <v>57</v>
      </c>
      <c r="F78" s="103" t="s">
        <v>58</v>
      </c>
      <c r="G78" s="103" t="s">
        <v>272</v>
      </c>
      <c r="H78" s="103" t="s">
        <v>273</v>
      </c>
      <c r="I78" s="103" t="s">
        <v>274</v>
      </c>
      <c r="J78" s="104" t="s">
        <v>268</v>
      </c>
      <c r="K78" s="105" t="s">
        <v>275</v>
      </c>
      <c r="L78" s="101"/>
      <c r="M78" s="54" t="s">
        <v>35</v>
      </c>
      <c r="N78" s="55" t="s">
        <v>46</v>
      </c>
      <c r="O78" s="55" t="s">
        <v>276</v>
      </c>
      <c r="P78" s="55" t="s">
        <v>277</v>
      </c>
      <c r="Q78" s="55" t="s">
        <v>278</v>
      </c>
      <c r="R78" s="55" t="s">
        <v>279</v>
      </c>
      <c r="S78" s="55" t="s">
        <v>280</v>
      </c>
      <c r="T78" s="56" t="s">
        <v>281</v>
      </c>
    </row>
    <row r="79" spans="2:65" s="1" customFormat="1" ht="22.9" customHeight="1">
      <c r="B79" s="30"/>
      <c r="C79" s="59" t="s">
        <v>282</v>
      </c>
      <c r="J79" s="106">
        <f>BK79</f>
        <v>0</v>
      </c>
      <c r="L79" s="30"/>
      <c r="M79" s="57"/>
      <c r="N79" s="48"/>
      <c r="O79" s="48"/>
      <c r="P79" s="107">
        <f>SUM(P80:P111)</f>
        <v>0</v>
      </c>
      <c r="Q79" s="48"/>
      <c r="R79" s="107">
        <f>SUM(R80:R111)</f>
        <v>0</v>
      </c>
      <c r="S79" s="48"/>
      <c r="T79" s="108">
        <f>SUM(T80:T111)</f>
        <v>0</v>
      </c>
      <c r="AT79" s="15" t="s">
        <v>75</v>
      </c>
      <c r="AU79" s="15" t="s">
        <v>269</v>
      </c>
      <c r="BK79" s="109">
        <f>SUM(BK80:BK111)</f>
        <v>0</v>
      </c>
    </row>
    <row r="80" spans="2:65" s="1" customFormat="1" ht="16.5" customHeight="1">
      <c r="B80" s="30"/>
      <c r="C80" s="144" t="s">
        <v>83</v>
      </c>
      <c r="D80" s="144" t="s">
        <v>349</v>
      </c>
      <c r="E80" s="145" t="s">
        <v>2028</v>
      </c>
      <c r="F80" s="146" t="s">
        <v>2029</v>
      </c>
      <c r="G80" s="147" t="s">
        <v>2030</v>
      </c>
      <c r="H80" s="160"/>
      <c r="I80" s="149"/>
      <c r="J80" s="150">
        <f>ROUND(I80*H80,2)</f>
        <v>0</v>
      </c>
      <c r="K80" s="151"/>
      <c r="L80" s="30"/>
      <c r="M80" s="152" t="s">
        <v>35</v>
      </c>
      <c r="N80" s="153" t="s">
        <v>47</v>
      </c>
      <c r="P80" s="121">
        <f>O80*H80</f>
        <v>0</v>
      </c>
      <c r="Q80" s="121">
        <v>0</v>
      </c>
      <c r="R80" s="121">
        <f>Q80*H80</f>
        <v>0</v>
      </c>
      <c r="S80" s="121">
        <v>0</v>
      </c>
      <c r="T80" s="122">
        <f>S80*H80</f>
        <v>0</v>
      </c>
      <c r="AR80" s="123" t="s">
        <v>289</v>
      </c>
      <c r="AT80" s="123" t="s">
        <v>349</v>
      </c>
      <c r="AU80" s="123" t="s">
        <v>76</v>
      </c>
      <c r="AY80" s="15" t="s">
        <v>288</v>
      </c>
      <c r="BE80" s="124">
        <f>IF(N80="základní",J80,0)</f>
        <v>0</v>
      </c>
      <c r="BF80" s="124">
        <f>IF(N80="snížená",J80,0)</f>
        <v>0</v>
      </c>
      <c r="BG80" s="124">
        <f>IF(N80="zákl. přenesená",J80,0)</f>
        <v>0</v>
      </c>
      <c r="BH80" s="124">
        <f>IF(N80="sníž. přenesená",J80,0)</f>
        <v>0</v>
      </c>
      <c r="BI80" s="124">
        <f>IF(N80="nulová",J80,0)</f>
        <v>0</v>
      </c>
      <c r="BJ80" s="15" t="s">
        <v>83</v>
      </c>
      <c r="BK80" s="124">
        <f>ROUND(I80*H80,2)</f>
        <v>0</v>
      </c>
      <c r="BL80" s="15" t="s">
        <v>289</v>
      </c>
      <c r="BM80" s="123" t="s">
        <v>2031</v>
      </c>
    </row>
    <row r="81" spans="2:65" s="1" customFormat="1" ht="29.25">
      <c r="B81" s="30"/>
      <c r="D81" s="125" t="s">
        <v>291</v>
      </c>
      <c r="F81" s="126" t="s">
        <v>2032</v>
      </c>
      <c r="I81" s="127"/>
      <c r="L81" s="30"/>
      <c r="M81" s="128"/>
      <c r="T81" s="51"/>
      <c r="AT81" s="15" t="s">
        <v>291</v>
      </c>
      <c r="AU81" s="15" t="s">
        <v>76</v>
      </c>
    </row>
    <row r="82" spans="2:65" s="1" customFormat="1" ht="19.5">
      <c r="B82" s="30"/>
      <c r="D82" s="125" t="s">
        <v>335</v>
      </c>
      <c r="F82" s="143" t="s">
        <v>2033</v>
      </c>
      <c r="I82" s="127"/>
      <c r="L82" s="30"/>
      <c r="M82" s="128"/>
      <c r="T82" s="51"/>
      <c r="AT82" s="15" t="s">
        <v>335</v>
      </c>
      <c r="AU82" s="15" t="s">
        <v>76</v>
      </c>
    </row>
    <row r="83" spans="2:65" s="1" customFormat="1" ht="16.5" customHeight="1">
      <c r="B83" s="30"/>
      <c r="C83" s="144" t="s">
        <v>85</v>
      </c>
      <c r="D83" s="144" t="s">
        <v>349</v>
      </c>
      <c r="E83" s="145" t="s">
        <v>2034</v>
      </c>
      <c r="F83" s="146" t="s">
        <v>2035</v>
      </c>
      <c r="G83" s="147" t="s">
        <v>2036</v>
      </c>
      <c r="H83" s="148">
        <v>1</v>
      </c>
      <c r="I83" s="149"/>
      <c r="J83" s="150">
        <f>ROUND(I83*H83,2)</f>
        <v>0</v>
      </c>
      <c r="K83" s="151"/>
      <c r="L83" s="30"/>
      <c r="M83" s="152" t="s">
        <v>35</v>
      </c>
      <c r="N83" s="153" t="s">
        <v>47</v>
      </c>
      <c r="P83" s="121">
        <f>O83*H83</f>
        <v>0</v>
      </c>
      <c r="Q83" s="121">
        <v>0</v>
      </c>
      <c r="R83" s="121">
        <f>Q83*H83</f>
        <v>0</v>
      </c>
      <c r="S83" s="121">
        <v>0</v>
      </c>
      <c r="T83" s="122">
        <f>S83*H83</f>
        <v>0</v>
      </c>
      <c r="AR83" s="123" t="s">
        <v>289</v>
      </c>
      <c r="AT83" s="123" t="s">
        <v>349</v>
      </c>
      <c r="AU83" s="123" t="s">
        <v>76</v>
      </c>
      <c r="AY83" s="15" t="s">
        <v>288</v>
      </c>
      <c r="BE83" s="124">
        <f>IF(N83="základní",J83,0)</f>
        <v>0</v>
      </c>
      <c r="BF83" s="124">
        <f>IF(N83="snížená",J83,0)</f>
        <v>0</v>
      </c>
      <c r="BG83" s="124">
        <f>IF(N83="zákl. přenesená",J83,0)</f>
        <v>0</v>
      </c>
      <c r="BH83" s="124">
        <f>IF(N83="sníž. přenesená",J83,0)</f>
        <v>0</v>
      </c>
      <c r="BI83" s="124">
        <f>IF(N83="nulová",J83,0)</f>
        <v>0</v>
      </c>
      <c r="BJ83" s="15" t="s">
        <v>83</v>
      </c>
      <c r="BK83" s="124">
        <f>ROUND(I83*H83,2)</f>
        <v>0</v>
      </c>
      <c r="BL83" s="15" t="s">
        <v>289</v>
      </c>
      <c r="BM83" s="123" t="s">
        <v>2037</v>
      </c>
    </row>
    <row r="84" spans="2:65" s="1" customFormat="1" ht="11.25">
      <c r="B84" s="30"/>
      <c r="D84" s="125" t="s">
        <v>291</v>
      </c>
      <c r="F84" s="126" t="s">
        <v>2035</v>
      </c>
      <c r="I84" s="127"/>
      <c r="L84" s="30"/>
      <c r="M84" s="128"/>
      <c r="T84" s="51"/>
      <c r="AT84" s="15" t="s">
        <v>291</v>
      </c>
      <c r="AU84" s="15" t="s">
        <v>76</v>
      </c>
    </row>
    <row r="85" spans="2:65" s="1" customFormat="1" ht="292.5">
      <c r="B85" s="30"/>
      <c r="D85" s="125" t="s">
        <v>335</v>
      </c>
      <c r="F85" s="143" t="s">
        <v>2038</v>
      </c>
      <c r="I85" s="127"/>
      <c r="L85" s="30"/>
      <c r="M85" s="128"/>
      <c r="T85" s="51"/>
      <c r="AT85" s="15" t="s">
        <v>335</v>
      </c>
      <c r="AU85" s="15" t="s">
        <v>76</v>
      </c>
    </row>
    <row r="86" spans="2:65" s="1" customFormat="1" ht="16.5" customHeight="1">
      <c r="B86" s="30"/>
      <c r="C86" s="144" t="s">
        <v>193</v>
      </c>
      <c r="D86" s="144" t="s">
        <v>349</v>
      </c>
      <c r="E86" s="145" t="s">
        <v>2039</v>
      </c>
      <c r="F86" s="146" t="s">
        <v>2040</v>
      </c>
      <c r="G86" s="147" t="s">
        <v>2030</v>
      </c>
      <c r="H86" s="160"/>
      <c r="I86" s="149"/>
      <c r="J86" s="150">
        <f>ROUND(I86*H86,2)</f>
        <v>0</v>
      </c>
      <c r="K86" s="151"/>
      <c r="L86" s="30"/>
      <c r="M86" s="152" t="s">
        <v>35</v>
      </c>
      <c r="N86" s="153" t="s">
        <v>47</v>
      </c>
      <c r="P86" s="121">
        <f>O86*H86</f>
        <v>0</v>
      </c>
      <c r="Q86" s="121">
        <v>0</v>
      </c>
      <c r="R86" s="121">
        <f>Q86*H86</f>
        <v>0</v>
      </c>
      <c r="S86" s="121">
        <v>0</v>
      </c>
      <c r="T86" s="122">
        <f>S86*H86</f>
        <v>0</v>
      </c>
      <c r="AR86" s="123" t="s">
        <v>289</v>
      </c>
      <c r="AT86" s="123" t="s">
        <v>349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2041</v>
      </c>
    </row>
    <row r="87" spans="2:65" s="1" customFormat="1" ht="11.25">
      <c r="B87" s="30"/>
      <c r="D87" s="125" t="s">
        <v>291</v>
      </c>
      <c r="F87" s="126" t="s">
        <v>2040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19.5">
      <c r="B88" s="30"/>
      <c r="D88" s="125" t="s">
        <v>335</v>
      </c>
      <c r="F88" s="143" t="s">
        <v>2042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33" customHeight="1">
      <c r="B89" s="30"/>
      <c r="C89" s="144" t="s">
        <v>289</v>
      </c>
      <c r="D89" s="144" t="s">
        <v>349</v>
      </c>
      <c r="E89" s="145" t="s">
        <v>2043</v>
      </c>
      <c r="F89" s="146" t="s">
        <v>2044</v>
      </c>
      <c r="G89" s="147" t="s">
        <v>2030</v>
      </c>
      <c r="H89" s="160"/>
      <c r="I89" s="149"/>
      <c r="J89" s="150">
        <f>ROUND(I89*H89,2)</f>
        <v>0</v>
      </c>
      <c r="K89" s="151"/>
      <c r="L89" s="30"/>
      <c r="M89" s="152" t="s">
        <v>35</v>
      </c>
      <c r="N89" s="153" t="s">
        <v>47</v>
      </c>
      <c r="P89" s="121">
        <f>O89*H89</f>
        <v>0</v>
      </c>
      <c r="Q89" s="121">
        <v>0</v>
      </c>
      <c r="R89" s="121">
        <f>Q89*H89</f>
        <v>0</v>
      </c>
      <c r="S89" s="121">
        <v>0</v>
      </c>
      <c r="T89" s="122">
        <f>S89*H89</f>
        <v>0</v>
      </c>
      <c r="AR89" s="123" t="s">
        <v>289</v>
      </c>
      <c r="AT89" s="123" t="s">
        <v>349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2045</v>
      </c>
    </row>
    <row r="90" spans="2:65" s="1" customFormat="1" ht="19.5">
      <c r="B90" s="30"/>
      <c r="D90" s="125" t="s">
        <v>291</v>
      </c>
      <c r="F90" s="126" t="s">
        <v>2044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16.5" customHeight="1">
      <c r="B91" s="30"/>
      <c r="C91" s="144" t="s">
        <v>308</v>
      </c>
      <c r="D91" s="144" t="s">
        <v>349</v>
      </c>
      <c r="E91" s="145" t="s">
        <v>2046</v>
      </c>
      <c r="F91" s="146" t="s">
        <v>2047</v>
      </c>
      <c r="G91" s="147" t="s">
        <v>2030</v>
      </c>
      <c r="H91" s="160"/>
      <c r="I91" s="149"/>
      <c r="J91" s="150">
        <f>ROUND(I91*H91,2)</f>
        <v>0</v>
      </c>
      <c r="K91" s="151"/>
      <c r="L91" s="30"/>
      <c r="M91" s="152" t="s">
        <v>35</v>
      </c>
      <c r="N91" s="153" t="s">
        <v>47</v>
      </c>
      <c r="P91" s="121">
        <f>O91*H91</f>
        <v>0</v>
      </c>
      <c r="Q91" s="121">
        <v>0</v>
      </c>
      <c r="R91" s="121">
        <f>Q91*H91</f>
        <v>0</v>
      </c>
      <c r="S91" s="121">
        <v>0</v>
      </c>
      <c r="T91" s="122">
        <f>S91*H91</f>
        <v>0</v>
      </c>
      <c r="AR91" s="123" t="s">
        <v>289</v>
      </c>
      <c r="AT91" s="123" t="s">
        <v>349</v>
      </c>
      <c r="AU91" s="123" t="s">
        <v>76</v>
      </c>
      <c r="AY91" s="15" t="s">
        <v>288</v>
      </c>
      <c r="BE91" s="124">
        <f>IF(N91="základní",J91,0)</f>
        <v>0</v>
      </c>
      <c r="BF91" s="124">
        <f>IF(N91="snížená",J91,0)</f>
        <v>0</v>
      </c>
      <c r="BG91" s="124">
        <f>IF(N91="zákl. přenesená",J91,0)</f>
        <v>0</v>
      </c>
      <c r="BH91" s="124">
        <f>IF(N91="sníž. přenesená",J91,0)</f>
        <v>0</v>
      </c>
      <c r="BI91" s="124">
        <f>IF(N91="nulová",J91,0)</f>
        <v>0</v>
      </c>
      <c r="BJ91" s="15" t="s">
        <v>83</v>
      </c>
      <c r="BK91" s="124">
        <f>ROUND(I91*H91,2)</f>
        <v>0</v>
      </c>
      <c r="BL91" s="15" t="s">
        <v>289</v>
      </c>
      <c r="BM91" s="123" t="s">
        <v>2048</v>
      </c>
    </row>
    <row r="92" spans="2:65" s="1" customFormat="1" ht="11.25">
      <c r="B92" s="30"/>
      <c r="D92" s="125" t="s">
        <v>291</v>
      </c>
      <c r="F92" s="126" t="s">
        <v>2047</v>
      </c>
      <c r="I92" s="127"/>
      <c r="L92" s="30"/>
      <c r="M92" s="128"/>
      <c r="T92" s="51"/>
      <c r="AT92" s="15" t="s">
        <v>291</v>
      </c>
      <c r="AU92" s="15" t="s">
        <v>76</v>
      </c>
    </row>
    <row r="93" spans="2:65" s="1" customFormat="1" ht="19.5">
      <c r="B93" s="30"/>
      <c r="D93" s="125" t="s">
        <v>335</v>
      </c>
      <c r="F93" s="143" t="s">
        <v>2042</v>
      </c>
      <c r="I93" s="127"/>
      <c r="L93" s="30"/>
      <c r="M93" s="128"/>
      <c r="T93" s="51"/>
      <c r="AT93" s="15" t="s">
        <v>335</v>
      </c>
      <c r="AU93" s="15" t="s">
        <v>76</v>
      </c>
    </row>
    <row r="94" spans="2:65" s="1" customFormat="1" ht="16.5" customHeight="1">
      <c r="B94" s="30"/>
      <c r="C94" s="144" t="s">
        <v>315</v>
      </c>
      <c r="D94" s="144" t="s">
        <v>349</v>
      </c>
      <c r="E94" s="145" t="s">
        <v>2049</v>
      </c>
      <c r="F94" s="146" t="s">
        <v>2050</v>
      </c>
      <c r="G94" s="147" t="s">
        <v>296</v>
      </c>
      <c r="H94" s="148">
        <v>24907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289</v>
      </c>
      <c r="AT94" s="123" t="s">
        <v>349</v>
      </c>
      <c r="AU94" s="123" t="s">
        <v>76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289</v>
      </c>
      <c r="BM94" s="123" t="s">
        <v>2051</v>
      </c>
    </row>
    <row r="95" spans="2:65" s="1" customFormat="1" ht="19.5">
      <c r="B95" s="30"/>
      <c r="D95" s="125" t="s">
        <v>291</v>
      </c>
      <c r="F95" s="126" t="s">
        <v>2052</v>
      </c>
      <c r="I95" s="127"/>
      <c r="L95" s="30"/>
      <c r="M95" s="128"/>
      <c r="T95" s="51"/>
      <c r="AT95" s="15" t="s">
        <v>291</v>
      </c>
      <c r="AU95" s="15" t="s">
        <v>76</v>
      </c>
    </row>
    <row r="96" spans="2:65" s="9" customFormat="1" ht="11.25">
      <c r="B96" s="129"/>
      <c r="D96" s="125" t="s">
        <v>292</v>
      </c>
      <c r="E96" s="130" t="s">
        <v>35</v>
      </c>
      <c r="F96" s="131" t="s">
        <v>2053</v>
      </c>
      <c r="H96" s="132">
        <v>24907</v>
      </c>
      <c r="I96" s="133"/>
      <c r="L96" s="129"/>
      <c r="M96" s="134"/>
      <c r="T96" s="135"/>
      <c r="AT96" s="130" t="s">
        <v>292</v>
      </c>
      <c r="AU96" s="130" t="s">
        <v>76</v>
      </c>
      <c r="AV96" s="9" t="s">
        <v>85</v>
      </c>
      <c r="AW96" s="9" t="s">
        <v>37</v>
      </c>
      <c r="AX96" s="9" t="s">
        <v>83</v>
      </c>
      <c r="AY96" s="130" t="s">
        <v>288</v>
      </c>
    </row>
    <row r="97" spans="2:65" s="1" customFormat="1" ht="16.5" customHeight="1">
      <c r="B97" s="30"/>
      <c r="C97" s="144" t="s">
        <v>323</v>
      </c>
      <c r="D97" s="144" t="s">
        <v>349</v>
      </c>
      <c r="E97" s="145" t="s">
        <v>2054</v>
      </c>
      <c r="F97" s="146" t="s">
        <v>2055</v>
      </c>
      <c r="G97" s="147" t="s">
        <v>2030</v>
      </c>
      <c r="H97" s="160"/>
      <c r="I97" s="149"/>
      <c r="J97" s="150">
        <f>ROUND(I97*H97,2)</f>
        <v>0</v>
      </c>
      <c r="K97" s="151"/>
      <c r="L97" s="30"/>
      <c r="M97" s="152" t="s">
        <v>35</v>
      </c>
      <c r="N97" s="153" t="s">
        <v>47</v>
      </c>
      <c r="P97" s="121">
        <f>O97*H97</f>
        <v>0</v>
      </c>
      <c r="Q97" s="121">
        <v>0</v>
      </c>
      <c r="R97" s="121">
        <f>Q97*H97</f>
        <v>0</v>
      </c>
      <c r="S97" s="121">
        <v>0</v>
      </c>
      <c r="T97" s="122">
        <f>S97*H97</f>
        <v>0</v>
      </c>
      <c r="AR97" s="123" t="s">
        <v>289</v>
      </c>
      <c r="AT97" s="123" t="s">
        <v>349</v>
      </c>
      <c r="AU97" s="123" t="s">
        <v>76</v>
      </c>
      <c r="AY97" s="15" t="s">
        <v>288</v>
      </c>
      <c r="BE97" s="124">
        <f>IF(N97="základní",J97,0)</f>
        <v>0</v>
      </c>
      <c r="BF97" s="124">
        <f>IF(N97="snížená",J97,0)</f>
        <v>0</v>
      </c>
      <c r="BG97" s="124">
        <f>IF(N97="zákl. přenesená",J97,0)</f>
        <v>0</v>
      </c>
      <c r="BH97" s="124">
        <f>IF(N97="sníž. přenesená",J97,0)</f>
        <v>0</v>
      </c>
      <c r="BI97" s="124">
        <f>IF(N97="nulová",J97,0)</f>
        <v>0</v>
      </c>
      <c r="BJ97" s="15" t="s">
        <v>83</v>
      </c>
      <c r="BK97" s="124">
        <f>ROUND(I97*H97,2)</f>
        <v>0</v>
      </c>
      <c r="BL97" s="15" t="s">
        <v>289</v>
      </c>
      <c r="BM97" s="123" t="s">
        <v>2056</v>
      </c>
    </row>
    <row r="98" spans="2:65" s="1" customFormat="1" ht="11.25">
      <c r="B98" s="30"/>
      <c r="D98" s="125" t="s">
        <v>291</v>
      </c>
      <c r="F98" s="126" t="s">
        <v>2055</v>
      </c>
      <c r="I98" s="127"/>
      <c r="L98" s="30"/>
      <c r="M98" s="128"/>
      <c r="T98" s="51"/>
      <c r="AT98" s="15" t="s">
        <v>291</v>
      </c>
      <c r="AU98" s="15" t="s">
        <v>76</v>
      </c>
    </row>
    <row r="99" spans="2:65" s="1" customFormat="1" ht="19.5">
      <c r="B99" s="30"/>
      <c r="D99" s="125" t="s">
        <v>335</v>
      </c>
      <c r="F99" s="143" t="s">
        <v>2042</v>
      </c>
      <c r="I99" s="127"/>
      <c r="L99" s="30"/>
      <c r="M99" s="128"/>
      <c r="T99" s="51"/>
      <c r="AT99" s="15" t="s">
        <v>335</v>
      </c>
      <c r="AU99" s="15" t="s">
        <v>76</v>
      </c>
    </row>
    <row r="100" spans="2:65" s="1" customFormat="1" ht="16.5" customHeight="1">
      <c r="B100" s="30"/>
      <c r="C100" s="144" t="s">
        <v>287</v>
      </c>
      <c r="D100" s="144" t="s">
        <v>349</v>
      </c>
      <c r="E100" s="145" t="s">
        <v>2057</v>
      </c>
      <c r="F100" s="146" t="s">
        <v>2058</v>
      </c>
      <c r="G100" s="147" t="s">
        <v>2036</v>
      </c>
      <c r="H100" s="148">
        <v>1</v>
      </c>
      <c r="I100" s="149"/>
      <c r="J100" s="150">
        <f>ROUND(I100*H100,2)</f>
        <v>0</v>
      </c>
      <c r="K100" s="151"/>
      <c r="L100" s="30"/>
      <c r="M100" s="152" t="s">
        <v>35</v>
      </c>
      <c r="N100" s="153" t="s">
        <v>47</v>
      </c>
      <c r="P100" s="121">
        <f>O100*H100</f>
        <v>0</v>
      </c>
      <c r="Q100" s="121">
        <v>0</v>
      </c>
      <c r="R100" s="121">
        <f>Q100*H100</f>
        <v>0</v>
      </c>
      <c r="S100" s="121">
        <v>0</v>
      </c>
      <c r="T100" s="122">
        <f>S100*H100</f>
        <v>0</v>
      </c>
      <c r="AR100" s="123" t="s">
        <v>289</v>
      </c>
      <c r="AT100" s="123" t="s">
        <v>349</v>
      </c>
      <c r="AU100" s="123" t="s">
        <v>76</v>
      </c>
      <c r="AY100" s="15" t="s">
        <v>288</v>
      </c>
      <c r="BE100" s="124">
        <f>IF(N100="základní",J100,0)</f>
        <v>0</v>
      </c>
      <c r="BF100" s="124">
        <f>IF(N100="snížená",J100,0)</f>
        <v>0</v>
      </c>
      <c r="BG100" s="124">
        <f>IF(N100="zákl. přenesená",J100,0)</f>
        <v>0</v>
      </c>
      <c r="BH100" s="124">
        <f>IF(N100="sníž. přenesená",J100,0)</f>
        <v>0</v>
      </c>
      <c r="BI100" s="124">
        <f>IF(N100="nulová",J100,0)</f>
        <v>0</v>
      </c>
      <c r="BJ100" s="15" t="s">
        <v>83</v>
      </c>
      <c r="BK100" s="124">
        <f>ROUND(I100*H100,2)</f>
        <v>0</v>
      </c>
      <c r="BL100" s="15" t="s">
        <v>289</v>
      </c>
      <c r="BM100" s="123" t="s">
        <v>2059</v>
      </c>
    </row>
    <row r="101" spans="2:65" s="1" customFormat="1" ht="11.25">
      <c r="B101" s="30"/>
      <c r="D101" s="125" t="s">
        <v>291</v>
      </c>
      <c r="F101" s="126" t="s">
        <v>2058</v>
      </c>
      <c r="I101" s="127"/>
      <c r="L101" s="30"/>
      <c r="M101" s="128"/>
      <c r="T101" s="51"/>
      <c r="AT101" s="15" t="s">
        <v>291</v>
      </c>
      <c r="AU101" s="15" t="s">
        <v>76</v>
      </c>
    </row>
    <row r="102" spans="2:65" s="1" customFormat="1" ht="165.75">
      <c r="B102" s="30"/>
      <c r="D102" s="125" t="s">
        <v>335</v>
      </c>
      <c r="F102" s="143" t="s">
        <v>2060</v>
      </c>
      <c r="I102" s="127"/>
      <c r="L102" s="30"/>
      <c r="M102" s="128"/>
      <c r="T102" s="51"/>
      <c r="AT102" s="15" t="s">
        <v>335</v>
      </c>
      <c r="AU102" s="15" t="s">
        <v>76</v>
      </c>
    </row>
    <row r="103" spans="2:65" s="1" customFormat="1" ht="16.5" customHeight="1">
      <c r="B103" s="30"/>
      <c r="C103" s="144" t="s">
        <v>337</v>
      </c>
      <c r="D103" s="144" t="s">
        <v>349</v>
      </c>
      <c r="E103" s="145" t="s">
        <v>2061</v>
      </c>
      <c r="F103" s="146" t="s">
        <v>2062</v>
      </c>
      <c r="G103" s="147" t="s">
        <v>2030</v>
      </c>
      <c r="H103" s="160"/>
      <c r="I103" s="149"/>
      <c r="J103" s="150">
        <f>ROUND(I103*H103,2)</f>
        <v>0</v>
      </c>
      <c r="K103" s="151"/>
      <c r="L103" s="30"/>
      <c r="M103" s="152" t="s">
        <v>35</v>
      </c>
      <c r="N103" s="153" t="s">
        <v>47</v>
      </c>
      <c r="P103" s="121">
        <f>O103*H103</f>
        <v>0</v>
      </c>
      <c r="Q103" s="121">
        <v>0</v>
      </c>
      <c r="R103" s="121">
        <f>Q103*H103</f>
        <v>0</v>
      </c>
      <c r="S103" s="121">
        <v>0</v>
      </c>
      <c r="T103" s="122">
        <f>S103*H103</f>
        <v>0</v>
      </c>
      <c r="AR103" s="123" t="s">
        <v>289</v>
      </c>
      <c r="AT103" s="123" t="s">
        <v>349</v>
      </c>
      <c r="AU103" s="123" t="s">
        <v>76</v>
      </c>
      <c r="AY103" s="15" t="s">
        <v>288</v>
      </c>
      <c r="BE103" s="124">
        <f>IF(N103="základní",J103,0)</f>
        <v>0</v>
      </c>
      <c r="BF103" s="124">
        <f>IF(N103="snížená",J103,0)</f>
        <v>0</v>
      </c>
      <c r="BG103" s="124">
        <f>IF(N103="zákl. přenesená",J103,0)</f>
        <v>0</v>
      </c>
      <c r="BH103" s="124">
        <f>IF(N103="sníž. přenesená",J103,0)</f>
        <v>0</v>
      </c>
      <c r="BI103" s="124">
        <f>IF(N103="nulová",J103,0)</f>
        <v>0</v>
      </c>
      <c r="BJ103" s="15" t="s">
        <v>83</v>
      </c>
      <c r="BK103" s="124">
        <f>ROUND(I103*H103,2)</f>
        <v>0</v>
      </c>
      <c r="BL103" s="15" t="s">
        <v>289</v>
      </c>
      <c r="BM103" s="123" t="s">
        <v>2063</v>
      </c>
    </row>
    <row r="104" spans="2:65" s="1" customFormat="1" ht="11.25">
      <c r="B104" s="30"/>
      <c r="D104" s="125" t="s">
        <v>291</v>
      </c>
      <c r="F104" s="126" t="s">
        <v>2064</v>
      </c>
      <c r="I104" s="127"/>
      <c r="L104" s="30"/>
      <c r="M104" s="128"/>
      <c r="T104" s="51"/>
      <c r="AT104" s="15" t="s">
        <v>291</v>
      </c>
      <c r="AU104" s="15" t="s">
        <v>76</v>
      </c>
    </row>
    <row r="105" spans="2:65" s="1" customFormat="1" ht="39">
      <c r="B105" s="30"/>
      <c r="D105" s="125" t="s">
        <v>335</v>
      </c>
      <c r="F105" s="143" t="s">
        <v>2065</v>
      </c>
      <c r="I105" s="127"/>
      <c r="L105" s="30"/>
      <c r="M105" s="128"/>
      <c r="T105" s="51"/>
      <c r="AT105" s="15" t="s">
        <v>335</v>
      </c>
      <c r="AU105" s="15" t="s">
        <v>76</v>
      </c>
    </row>
    <row r="106" spans="2:65" s="1" customFormat="1" ht="16.5" customHeight="1">
      <c r="B106" s="30"/>
      <c r="C106" s="144" t="s">
        <v>343</v>
      </c>
      <c r="D106" s="144" t="s">
        <v>349</v>
      </c>
      <c r="E106" s="145" t="s">
        <v>2066</v>
      </c>
      <c r="F106" s="146" t="s">
        <v>2067</v>
      </c>
      <c r="G106" s="147" t="s">
        <v>2030</v>
      </c>
      <c r="H106" s="160"/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76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2068</v>
      </c>
    </row>
    <row r="107" spans="2:65" s="1" customFormat="1" ht="29.25">
      <c r="B107" s="30"/>
      <c r="D107" s="125" t="s">
        <v>291</v>
      </c>
      <c r="F107" s="126" t="s">
        <v>2069</v>
      </c>
      <c r="I107" s="127"/>
      <c r="L107" s="30"/>
      <c r="M107" s="128"/>
      <c r="T107" s="51"/>
      <c r="AT107" s="15" t="s">
        <v>291</v>
      </c>
      <c r="AU107" s="15" t="s">
        <v>76</v>
      </c>
    </row>
    <row r="108" spans="2:65" s="1" customFormat="1" ht="19.5">
      <c r="B108" s="30"/>
      <c r="D108" s="125" t="s">
        <v>335</v>
      </c>
      <c r="F108" s="143" t="s">
        <v>2070</v>
      </c>
      <c r="I108" s="127"/>
      <c r="L108" s="30"/>
      <c r="M108" s="128"/>
      <c r="T108" s="51"/>
      <c r="AT108" s="15" t="s">
        <v>335</v>
      </c>
      <c r="AU108" s="15" t="s">
        <v>76</v>
      </c>
    </row>
    <row r="109" spans="2:65" s="1" customFormat="1" ht="16.5" customHeight="1">
      <c r="B109" s="30"/>
      <c r="C109" s="144" t="s">
        <v>348</v>
      </c>
      <c r="D109" s="144" t="s">
        <v>349</v>
      </c>
      <c r="E109" s="145" t="s">
        <v>2071</v>
      </c>
      <c r="F109" s="146" t="s">
        <v>2072</v>
      </c>
      <c r="G109" s="147" t="s">
        <v>303</v>
      </c>
      <c r="H109" s="148">
        <v>18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76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2073</v>
      </c>
    </row>
    <row r="110" spans="2:65" s="1" customFormat="1" ht="19.5">
      <c r="B110" s="30"/>
      <c r="D110" s="125" t="s">
        <v>291</v>
      </c>
      <c r="F110" s="126" t="s">
        <v>2074</v>
      </c>
      <c r="I110" s="127"/>
      <c r="L110" s="30"/>
      <c r="M110" s="128"/>
      <c r="T110" s="51"/>
      <c r="AT110" s="15" t="s">
        <v>291</v>
      </c>
      <c r="AU110" s="15" t="s">
        <v>76</v>
      </c>
    </row>
    <row r="111" spans="2:65" s="9" customFormat="1" ht="11.25">
      <c r="B111" s="129"/>
      <c r="D111" s="125" t="s">
        <v>292</v>
      </c>
      <c r="E111" s="130" t="s">
        <v>35</v>
      </c>
      <c r="F111" s="131" t="s">
        <v>390</v>
      </c>
      <c r="H111" s="132">
        <v>18</v>
      </c>
      <c r="I111" s="133"/>
      <c r="L111" s="129"/>
      <c r="M111" s="154"/>
      <c r="N111" s="155"/>
      <c r="O111" s="155"/>
      <c r="P111" s="155"/>
      <c r="Q111" s="155"/>
      <c r="R111" s="155"/>
      <c r="S111" s="155"/>
      <c r="T111" s="156"/>
      <c r="AT111" s="130" t="s">
        <v>292</v>
      </c>
      <c r="AU111" s="130" t="s">
        <v>76</v>
      </c>
      <c r="AV111" s="9" t="s">
        <v>85</v>
      </c>
      <c r="AW111" s="9" t="s">
        <v>37</v>
      </c>
      <c r="AX111" s="9" t="s">
        <v>83</v>
      </c>
      <c r="AY111" s="130" t="s">
        <v>288</v>
      </c>
    </row>
    <row r="112" spans="2:65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30"/>
    </row>
  </sheetData>
  <sheetProtection algorithmName="SHA-512" hashValue="2HI2iK0OG8gsjmVHw4CcnrzSh3k/dMeoo40/aITMzo5cgyX+5fG/QDRUDvP6tXp374Y/9Sq3QdM5u+bCuYZOtA==" saltValue="3auHn8IE1YBAX9jpAzZ4kII3SButFNHcVtFrldM5PJ8+Ad3woih/yRsYuoFCfCJAP0vYb6pLyqv/Ee+t242iqw==" spinCount="100000" sheet="1" objects="1" scenarios="1" formatColumns="0" formatRows="0" autoFilter="0"/>
  <autoFilter ref="C78:K111" xr:uid="{00000000-0009-0000-0000-000029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B2:BM34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256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2075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2076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35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2077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2078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30</v>
      </c>
      <c r="J23" s="23" t="s">
        <v>35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36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47.25" customHeight="1">
      <c r="B29" s="89"/>
      <c r="E29" s="191" t="s">
        <v>2079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ROUND(J96,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ROUND((SUM(BE96:BE345)),  2)</f>
        <v>0</v>
      </c>
      <c r="I35" s="91">
        <v>0.21</v>
      </c>
      <c r="J35" s="81">
        <f>ROUND(((SUM(BE96:BE345))*I35),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ROUND((SUM(BF96:BF345)),  2)</f>
        <v>0</v>
      </c>
      <c r="I36" s="91">
        <v>0.12</v>
      </c>
      <c r="J36" s="81">
        <f>ROUND(((SUM(BF96:BF345))*I36),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ROUND((SUM(BG96:BG345)),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ROUND((SUM(BH96:BH345)),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ROUND((SUM(BI96:BI345)),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2075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1 - Most 93,352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 TÚ Kaplice -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 xml:space="preserve"> 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J96</f>
        <v>0</v>
      </c>
      <c r="L63" s="30"/>
      <c r="AU63" s="15" t="s">
        <v>269</v>
      </c>
    </row>
    <row r="64" spans="2:47" s="11" customFormat="1" ht="24.95" hidden="1" customHeight="1">
      <c r="B64" s="161"/>
      <c r="D64" s="162" t="s">
        <v>2080</v>
      </c>
      <c r="E64" s="163"/>
      <c r="F64" s="163"/>
      <c r="G64" s="163"/>
      <c r="H64" s="163"/>
      <c r="I64" s="163"/>
      <c r="J64" s="164">
        <f>J97</f>
        <v>0</v>
      </c>
      <c r="L64" s="161"/>
    </row>
    <row r="65" spans="2:12" s="12" customFormat="1" ht="19.899999999999999" hidden="1" customHeight="1">
      <c r="B65" s="165"/>
      <c r="D65" s="166" t="s">
        <v>2081</v>
      </c>
      <c r="E65" s="167"/>
      <c r="F65" s="167"/>
      <c r="G65" s="167"/>
      <c r="H65" s="167"/>
      <c r="I65" s="167"/>
      <c r="J65" s="168">
        <f>J98</f>
        <v>0</v>
      </c>
      <c r="L65" s="165"/>
    </row>
    <row r="66" spans="2:12" s="12" customFormat="1" ht="19.899999999999999" hidden="1" customHeight="1">
      <c r="B66" s="165"/>
      <c r="D66" s="166" t="s">
        <v>2082</v>
      </c>
      <c r="E66" s="167"/>
      <c r="F66" s="167"/>
      <c r="G66" s="167"/>
      <c r="H66" s="167"/>
      <c r="I66" s="167"/>
      <c r="J66" s="168">
        <f>J128</f>
        <v>0</v>
      </c>
      <c r="L66" s="165"/>
    </row>
    <row r="67" spans="2:12" s="12" customFormat="1" ht="19.899999999999999" hidden="1" customHeight="1">
      <c r="B67" s="165"/>
      <c r="D67" s="166" t="s">
        <v>2083</v>
      </c>
      <c r="E67" s="167"/>
      <c r="F67" s="167"/>
      <c r="G67" s="167"/>
      <c r="H67" s="167"/>
      <c r="I67" s="167"/>
      <c r="J67" s="168">
        <f>J149</f>
        <v>0</v>
      </c>
      <c r="L67" s="165"/>
    </row>
    <row r="68" spans="2:12" s="12" customFormat="1" ht="14.85" hidden="1" customHeight="1">
      <c r="B68" s="165"/>
      <c r="D68" s="166" t="s">
        <v>2084</v>
      </c>
      <c r="E68" s="167"/>
      <c r="F68" s="167"/>
      <c r="G68" s="167"/>
      <c r="H68" s="167"/>
      <c r="I68" s="167"/>
      <c r="J68" s="168">
        <f>J183</f>
        <v>0</v>
      </c>
      <c r="L68" s="165"/>
    </row>
    <row r="69" spans="2:12" s="12" customFormat="1" ht="19.899999999999999" hidden="1" customHeight="1">
      <c r="B69" s="165"/>
      <c r="D69" s="166" t="s">
        <v>2085</v>
      </c>
      <c r="E69" s="167"/>
      <c r="F69" s="167"/>
      <c r="G69" s="167"/>
      <c r="H69" s="167"/>
      <c r="I69" s="167"/>
      <c r="J69" s="168">
        <f>J188</f>
        <v>0</v>
      </c>
      <c r="L69" s="165"/>
    </row>
    <row r="70" spans="2:12" s="12" customFormat="1" ht="19.899999999999999" hidden="1" customHeight="1">
      <c r="B70" s="165"/>
      <c r="D70" s="166" t="s">
        <v>2086</v>
      </c>
      <c r="E70" s="167"/>
      <c r="F70" s="167"/>
      <c r="G70" s="167"/>
      <c r="H70" s="167"/>
      <c r="I70" s="167"/>
      <c r="J70" s="168">
        <f>J204</f>
        <v>0</v>
      </c>
      <c r="L70" s="165"/>
    </row>
    <row r="71" spans="2:12" s="12" customFormat="1" ht="19.899999999999999" hidden="1" customHeight="1">
      <c r="B71" s="165"/>
      <c r="D71" s="166" t="s">
        <v>2087</v>
      </c>
      <c r="E71" s="167"/>
      <c r="F71" s="167"/>
      <c r="G71" s="167"/>
      <c r="H71" s="167"/>
      <c r="I71" s="167"/>
      <c r="J71" s="168">
        <f>J286</f>
        <v>0</v>
      </c>
      <c r="L71" s="165"/>
    </row>
    <row r="72" spans="2:12" s="12" customFormat="1" ht="19.899999999999999" hidden="1" customHeight="1">
      <c r="B72" s="165"/>
      <c r="D72" s="166" t="s">
        <v>2088</v>
      </c>
      <c r="E72" s="167"/>
      <c r="F72" s="167"/>
      <c r="G72" s="167"/>
      <c r="H72" s="167"/>
      <c r="I72" s="167"/>
      <c r="J72" s="168">
        <f>J292</f>
        <v>0</v>
      </c>
      <c r="L72" s="165"/>
    </row>
    <row r="73" spans="2:12" s="11" customFormat="1" ht="24.95" hidden="1" customHeight="1">
      <c r="B73" s="161"/>
      <c r="D73" s="162" t="s">
        <v>2089</v>
      </c>
      <c r="E73" s="163"/>
      <c r="F73" s="163"/>
      <c r="G73" s="163"/>
      <c r="H73" s="163"/>
      <c r="I73" s="163"/>
      <c r="J73" s="164">
        <f>J302</f>
        <v>0</v>
      </c>
      <c r="L73" s="161"/>
    </row>
    <row r="74" spans="2:12" s="12" customFormat="1" ht="19.899999999999999" hidden="1" customHeight="1">
      <c r="B74" s="165"/>
      <c r="D74" s="166" t="s">
        <v>2090</v>
      </c>
      <c r="E74" s="167"/>
      <c r="F74" s="167"/>
      <c r="G74" s="167"/>
      <c r="H74" s="167"/>
      <c r="I74" s="167"/>
      <c r="J74" s="168">
        <f>J303</f>
        <v>0</v>
      </c>
      <c r="L74" s="165"/>
    </row>
    <row r="75" spans="2:12" s="1" customFormat="1" ht="21.75" hidden="1" customHeight="1">
      <c r="B75" s="30"/>
      <c r="L75" s="30"/>
    </row>
    <row r="76" spans="2:12" s="1" customFormat="1" ht="6.95" hidden="1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30"/>
    </row>
    <row r="77" spans="2:12" ht="11.25" hidden="1"/>
    <row r="78" spans="2:12" ht="11.25" hidden="1"/>
    <row r="79" spans="2:12" ht="11.25" hidden="1"/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0"/>
    </row>
    <row r="81" spans="2:63" s="1" customFormat="1" ht="24.95" customHeight="1">
      <c r="B81" s="30"/>
      <c r="C81" s="19" t="s">
        <v>270</v>
      </c>
      <c r="L81" s="30"/>
    </row>
    <row r="82" spans="2:63" s="1" customFormat="1" ht="6.95" customHeight="1">
      <c r="B82" s="30"/>
      <c r="L82" s="30"/>
    </row>
    <row r="83" spans="2:63" s="1" customFormat="1" ht="12" customHeight="1">
      <c r="B83" s="30"/>
      <c r="C83" s="25" t="s">
        <v>16</v>
      </c>
      <c r="L83" s="30"/>
    </row>
    <row r="84" spans="2:63" s="1" customFormat="1" ht="16.5" customHeight="1">
      <c r="B84" s="30"/>
      <c r="E84" s="225" t="str">
        <f>E7</f>
        <v>Cyklická obnova trati v úseku Včelná - Horní Dvořiště.</v>
      </c>
      <c r="F84" s="226"/>
      <c r="G84" s="226"/>
      <c r="H84" s="226"/>
      <c r="L84" s="30"/>
    </row>
    <row r="85" spans="2:63" ht="12" customHeight="1">
      <c r="B85" s="18"/>
      <c r="C85" s="25" t="s">
        <v>260</v>
      </c>
      <c r="L85" s="18"/>
    </row>
    <row r="86" spans="2:63" s="1" customFormat="1" ht="16.5" customHeight="1">
      <c r="B86" s="30"/>
      <c r="E86" s="225" t="s">
        <v>2075</v>
      </c>
      <c r="F86" s="227"/>
      <c r="G86" s="227"/>
      <c r="H86" s="227"/>
      <c r="L86" s="30"/>
    </row>
    <row r="87" spans="2:63" s="1" customFormat="1" ht="12" customHeight="1">
      <c r="B87" s="30"/>
      <c r="C87" s="25" t="s">
        <v>262</v>
      </c>
      <c r="L87" s="30"/>
    </row>
    <row r="88" spans="2:63" s="1" customFormat="1" ht="16.5" customHeight="1">
      <c r="B88" s="30"/>
      <c r="E88" s="208" t="str">
        <f>E11</f>
        <v>SO 1 - Most 93,352</v>
      </c>
      <c r="F88" s="227"/>
      <c r="G88" s="227"/>
      <c r="H88" s="227"/>
      <c r="L88" s="30"/>
    </row>
    <row r="89" spans="2:63" s="1" customFormat="1" ht="6.95" customHeight="1">
      <c r="B89" s="30"/>
      <c r="L89" s="30"/>
    </row>
    <row r="90" spans="2:63" s="1" customFormat="1" ht="12" customHeight="1">
      <c r="B90" s="30"/>
      <c r="C90" s="25" t="s">
        <v>22</v>
      </c>
      <c r="F90" s="23" t="str">
        <f>F14</f>
        <v xml:space="preserve"> TÚ Kaplice - Velešín</v>
      </c>
      <c r="I90" s="25" t="s">
        <v>24</v>
      </c>
      <c r="J90" s="47" t="str">
        <f>IF(J14="","",J14)</f>
        <v>24. 7. 2025</v>
      </c>
      <c r="L90" s="30"/>
    </row>
    <row r="91" spans="2:63" s="1" customFormat="1" ht="6.95" customHeight="1">
      <c r="B91" s="30"/>
      <c r="L91" s="30"/>
    </row>
    <row r="92" spans="2:63" s="1" customFormat="1" ht="15.2" customHeight="1">
      <c r="B92" s="30"/>
      <c r="C92" s="25" t="s">
        <v>26</v>
      </c>
      <c r="F92" s="23" t="str">
        <f>E17</f>
        <v>Správa železnic, státní organizace</v>
      </c>
      <c r="I92" s="25" t="s">
        <v>34</v>
      </c>
      <c r="J92" s="28" t="str">
        <f>E23</f>
        <v xml:space="preserve"> </v>
      </c>
      <c r="L92" s="30"/>
    </row>
    <row r="93" spans="2:63" s="1" customFormat="1" ht="15.2" customHeight="1">
      <c r="B93" s="30"/>
      <c r="C93" s="25" t="s">
        <v>32</v>
      </c>
      <c r="F93" s="23" t="str">
        <f>IF(E20="","",E20)</f>
        <v>Vyplň údaj</v>
      </c>
      <c r="I93" s="25" t="s">
        <v>38</v>
      </c>
      <c r="J93" s="28" t="str">
        <f>E26</f>
        <v xml:space="preserve"> </v>
      </c>
      <c r="L93" s="30"/>
    </row>
    <row r="94" spans="2:63" s="1" customFormat="1" ht="10.35" customHeight="1">
      <c r="B94" s="30"/>
      <c r="L94" s="30"/>
    </row>
    <row r="95" spans="2:63" s="8" customFormat="1" ht="29.25" customHeight="1">
      <c r="B95" s="101"/>
      <c r="C95" s="102" t="s">
        <v>271</v>
      </c>
      <c r="D95" s="103" t="s">
        <v>61</v>
      </c>
      <c r="E95" s="103" t="s">
        <v>57</v>
      </c>
      <c r="F95" s="103" t="s">
        <v>58</v>
      </c>
      <c r="G95" s="103" t="s">
        <v>272</v>
      </c>
      <c r="H95" s="103" t="s">
        <v>273</v>
      </c>
      <c r="I95" s="103" t="s">
        <v>274</v>
      </c>
      <c r="J95" s="104" t="s">
        <v>268</v>
      </c>
      <c r="K95" s="105" t="s">
        <v>275</v>
      </c>
      <c r="L95" s="101"/>
      <c r="M95" s="54" t="s">
        <v>35</v>
      </c>
      <c r="N95" s="55" t="s">
        <v>46</v>
      </c>
      <c r="O95" s="55" t="s">
        <v>276</v>
      </c>
      <c r="P95" s="55" t="s">
        <v>277</v>
      </c>
      <c r="Q95" s="55" t="s">
        <v>278</v>
      </c>
      <c r="R95" s="55" t="s">
        <v>279</v>
      </c>
      <c r="S95" s="55" t="s">
        <v>280</v>
      </c>
      <c r="T95" s="56" t="s">
        <v>281</v>
      </c>
    </row>
    <row r="96" spans="2:63" s="1" customFormat="1" ht="22.9" customHeight="1">
      <c r="B96" s="30"/>
      <c r="C96" s="59" t="s">
        <v>282</v>
      </c>
      <c r="J96" s="106">
        <f>BK96</f>
        <v>0</v>
      </c>
      <c r="L96" s="30"/>
      <c r="M96" s="57"/>
      <c r="N96" s="48"/>
      <c r="O96" s="48"/>
      <c r="P96" s="107">
        <f>P97+P302</f>
        <v>0</v>
      </c>
      <c r="Q96" s="48"/>
      <c r="R96" s="107">
        <f>R97+R302</f>
        <v>94.702004211856902</v>
      </c>
      <c r="S96" s="48"/>
      <c r="T96" s="108">
        <f>T97+T302</f>
        <v>20.494257300000001</v>
      </c>
      <c r="AT96" s="15" t="s">
        <v>75</v>
      </c>
      <c r="AU96" s="15" t="s">
        <v>269</v>
      </c>
      <c r="BK96" s="109">
        <f>BK97+BK302</f>
        <v>0</v>
      </c>
    </row>
    <row r="97" spans="2:65" s="13" customFormat="1" ht="25.9" customHeight="1">
      <c r="B97" s="169"/>
      <c r="D97" s="170" t="s">
        <v>75</v>
      </c>
      <c r="E97" s="171" t="s">
        <v>2091</v>
      </c>
      <c r="F97" s="171" t="s">
        <v>2092</v>
      </c>
      <c r="I97" s="172"/>
      <c r="J97" s="173">
        <f>BK97</f>
        <v>0</v>
      </c>
      <c r="L97" s="169"/>
      <c r="M97" s="174"/>
      <c r="P97" s="175">
        <f>P98+P128+P149+P188+P204+P286+P292</f>
        <v>0</v>
      </c>
      <c r="R97" s="175">
        <f>R98+R128+R149+R188+R204+R286+R292</f>
        <v>94.012181553356896</v>
      </c>
      <c r="T97" s="176">
        <f>T98+T128+T149+T188+T204+T286+T292</f>
        <v>20.494257300000001</v>
      </c>
      <c r="AR97" s="170" t="s">
        <v>83</v>
      </c>
      <c r="AT97" s="177" t="s">
        <v>75</v>
      </c>
      <c r="AU97" s="177" t="s">
        <v>76</v>
      </c>
      <c r="AY97" s="170" t="s">
        <v>288</v>
      </c>
      <c r="BK97" s="178">
        <f>BK98+BK128+BK149+BK188+BK204+BK286+BK292</f>
        <v>0</v>
      </c>
    </row>
    <row r="98" spans="2:65" s="13" customFormat="1" ht="22.9" customHeight="1">
      <c r="B98" s="169"/>
      <c r="D98" s="170" t="s">
        <v>75</v>
      </c>
      <c r="E98" s="179" t="s">
        <v>83</v>
      </c>
      <c r="F98" s="179" t="s">
        <v>2093</v>
      </c>
      <c r="I98" s="172"/>
      <c r="J98" s="180">
        <f>BK98</f>
        <v>0</v>
      </c>
      <c r="L98" s="169"/>
      <c r="M98" s="174"/>
      <c r="P98" s="175">
        <f>SUM(P99:P127)</f>
        <v>0</v>
      </c>
      <c r="R98" s="175">
        <f>SUM(R99:R127)</f>
        <v>0</v>
      </c>
      <c r="T98" s="176">
        <f>SUM(T99:T127)</f>
        <v>0</v>
      </c>
      <c r="AR98" s="170" t="s">
        <v>83</v>
      </c>
      <c r="AT98" s="177" t="s">
        <v>75</v>
      </c>
      <c r="AU98" s="177" t="s">
        <v>83</v>
      </c>
      <c r="AY98" s="170" t="s">
        <v>288</v>
      </c>
      <c r="BK98" s="178">
        <f>SUM(BK99:BK127)</f>
        <v>0</v>
      </c>
    </row>
    <row r="99" spans="2:65" s="1" customFormat="1" ht="16.5" customHeight="1">
      <c r="B99" s="30"/>
      <c r="C99" s="144" t="s">
        <v>83</v>
      </c>
      <c r="D99" s="144" t="s">
        <v>349</v>
      </c>
      <c r="E99" s="145" t="s">
        <v>2094</v>
      </c>
      <c r="F99" s="146" t="s">
        <v>2095</v>
      </c>
      <c r="G99" s="147" t="s">
        <v>311</v>
      </c>
      <c r="H99" s="148">
        <v>22.23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289</v>
      </c>
      <c r="AT99" s="123" t="s">
        <v>349</v>
      </c>
      <c r="AU99" s="123" t="s">
        <v>85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289</v>
      </c>
      <c r="BM99" s="123" t="s">
        <v>2096</v>
      </c>
    </row>
    <row r="100" spans="2:65" s="1" customFormat="1" ht="11.25">
      <c r="B100" s="30"/>
      <c r="D100" s="125" t="s">
        <v>291</v>
      </c>
      <c r="F100" s="126" t="s">
        <v>2095</v>
      </c>
      <c r="I100" s="127"/>
      <c r="L100" s="30"/>
      <c r="M100" s="128"/>
      <c r="T100" s="51"/>
      <c r="AT100" s="15" t="s">
        <v>291</v>
      </c>
      <c r="AU100" s="15" t="s">
        <v>85</v>
      </c>
    </row>
    <row r="101" spans="2:65" s="1" customFormat="1" ht="11.25">
      <c r="B101" s="30"/>
      <c r="D101" s="181" t="s">
        <v>2097</v>
      </c>
      <c r="F101" s="182" t="s">
        <v>2098</v>
      </c>
      <c r="I101" s="127"/>
      <c r="L101" s="30"/>
      <c r="M101" s="128"/>
      <c r="T101" s="51"/>
      <c r="AT101" s="15" t="s">
        <v>2097</v>
      </c>
      <c r="AU101" s="15" t="s">
        <v>85</v>
      </c>
    </row>
    <row r="102" spans="2:65" s="9" customFormat="1" ht="11.25">
      <c r="B102" s="129"/>
      <c r="D102" s="125" t="s">
        <v>292</v>
      </c>
      <c r="E102" s="130" t="s">
        <v>35</v>
      </c>
      <c r="F102" s="131" t="s">
        <v>2099</v>
      </c>
      <c r="H102" s="132">
        <v>6.64</v>
      </c>
      <c r="I102" s="133"/>
      <c r="L102" s="129"/>
      <c r="M102" s="134"/>
      <c r="T102" s="135"/>
      <c r="AT102" s="130" t="s">
        <v>292</v>
      </c>
      <c r="AU102" s="130" t="s">
        <v>85</v>
      </c>
      <c r="AV102" s="9" t="s">
        <v>85</v>
      </c>
      <c r="AW102" s="9" t="s">
        <v>37</v>
      </c>
      <c r="AX102" s="9" t="s">
        <v>76</v>
      </c>
      <c r="AY102" s="130" t="s">
        <v>288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2100</v>
      </c>
      <c r="H103" s="132">
        <v>5.84</v>
      </c>
      <c r="I103" s="133"/>
      <c r="L103" s="129"/>
      <c r="M103" s="134"/>
      <c r="T103" s="135"/>
      <c r="AT103" s="130" t="s">
        <v>292</v>
      </c>
      <c r="AU103" s="130" t="s">
        <v>85</v>
      </c>
      <c r="AV103" s="9" t="s">
        <v>85</v>
      </c>
      <c r="AW103" s="9" t="s">
        <v>37</v>
      </c>
      <c r="AX103" s="9" t="s">
        <v>76</v>
      </c>
      <c r="AY103" s="130" t="s">
        <v>288</v>
      </c>
    </row>
    <row r="104" spans="2:65" s="9" customFormat="1" ht="11.25">
      <c r="B104" s="129"/>
      <c r="D104" s="125" t="s">
        <v>292</v>
      </c>
      <c r="E104" s="130" t="s">
        <v>35</v>
      </c>
      <c r="F104" s="131" t="s">
        <v>2101</v>
      </c>
      <c r="H104" s="132">
        <v>9.75</v>
      </c>
      <c r="I104" s="133"/>
      <c r="L104" s="129"/>
      <c r="M104" s="134"/>
      <c r="T104" s="135"/>
      <c r="AT104" s="130" t="s">
        <v>292</v>
      </c>
      <c r="AU104" s="130" t="s">
        <v>85</v>
      </c>
      <c r="AV104" s="9" t="s">
        <v>85</v>
      </c>
      <c r="AW104" s="9" t="s">
        <v>37</v>
      </c>
      <c r="AX104" s="9" t="s">
        <v>76</v>
      </c>
      <c r="AY104" s="130" t="s">
        <v>288</v>
      </c>
    </row>
    <row r="105" spans="2:65" s="10" customFormat="1" ht="11.25">
      <c r="B105" s="136"/>
      <c r="D105" s="125" t="s">
        <v>292</v>
      </c>
      <c r="E105" s="137" t="s">
        <v>35</v>
      </c>
      <c r="F105" s="138" t="s">
        <v>307</v>
      </c>
      <c r="H105" s="139">
        <v>22.23</v>
      </c>
      <c r="I105" s="140"/>
      <c r="L105" s="136"/>
      <c r="M105" s="141"/>
      <c r="T105" s="142"/>
      <c r="AT105" s="137" t="s">
        <v>292</v>
      </c>
      <c r="AU105" s="137" t="s">
        <v>85</v>
      </c>
      <c r="AV105" s="10" t="s">
        <v>289</v>
      </c>
      <c r="AW105" s="10" t="s">
        <v>37</v>
      </c>
      <c r="AX105" s="10" t="s">
        <v>83</v>
      </c>
      <c r="AY105" s="137" t="s">
        <v>288</v>
      </c>
    </row>
    <row r="106" spans="2:65" s="1" customFormat="1" ht="21.75" customHeight="1">
      <c r="B106" s="30"/>
      <c r="C106" s="144" t="s">
        <v>85</v>
      </c>
      <c r="D106" s="144" t="s">
        <v>349</v>
      </c>
      <c r="E106" s="145" t="s">
        <v>2102</v>
      </c>
      <c r="F106" s="146" t="s">
        <v>2103</v>
      </c>
      <c r="G106" s="147" t="s">
        <v>311</v>
      </c>
      <c r="H106" s="148">
        <v>22.23</v>
      </c>
      <c r="I106" s="149"/>
      <c r="J106" s="150">
        <f>ROUND(I106*H106,2)</f>
        <v>0</v>
      </c>
      <c r="K106" s="151"/>
      <c r="L106" s="30"/>
      <c r="M106" s="152" t="s">
        <v>35</v>
      </c>
      <c r="N106" s="153" t="s">
        <v>47</v>
      </c>
      <c r="P106" s="121">
        <f>O106*H106</f>
        <v>0</v>
      </c>
      <c r="Q106" s="121">
        <v>0</v>
      </c>
      <c r="R106" s="121">
        <f>Q106*H106</f>
        <v>0</v>
      </c>
      <c r="S106" s="121">
        <v>0</v>
      </c>
      <c r="T106" s="122">
        <f>S106*H106</f>
        <v>0</v>
      </c>
      <c r="AR106" s="123" t="s">
        <v>289</v>
      </c>
      <c r="AT106" s="123" t="s">
        <v>349</v>
      </c>
      <c r="AU106" s="123" t="s">
        <v>85</v>
      </c>
      <c r="AY106" s="15" t="s">
        <v>288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5" t="s">
        <v>83</v>
      </c>
      <c r="BK106" s="124">
        <f>ROUND(I106*H106,2)</f>
        <v>0</v>
      </c>
      <c r="BL106" s="15" t="s">
        <v>289</v>
      </c>
      <c r="BM106" s="123" t="s">
        <v>2104</v>
      </c>
    </row>
    <row r="107" spans="2:65" s="1" customFormat="1" ht="11.25">
      <c r="B107" s="30"/>
      <c r="D107" s="125" t="s">
        <v>291</v>
      </c>
      <c r="F107" s="126" t="s">
        <v>2103</v>
      </c>
      <c r="I107" s="127"/>
      <c r="L107" s="30"/>
      <c r="M107" s="128"/>
      <c r="T107" s="51"/>
      <c r="AT107" s="15" t="s">
        <v>291</v>
      </c>
      <c r="AU107" s="15" t="s">
        <v>85</v>
      </c>
    </row>
    <row r="108" spans="2:65" s="1" customFormat="1" ht="11.25">
      <c r="B108" s="30"/>
      <c r="D108" s="181" t="s">
        <v>2097</v>
      </c>
      <c r="F108" s="182" t="s">
        <v>2105</v>
      </c>
      <c r="I108" s="127"/>
      <c r="L108" s="30"/>
      <c r="M108" s="128"/>
      <c r="T108" s="51"/>
      <c r="AT108" s="15" t="s">
        <v>2097</v>
      </c>
      <c r="AU108" s="15" t="s">
        <v>85</v>
      </c>
    </row>
    <row r="109" spans="2:65" s="1" customFormat="1" ht="16.5" customHeight="1">
      <c r="B109" s="30"/>
      <c r="C109" s="144" t="s">
        <v>193</v>
      </c>
      <c r="D109" s="144" t="s">
        <v>349</v>
      </c>
      <c r="E109" s="145" t="s">
        <v>2106</v>
      </c>
      <c r="F109" s="146" t="s">
        <v>2107</v>
      </c>
      <c r="G109" s="147" t="s">
        <v>311</v>
      </c>
      <c r="H109" s="148">
        <v>22.23</v>
      </c>
      <c r="I109" s="149"/>
      <c r="J109" s="150">
        <f>ROUND(I109*H109,2)</f>
        <v>0</v>
      </c>
      <c r="K109" s="151"/>
      <c r="L109" s="30"/>
      <c r="M109" s="152" t="s">
        <v>35</v>
      </c>
      <c r="N109" s="153" t="s">
        <v>47</v>
      </c>
      <c r="P109" s="121">
        <f>O109*H109</f>
        <v>0</v>
      </c>
      <c r="Q109" s="121">
        <v>0</v>
      </c>
      <c r="R109" s="121">
        <f>Q109*H109</f>
        <v>0</v>
      </c>
      <c r="S109" s="121">
        <v>0</v>
      </c>
      <c r="T109" s="122">
        <f>S109*H109</f>
        <v>0</v>
      </c>
      <c r="AR109" s="123" t="s">
        <v>289</v>
      </c>
      <c r="AT109" s="123" t="s">
        <v>349</v>
      </c>
      <c r="AU109" s="123" t="s">
        <v>85</v>
      </c>
      <c r="AY109" s="15" t="s">
        <v>288</v>
      </c>
      <c r="BE109" s="124">
        <f>IF(N109="základní",J109,0)</f>
        <v>0</v>
      </c>
      <c r="BF109" s="124">
        <f>IF(N109="snížená",J109,0)</f>
        <v>0</v>
      </c>
      <c r="BG109" s="124">
        <f>IF(N109="zákl. přenesená",J109,0)</f>
        <v>0</v>
      </c>
      <c r="BH109" s="124">
        <f>IF(N109="sníž. přenesená",J109,0)</f>
        <v>0</v>
      </c>
      <c r="BI109" s="124">
        <f>IF(N109="nulová",J109,0)</f>
        <v>0</v>
      </c>
      <c r="BJ109" s="15" t="s">
        <v>83</v>
      </c>
      <c r="BK109" s="124">
        <f>ROUND(I109*H109,2)</f>
        <v>0</v>
      </c>
      <c r="BL109" s="15" t="s">
        <v>289</v>
      </c>
      <c r="BM109" s="123" t="s">
        <v>2108</v>
      </c>
    </row>
    <row r="110" spans="2:65" s="1" customFormat="1" ht="11.25">
      <c r="B110" s="30"/>
      <c r="D110" s="125" t="s">
        <v>291</v>
      </c>
      <c r="F110" s="126" t="s">
        <v>2107</v>
      </c>
      <c r="I110" s="127"/>
      <c r="L110" s="30"/>
      <c r="M110" s="128"/>
      <c r="T110" s="51"/>
      <c r="AT110" s="15" t="s">
        <v>291</v>
      </c>
      <c r="AU110" s="15" t="s">
        <v>85</v>
      </c>
    </row>
    <row r="111" spans="2:65" s="1" customFormat="1" ht="11.25">
      <c r="B111" s="30"/>
      <c r="D111" s="181" t="s">
        <v>2097</v>
      </c>
      <c r="F111" s="182" t="s">
        <v>2109</v>
      </c>
      <c r="I111" s="127"/>
      <c r="L111" s="30"/>
      <c r="M111" s="128"/>
      <c r="T111" s="51"/>
      <c r="AT111" s="15" t="s">
        <v>2097</v>
      </c>
      <c r="AU111" s="15" t="s">
        <v>85</v>
      </c>
    </row>
    <row r="112" spans="2:65" s="1" customFormat="1" ht="16.5" customHeight="1">
      <c r="B112" s="30"/>
      <c r="C112" s="144" t="s">
        <v>289</v>
      </c>
      <c r="D112" s="144" t="s">
        <v>349</v>
      </c>
      <c r="E112" s="145" t="s">
        <v>2110</v>
      </c>
      <c r="F112" s="146" t="s">
        <v>2111</v>
      </c>
      <c r="G112" s="147" t="s">
        <v>311</v>
      </c>
      <c r="H112" s="148">
        <v>22.23</v>
      </c>
      <c r="I112" s="149"/>
      <c r="J112" s="150">
        <f>ROUND(I112*H112,2)</f>
        <v>0</v>
      </c>
      <c r="K112" s="151"/>
      <c r="L112" s="30"/>
      <c r="M112" s="152" t="s">
        <v>35</v>
      </c>
      <c r="N112" s="153" t="s">
        <v>47</v>
      </c>
      <c r="P112" s="121">
        <f>O112*H112</f>
        <v>0</v>
      </c>
      <c r="Q112" s="121">
        <v>0</v>
      </c>
      <c r="R112" s="121">
        <f>Q112*H112</f>
        <v>0</v>
      </c>
      <c r="S112" s="121">
        <v>0</v>
      </c>
      <c r="T112" s="122">
        <f>S112*H112</f>
        <v>0</v>
      </c>
      <c r="AR112" s="123" t="s">
        <v>289</v>
      </c>
      <c r="AT112" s="123" t="s">
        <v>349</v>
      </c>
      <c r="AU112" s="123" t="s">
        <v>85</v>
      </c>
      <c r="AY112" s="15" t="s">
        <v>288</v>
      </c>
      <c r="BE112" s="124">
        <f>IF(N112="základní",J112,0)</f>
        <v>0</v>
      </c>
      <c r="BF112" s="124">
        <f>IF(N112="snížená",J112,0)</f>
        <v>0</v>
      </c>
      <c r="BG112" s="124">
        <f>IF(N112="zákl. přenesená",J112,0)</f>
        <v>0</v>
      </c>
      <c r="BH112" s="124">
        <f>IF(N112="sníž. přenesená",J112,0)</f>
        <v>0</v>
      </c>
      <c r="BI112" s="124">
        <f>IF(N112="nulová",J112,0)</f>
        <v>0</v>
      </c>
      <c r="BJ112" s="15" t="s">
        <v>83</v>
      </c>
      <c r="BK112" s="124">
        <f>ROUND(I112*H112,2)</f>
        <v>0</v>
      </c>
      <c r="BL112" s="15" t="s">
        <v>289</v>
      </c>
      <c r="BM112" s="123" t="s">
        <v>2112</v>
      </c>
    </row>
    <row r="113" spans="2:65" s="1" customFormat="1" ht="11.25">
      <c r="B113" s="30"/>
      <c r="D113" s="125" t="s">
        <v>291</v>
      </c>
      <c r="F113" s="126" t="s">
        <v>2111</v>
      </c>
      <c r="I113" s="127"/>
      <c r="L113" s="30"/>
      <c r="M113" s="128"/>
      <c r="T113" s="51"/>
      <c r="AT113" s="15" t="s">
        <v>291</v>
      </c>
      <c r="AU113" s="15" t="s">
        <v>85</v>
      </c>
    </row>
    <row r="114" spans="2:65" s="1" customFormat="1" ht="11.25">
      <c r="B114" s="30"/>
      <c r="D114" s="181" t="s">
        <v>2097</v>
      </c>
      <c r="F114" s="182" t="s">
        <v>2113</v>
      </c>
      <c r="I114" s="127"/>
      <c r="L114" s="30"/>
      <c r="M114" s="128"/>
      <c r="T114" s="51"/>
      <c r="AT114" s="15" t="s">
        <v>2097</v>
      </c>
      <c r="AU114" s="15" t="s">
        <v>85</v>
      </c>
    </row>
    <row r="115" spans="2:65" s="1" customFormat="1" ht="16.5" customHeight="1">
      <c r="B115" s="30"/>
      <c r="C115" s="144" t="s">
        <v>308</v>
      </c>
      <c r="D115" s="144" t="s">
        <v>349</v>
      </c>
      <c r="E115" s="145" t="s">
        <v>2114</v>
      </c>
      <c r="F115" s="146" t="s">
        <v>2115</v>
      </c>
      <c r="G115" s="147" t="s">
        <v>486</v>
      </c>
      <c r="H115" s="148">
        <v>180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85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2116</v>
      </c>
    </row>
    <row r="116" spans="2:65" s="1" customFormat="1" ht="11.25">
      <c r="B116" s="30"/>
      <c r="D116" s="125" t="s">
        <v>291</v>
      </c>
      <c r="F116" s="126" t="s">
        <v>2115</v>
      </c>
      <c r="I116" s="127"/>
      <c r="L116" s="30"/>
      <c r="M116" s="128"/>
      <c r="T116" s="51"/>
      <c r="AT116" s="15" t="s">
        <v>291</v>
      </c>
      <c r="AU116" s="15" t="s">
        <v>85</v>
      </c>
    </row>
    <row r="117" spans="2:65" s="1" customFormat="1" ht="11.25">
      <c r="B117" s="30"/>
      <c r="D117" s="181" t="s">
        <v>2097</v>
      </c>
      <c r="F117" s="182" t="s">
        <v>2117</v>
      </c>
      <c r="I117" s="127"/>
      <c r="L117" s="30"/>
      <c r="M117" s="128"/>
      <c r="T117" s="51"/>
      <c r="AT117" s="15" t="s">
        <v>2097</v>
      </c>
      <c r="AU117" s="15" t="s">
        <v>85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2118</v>
      </c>
      <c r="H118" s="132">
        <v>180</v>
      </c>
      <c r="I118" s="133"/>
      <c r="L118" s="129"/>
      <c r="M118" s="134"/>
      <c r="T118" s="135"/>
      <c r="AT118" s="130" t="s">
        <v>292</v>
      </c>
      <c r="AU118" s="130" t="s">
        <v>85</v>
      </c>
      <c r="AV118" s="9" t="s">
        <v>85</v>
      </c>
      <c r="AW118" s="9" t="s">
        <v>37</v>
      </c>
      <c r="AX118" s="9" t="s">
        <v>76</v>
      </c>
      <c r="AY118" s="130" t="s">
        <v>288</v>
      </c>
    </row>
    <row r="119" spans="2:65" s="10" customFormat="1" ht="11.25">
      <c r="B119" s="136"/>
      <c r="D119" s="125" t="s">
        <v>292</v>
      </c>
      <c r="E119" s="137" t="s">
        <v>35</v>
      </c>
      <c r="F119" s="138" t="s">
        <v>307</v>
      </c>
      <c r="H119" s="139">
        <v>180</v>
      </c>
      <c r="I119" s="140"/>
      <c r="L119" s="136"/>
      <c r="M119" s="141"/>
      <c r="T119" s="142"/>
      <c r="AT119" s="137" t="s">
        <v>292</v>
      </c>
      <c r="AU119" s="137" t="s">
        <v>85</v>
      </c>
      <c r="AV119" s="10" t="s">
        <v>289</v>
      </c>
      <c r="AW119" s="10" t="s">
        <v>37</v>
      </c>
      <c r="AX119" s="10" t="s">
        <v>83</v>
      </c>
      <c r="AY119" s="137" t="s">
        <v>288</v>
      </c>
    </row>
    <row r="120" spans="2:65" s="1" customFormat="1" ht="21.75" customHeight="1">
      <c r="B120" s="30"/>
      <c r="C120" s="144" t="s">
        <v>315</v>
      </c>
      <c r="D120" s="144" t="s">
        <v>349</v>
      </c>
      <c r="E120" s="145" t="s">
        <v>2119</v>
      </c>
      <c r="F120" s="146" t="s">
        <v>2120</v>
      </c>
      <c r="G120" s="147" t="s">
        <v>311</v>
      </c>
      <c r="H120" s="148">
        <v>22.23</v>
      </c>
      <c r="I120" s="149"/>
      <c r="J120" s="150">
        <f>ROUND(I120*H120,2)</f>
        <v>0</v>
      </c>
      <c r="K120" s="151"/>
      <c r="L120" s="30"/>
      <c r="M120" s="152" t="s">
        <v>35</v>
      </c>
      <c r="N120" s="153" t="s">
        <v>47</v>
      </c>
      <c r="P120" s="121">
        <f>O120*H120</f>
        <v>0</v>
      </c>
      <c r="Q120" s="121">
        <v>0</v>
      </c>
      <c r="R120" s="121">
        <f>Q120*H120</f>
        <v>0</v>
      </c>
      <c r="S120" s="121">
        <v>0</v>
      </c>
      <c r="T120" s="122">
        <f>S120*H120</f>
        <v>0</v>
      </c>
      <c r="AR120" s="123" t="s">
        <v>289</v>
      </c>
      <c r="AT120" s="123" t="s">
        <v>349</v>
      </c>
      <c r="AU120" s="123" t="s">
        <v>85</v>
      </c>
      <c r="AY120" s="15" t="s">
        <v>288</v>
      </c>
      <c r="BE120" s="124">
        <f>IF(N120="základní",J120,0)</f>
        <v>0</v>
      </c>
      <c r="BF120" s="124">
        <f>IF(N120="snížená",J120,0)</f>
        <v>0</v>
      </c>
      <c r="BG120" s="124">
        <f>IF(N120="zákl. přenesená",J120,0)</f>
        <v>0</v>
      </c>
      <c r="BH120" s="124">
        <f>IF(N120="sníž. přenesená",J120,0)</f>
        <v>0</v>
      </c>
      <c r="BI120" s="124">
        <f>IF(N120="nulová",J120,0)</f>
        <v>0</v>
      </c>
      <c r="BJ120" s="15" t="s">
        <v>83</v>
      </c>
      <c r="BK120" s="124">
        <f>ROUND(I120*H120,2)</f>
        <v>0</v>
      </c>
      <c r="BL120" s="15" t="s">
        <v>289</v>
      </c>
      <c r="BM120" s="123" t="s">
        <v>2121</v>
      </c>
    </row>
    <row r="121" spans="2:65" s="1" customFormat="1" ht="11.25">
      <c r="B121" s="30"/>
      <c r="D121" s="125" t="s">
        <v>291</v>
      </c>
      <c r="F121" s="126" t="s">
        <v>2120</v>
      </c>
      <c r="I121" s="127"/>
      <c r="L121" s="30"/>
      <c r="M121" s="128"/>
      <c r="T121" s="51"/>
      <c r="AT121" s="15" t="s">
        <v>291</v>
      </c>
      <c r="AU121" s="15" t="s">
        <v>85</v>
      </c>
    </row>
    <row r="122" spans="2:65" s="1" customFormat="1" ht="11.25">
      <c r="B122" s="30"/>
      <c r="D122" s="181" t="s">
        <v>2097</v>
      </c>
      <c r="F122" s="182" t="s">
        <v>2122</v>
      </c>
      <c r="I122" s="127"/>
      <c r="L122" s="30"/>
      <c r="M122" s="128"/>
      <c r="T122" s="51"/>
      <c r="AT122" s="15" t="s">
        <v>2097</v>
      </c>
      <c r="AU122" s="15" t="s">
        <v>85</v>
      </c>
    </row>
    <row r="123" spans="2:65" s="1" customFormat="1" ht="24.2" customHeight="1">
      <c r="B123" s="30"/>
      <c r="C123" s="144" t="s">
        <v>323</v>
      </c>
      <c r="D123" s="144" t="s">
        <v>349</v>
      </c>
      <c r="E123" s="145" t="s">
        <v>2123</v>
      </c>
      <c r="F123" s="146" t="s">
        <v>2124</v>
      </c>
      <c r="G123" s="147" t="s">
        <v>486</v>
      </c>
      <c r="H123" s="148">
        <v>100</v>
      </c>
      <c r="I123" s="149"/>
      <c r="J123" s="150">
        <f>ROUND(I123*H123,2)</f>
        <v>0</v>
      </c>
      <c r="K123" s="151"/>
      <c r="L123" s="30"/>
      <c r="M123" s="152" t="s">
        <v>35</v>
      </c>
      <c r="N123" s="153" t="s">
        <v>47</v>
      </c>
      <c r="P123" s="121">
        <f>O123*H123</f>
        <v>0</v>
      </c>
      <c r="Q123" s="121">
        <v>0</v>
      </c>
      <c r="R123" s="121">
        <f>Q123*H123</f>
        <v>0</v>
      </c>
      <c r="S123" s="121">
        <v>0</v>
      </c>
      <c r="T123" s="122">
        <f>S123*H123</f>
        <v>0</v>
      </c>
      <c r="AR123" s="123" t="s">
        <v>289</v>
      </c>
      <c r="AT123" s="123" t="s">
        <v>349</v>
      </c>
      <c r="AU123" s="123" t="s">
        <v>85</v>
      </c>
      <c r="AY123" s="15" t="s">
        <v>288</v>
      </c>
      <c r="BE123" s="124">
        <f>IF(N123="základní",J123,0)</f>
        <v>0</v>
      </c>
      <c r="BF123" s="124">
        <f>IF(N123="snížená",J123,0)</f>
        <v>0</v>
      </c>
      <c r="BG123" s="124">
        <f>IF(N123="zákl. přenesená",J123,0)</f>
        <v>0</v>
      </c>
      <c r="BH123" s="124">
        <f>IF(N123="sníž. přenesená",J123,0)</f>
        <v>0</v>
      </c>
      <c r="BI123" s="124">
        <f>IF(N123="nulová",J123,0)</f>
        <v>0</v>
      </c>
      <c r="BJ123" s="15" t="s">
        <v>83</v>
      </c>
      <c r="BK123" s="124">
        <f>ROUND(I123*H123,2)</f>
        <v>0</v>
      </c>
      <c r="BL123" s="15" t="s">
        <v>289</v>
      </c>
      <c r="BM123" s="123" t="s">
        <v>2125</v>
      </c>
    </row>
    <row r="124" spans="2:65" s="1" customFormat="1" ht="11.25">
      <c r="B124" s="30"/>
      <c r="D124" s="125" t="s">
        <v>291</v>
      </c>
      <c r="F124" s="126" t="s">
        <v>2124</v>
      </c>
      <c r="I124" s="127"/>
      <c r="L124" s="30"/>
      <c r="M124" s="128"/>
      <c r="T124" s="51"/>
      <c r="AT124" s="15" t="s">
        <v>291</v>
      </c>
      <c r="AU124" s="15" t="s">
        <v>85</v>
      </c>
    </row>
    <row r="125" spans="2:65" s="1" customFormat="1" ht="11.25">
      <c r="B125" s="30"/>
      <c r="D125" s="181" t="s">
        <v>2097</v>
      </c>
      <c r="F125" s="182" t="s">
        <v>2126</v>
      </c>
      <c r="I125" s="127"/>
      <c r="L125" s="30"/>
      <c r="M125" s="128"/>
      <c r="T125" s="51"/>
      <c r="AT125" s="15" t="s">
        <v>2097</v>
      </c>
      <c r="AU125" s="15" t="s">
        <v>85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2127</v>
      </c>
      <c r="H126" s="132">
        <v>100</v>
      </c>
      <c r="I126" s="133"/>
      <c r="L126" s="129"/>
      <c r="M126" s="134"/>
      <c r="T126" s="135"/>
      <c r="AT126" s="130" t="s">
        <v>292</v>
      </c>
      <c r="AU126" s="130" t="s">
        <v>85</v>
      </c>
      <c r="AV126" s="9" t="s">
        <v>85</v>
      </c>
      <c r="AW126" s="9" t="s">
        <v>37</v>
      </c>
      <c r="AX126" s="9" t="s">
        <v>76</v>
      </c>
      <c r="AY126" s="130" t="s">
        <v>288</v>
      </c>
    </row>
    <row r="127" spans="2:65" s="10" customFormat="1" ht="11.25">
      <c r="B127" s="136"/>
      <c r="D127" s="125" t="s">
        <v>292</v>
      </c>
      <c r="E127" s="137" t="s">
        <v>35</v>
      </c>
      <c r="F127" s="138" t="s">
        <v>307</v>
      </c>
      <c r="H127" s="139">
        <v>100</v>
      </c>
      <c r="I127" s="140"/>
      <c r="L127" s="136"/>
      <c r="M127" s="141"/>
      <c r="T127" s="142"/>
      <c r="AT127" s="137" t="s">
        <v>292</v>
      </c>
      <c r="AU127" s="137" t="s">
        <v>85</v>
      </c>
      <c r="AV127" s="10" t="s">
        <v>289</v>
      </c>
      <c r="AW127" s="10" t="s">
        <v>37</v>
      </c>
      <c r="AX127" s="10" t="s">
        <v>83</v>
      </c>
      <c r="AY127" s="137" t="s">
        <v>288</v>
      </c>
    </row>
    <row r="128" spans="2:65" s="13" customFormat="1" ht="22.9" customHeight="1">
      <c r="B128" s="169"/>
      <c r="D128" s="170" t="s">
        <v>75</v>
      </c>
      <c r="E128" s="179" t="s">
        <v>85</v>
      </c>
      <c r="F128" s="179" t="s">
        <v>2128</v>
      </c>
      <c r="I128" s="172"/>
      <c r="J128" s="180">
        <f>BK128</f>
        <v>0</v>
      </c>
      <c r="L128" s="169"/>
      <c r="M128" s="174"/>
      <c r="P128" s="175">
        <f>SUM(P129:P148)</f>
        <v>0</v>
      </c>
      <c r="R128" s="175">
        <f>SUM(R129:R148)</f>
        <v>38.312216296000003</v>
      </c>
      <c r="T128" s="176">
        <f>SUM(T129:T148)</f>
        <v>0</v>
      </c>
      <c r="AR128" s="170" t="s">
        <v>83</v>
      </c>
      <c r="AT128" s="177" t="s">
        <v>75</v>
      </c>
      <c r="AU128" s="177" t="s">
        <v>83</v>
      </c>
      <c r="AY128" s="170" t="s">
        <v>288</v>
      </c>
      <c r="BK128" s="178">
        <f>SUM(BK129:BK148)</f>
        <v>0</v>
      </c>
    </row>
    <row r="129" spans="2:65" s="1" customFormat="1" ht="16.5" customHeight="1">
      <c r="B129" s="30"/>
      <c r="C129" s="144" t="s">
        <v>287</v>
      </c>
      <c r="D129" s="144" t="s">
        <v>349</v>
      </c>
      <c r="E129" s="145" t="s">
        <v>2129</v>
      </c>
      <c r="F129" s="146" t="s">
        <v>2130</v>
      </c>
      <c r="G129" s="147" t="s">
        <v>303</v>
      </c>
      <c r="H129" s="148">
        <v>10</v>
      </c>
      <c r="I129" s="149"/>
      <c r="J129" s="150">
        <f>ROUND(I129*H129,2)</f>
        <v>0</v>
      </c>
      <c r="K129" s="151"/>
      <c r="L129" s="30"/>
      <c r="M129" s="152" t="s">
        <v>35</v>
      </c>
      <c r="N129" s="153" t="s">
        <v>47</v>
      </c>
      <c r="P129" s="121">
        <f>O129*H129</f>
        <v>0</v>
      </c>
      <c r="Q129" s="121">
        <v>0.15704000000000001</v>
      </c>
      <c r="R129" s="121">
        <f>Q129*H129</f>
        <v>1.5704000000000002</v>
      </c>
      <c r="S129" s="121">
        <v>0</v>
      </c>
      <c r="T129" s="122">
        <f>S129*H129</f>
        <v>0</v>
      </c>
      <c r="AR129" s="123" t="s">
        <v>289</v>
      </c>
      <c r="AT129" s="123" t="s">
        <v>349</v>
      </c>
      <c r="AU129" s="123" t="s">
        <v>85</v>
      </c>
      <c r="AY129" s="15" t="s">
        <v>288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83</v>
      </c>
      <c r="BK129" s="124">
        <f>ROUND(I129*H129,2)</f>
        <v>0</v>
      </c>
      <c r="BL129" s="15" t="s">
        <v>289</v>
      </c>
      <c r="BM129" s="123" t="s">
        <v>2131</v>
      </c>
    </row>
    <row r="130" spans="2:65" s="1" customFormat="1" ht="11.25">
      <c r="B130" s="30"/>
      <c r="D130" s="125" t="s">
        <v>291</v>
      </c>
      <c r="F130" s="126" t="s">
        <v>2130</v>
      </c>
      <c r="I130" s="127"/>
      <c r="L130" s="30"/>
      <c r="M130" s="128"/>
      <c r="T130" s="51"/>
      <c r="AT130" s="15" t="s">
        <v>291</v>
      </c>
      <c r="AU130" s="15" t="s">
        <v>85</v>
      </c>
    </row>
    <row r="131" spans="2:65" s="1" customFormat="1" ht="11.25">
      <c r="B131" s="30"/>
      <c r="D131" s="181" t="s">
        <v>2097</v>
      </c>
      <c r="F131" s="182" t="s">
        <v>2132</v>
      </c>
      <c r="I131" s="127"/>
      <c r="L131" s="30"/>
      <c r="M131" s="128"/>
      <c r="T131" s="51"/>
      <c r="AT131" s="15" t="s">
        <v>2097</v>
      </c>
      <c r="AU131" s="15" t="s">
        <v>85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2133</v>
      </c>
      <c r="H132" s="132">
        <v>10</v>
      </c>
      <c r="I132" s="133"/>
      <c r="L132" s="129"/>
      <c r="M132" s="134"/>
      <c r="T132" s="135"/>
      <c r="AT132" s="130" t="s">
        <v>292</v>
      </c>
      <c r="AU132" s="130" t="s">
        <v>85</v>
      </c>
      <c r="AV132" s="9" t="s">
        <v>85</v>
      </c>
      <c r="AW132" s="9" t="s">
        <v>37</v>
      </c>
      <c r="AX132" s="9" t="s">
        <v>76</v>
      </c>
      <c r="AY132" s="130" t="s">
        <v>288</v>
      </c>
    </row>
    <row r="133" spans="2:65" s="10" customFormat="1" ht="11.25">
      <c r="B133" s="136"/>
      <c r="D133" s="125" t="s">
        <v>292</v>
      </c>
      <c r="E133" s="137" t="s">
        <v>35</v>
      </c>
      <c r="F133" s="138" t="s">
        <v>307</v>
      </c>
      <c r="H133" s="139">
        <v>10</v>
      </c>
      <c r="I133" s="140"/>
      <c r="L133" s="136"/>
      <c r="M133" s="141"/>
      <c r="T133" s="142"/>
      <c r="AT133" s="137" t="s">
        <v>292</v>
      </c>
      <c r="AU133" s="137" t="s">
        <v>85</v>
      </c>
      <c r="AV133" s="10" t="s">
        <v>289</v>
      </c>
      <c r="AW133" s="10" t="s">
        <v>37</v>
      </c>
      <c r="AX133" s="10" t="s">
        <v>83</v>
      </c>
      <c r="AY133" s="137" t="s">
        <v>288</v>
      </c>
    </row>
    <row r="134" spans="2:65" s="1" customFormat="1" ht="21.75" customHeight="1">
      <c r="B134" s="30"/>
      <c r="C134" s="144" t="s">
        <v>337</v>
      </c>
      <c r="D134" s="144" t="s">
        <v>349</v>
      </c>
      <c r="E134" s="145" t="s">
        <v>2134</v>
      </c>
      <c r="F134" s="146" t="s">
        <v>2135</v>
      </c>
      <c r="G134" s="147" t="s">
        <v>296</v>
      </c>
      <c r="H134" s="148">
        <v>24</v>
      </c>
      <c r="I134" s="149"/>
      <c r="J134" s="150">
        <f>ROUND(I134*H134,2)</f>
        <v>0</v>
      </c>
      <c r="K134" s="151"/>
      <c r="L134" s="30"/>
      <c r="M134" s="152" t="s">
        <v>35</v>
      </c>
      <c r="N134" s="153" t="s">
        <v>47</v>
      </c>
      <c r="P134" s="121">
        <f>O134*H134</f>
        <v>0</v>
      </c>
      <c r="Q134" s="121">
        <v>1.5247660000000001</v>
      </c>
      <c r="R134" s="121">
        <f>Q134*H134</f>
        <v>36.594384000000005</v>
      </c>
      <c r="S134" s="121">
        <v>0</v>
      </c>
      <c r="T134" s="122">
        <f>S134*H134</f>
        <v>0</v>
      </c>
      <c r="AR134" s="123" t="s">
        <v>289</v>
      </c>
      <c r="AT134" s="123" t="s">
        <v>349</v>
      </c>
      <c r="AU134" s="123" t="s">
        <v>85</v>
      </c>
      <c r="AY134" s="15" t="s">
        <v>288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83</v>
      </c>
      <c r="BK134" s="124">
        <f>ROUND(I134*H134,2)</f>
        <v>0</v>
      </c>
      <c r="BL134" s="15" t="s">
        <v>289</v>
      </c>
      <c r="BM134" s="123" t="s">
        <v>2136</v>
      </c>
    </row>
    <row r="135" spans="2:65" s="1" customFormat="1" ht="11.25">
      <c r="B135" s="30"/>
      <c r="D135" s="125" t="s">
        <v>291</v>
      </c>
      <c r="F135" s="126" t="s">
        <v>2135</v>
      </c>
      <c r="I135" s="127"/>
      <c r="L135" s="30"/>
      <c r="M135" s="128"/>
      <c r="T135" s="51"/>
      <c r="AT135" s="15" t="s">
        <v>291</v>
      </c>
      <c r="AU135" s="15" t="s">
        <v>85</v>
      </c>
    </row>
    <row r="136" spans="2:65" s="1" customFormat="1" ht="11.25">
      <c r="B136" s="30"/>
      <c r="D136" s="181" t="s">
        <v>2097</v>
      </c>
      <c r="F136" s="182" t="s">
        <v>2137</v>
      </c>
      <c r="I136" s="127"/>
      <c r="L136" s="30"/>
      <c r="M136" s="128"/>
      <c r="T136" s="51"/>
      <c r="AT136" s="15" t="s">
        <v>2097</v>
      </c>
      <c r="AU136" s="15" t="s">
        <v>85</v>
      </c>
    </row>
    <row r="137" spans="2:65" s="9" customFormat="1" ht="11.25">
      <c r="B137" s="129"/>
      <c r="D137" s="125" t="s">
        <v>292</v>
      </c>
      <c r="E137" s="130" t="s">
        <v>35</v>
      </c>
      <c r="F137" s="131" t="s">
        <v>2138</v>
      </c>
      <c r="H137" s="132">
        <v>24</v>
      </c>
      <c r="I137" s="133"/>
      <c r="L137" s="129"/>
      <c r="M137" s="134"/>
      <c r="T137" s="135"/>
      <c r="AT137" s="130" t="s">
        <v>292</v>
      </c>
      <c r="AU137" s="130" t="s">
        <v>85</v>
      </c>
      <c r="AV137" s="9" t="s">
        <v>85</v>
      </c>
      <c r="AW137" s="9" t="s">
        <v>37</v>
      </c>
      <c r="AX137" s="9" t="s">
        <v>76</v>
      </c>
      <c r="AY137" s="130" t="s">
        <v>288</v>
      </c>
    </row>
    <row r="138" spans="2:65" s="10" customFormat="1" ht="11.25">
      <c r="B138" s="136"/>
      <c r="D138" s="125" t="s">
        <v>292</v>
      </c>
      <c r="E138" s="137" t="s">
        <v>35</v>
      </c>
      <c r="F138" s="138" t="s">
        <v>307</v>
      </c>
      <c r="H138" s="139">
        <v>24</v>
      </c>
      <c r="I138" s="140"/>
      <c r="L138" s="136"/>
      <c r="M138" s="141"/>
      <c r="T138" s="142"/>
      <c r="AT138" s="137" t="s">
        <v>292</v>
      </c>
      <c r="AU138" s="137" t="s">
        <v>85</v>
      </c>
      <c r="AV138" s="10" t="s">
        <v>289</v>
      </c>
      <c r="AW138" s="10" t="s">
        <v>37</v>
      </c>
      <c r="AX138" s="10" t="s">
        <v>83</v>
      </c>
      <c r="AY138" s="137" t="s">
        <v>288</v>
      </c>
    </row>
    <row r="139" spans="2:65" s="1" customFormat="1" ht="16.5" customHeight="1">
      <c r="B139" s="30"/>
      <c r="C139" s="144" t="s">
        <v>343</v>
      </c>
      <c r="D139" s="144" t="s">
        <v>349</v>
      </c>
      <c r="E139" s="145" t="s">
        <v>2139</v>
      </c>
      <c r="F139" s="146" t="s">
        <v>2140</v>
      </c>
      <c r="G139" s="147" t="s">
        <v>311</v>
      </c>
      <c r="H139" s="148">
        <v>22.5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85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2141</v>
      </c>
    </row>
    <row r="140" spans="2:65" s="1" customFormat="1" ht="11.25">
      <c r="B140" s="30"/>
      <c r="D140" s="125" t="s">
        <v>291</v>
      </c>
      <c r="F140" s="126" t="s">
        <v>2140</v>
      </c>
      <c r="I140" s="127"/>
      <c r="L140" s="30"/>
      <c r="M140" s="128"/>
      <c r="T140" s="51"/>
      <c r="AT140" s="15" t="s">
        <v>291</v>
      </c>
      <c r="AU140" s="15" t="s">
        <v>85</v>
      </c>
    </row>
    <row r="141" spans="2:65" s="1" customFormat="1" ht="11.25">
      <c r="B141" s="30"/>
      <c r="D141" s="181" t="s">
        <v>2097</v>
      </c>
      <c r="F141" s="182" t="s">
        <v>2142</v>
      </c>
      <c r="I141" s="127"/>
      <c r="L141" s="30"/>
      <c r="M141" s="128"/>
      <c r="T141" s="51"/>
      <c r="AT141" s="15" t="s">
        <v>2097</v>
      </c>
      <c r="AU141" s="15" t="s">
        <v>85</v>
      </c>
    </row>
    <row r="142" spans="2:65" s="9" customFormat="1" ht="11.25">
      <c r="B142" s="129"/>
      <c r="D142" s="125" t="s">
        <v>292</v>
      </c>
      <c r="E142" s="130" t="s">
        <v>35</v>
      </c>
      <c r="F142" s="131" t="s">
        <v>2143</v>
      </c>
      <c r="H142" s="132">
        <v>22.5</v>
      </c>
      <c r="I142" s="133"/>
      <c r="L142" s="129"/>
      <c r="M142" s="134"/>
      <c r="T142" s="135"/>
      <c r="AT142" s="130" t="s">
        <v>292</v>
      </c>
      <c r="AU142" s="130" t="s">
        <v>85</v>
      </c>
      <c r="AV142" s="9" t="s">
        <v>85</v>
      </c>
      <c r="AW142" s="9" t="s">
        <v>37</v>
      </c>
      <c r="AX142" s="9" t="s">
        <v>76</v>
      </c>
      <c r="AY142" s="130" t="s">
        <v>288</v>
      </c>
    </row>
    <row r="143" spans="2:65" s="10" customFormat="1" ht="11.25">
      <c r="B143" s="136"/>
      <c r="D143" s="125" t="s">
        <v>292</v>
      </c>
      <c r="E143" s="137" t="s">
        <v>35</v>
      </c>
      <c r="F143" s="138" t="s">
        <v>307</v>
      </c>
      <c r="H143" s="139">
        <v>22.5</v>
      </c>
      <c r="I143" s="140"/>
      <c r="L143" s="136"/>
      <c r="M143" s="141"/>
      <c r="T143" s="142"/>
      <c r="AT143" s="137" t="s">
        <v>292</v>
      </c>
      <c r="AU143" s="137" t="s">
        <v>85</v>
      </c>
      <c r="AV143" s="10" t="s">
        <v>289</v>
      </c>
      <c r="AW143" s="10" t="s">
        <v>37</v>
      </c>
      <c r="AX143" s="10" t="s">
        <v>83</v>
      </c>
      <c r="AY143" s="137" t="s">
        <v>288</v>
      </c>
    </row>
    <row r="144" spans="2:65" s="1" customFormat="1" ht="16.5" customHeight="1">
      <c r="B144" s="30"/>
      <c r="C144" s="144" t="s">
        <v>348</v>
      </c>
      <c r="D144" s="144" t="s">
        <v>349</v>
      </c>
      <c r="E144" s="145" t="s">
        <v>2144</v>
      </c>
      <c r="F144" s="146" t="s">
        <v>2145</v>
      </c>
      <c r="G144" s="147" t="s">
        <v>286</v>
      </c>
      <c r="H144" s="148">
        <v>0.13900000000000001</v>
      </c>
      <c r="I144" s="149"/>
      <c r="J144" s="150">
        <f>ROUND(I144*H144,2)</f>
        <v>0</v>
      </c>
      <c r="K144" s="151"/>
      <c r="L144" s="30"/>
      <c r="M144" s="152" t="s">
        <v>35</v>
      </c>
      <c r="N144" s="153" t="s">
        <v>47</v>
      </c>
      <c r="P144" s="121">
        <f>O144*H144</f>
        <v>0</v>
      </c>
      <c r="Q144" s="121">
        <v>1.0606640000000001</v>
      </c>
      <c r="R144" s="121">
        <f>Q144*H144</f>
        <v>0.14743229600000002</v>
      </c>
      <c r="S144" s="121">
        <v>0</v>
      </c>
      <c r="T144" s="122">
        <f>S144*H144</f>
        <v>0</v>
      </c>
      <c r="AR144" s="123" t="s">
        <v>289</v>
      </c>
      <c r="AT144" s="123" t="s">
        <v>349</v>
      </c>
      <c r="AU144" s="123" t="s">
        <v>85</v>
      </c>
      <c r="AY144" s="15" t="s">
        <v>288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83</v>
      </c>
      <c r="BK144" s="124">
        <f>ROUND(I144*H144,2)</f>
        <v>0</v>
      </c>
      <c r="BL144" s="15" t="s">
        <v>289</v>
      </c>
      <c r="BM144" s="123" t="s">
        <v>2146</v>
      </c>
    </row>
    <row r="145" spans="2:65" s="1" customFormat="1" ht="11.25">
      <c r="B145" s="30"/>
      <c r="D145" s="125" t="s">
        <v>291</v>
      </c>
      <c r="F145" s="126" t="s">
        <v>2145</v>
      </c>
      <c r="I145" s="127"/>
      <c r="L145" s="30"/>
      <c r="M145" s="128"/>
      <c r="T145" s="51"/>
      <c r="AT145" s="15" t="s">
        <v>291</v>
      </c>
      <c r="AU145" s="15" t="s">
        <v>85</v>
      </c>
    </row>
    <row r="146" spans="2:65" s="1" customFormat="1" ht="11.25">
      <c r="B146" s="30"/>
      <c r="D146" s="181" t="s">
        <v>2097</v>
      </c>
      <c r="F146" s="182" t="s">
        <v>2147</v>
      </c>
      <c r="I146" s="127"/>
      <c r="L146" s="30"/>
      <c r="M146" s="128"/>
      <c r="T146" s="51"/>
      <c r="AT146" s="15" t="s">
        <v>2097</v>
      </c>
      <c r="AU146" s="15" t="s">
        <v>85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2148</v>
      </c>
      <c r="H147" s="132">
        <v>0.13900000000000001</v>
      </c>
      <c r="I147" s="133"/>
      <c r="L147" s="129"/>
      <c r="M147" s="134"/>
      <c r="T147" s="135"/>
      <c r="AT147" s="130" t="s">
        <v>292</v>
      </c>
      <c r="AU147" s="130" t="s">
        <v>85</v>
      </c>
      <c r="AV147" s="9" t="s">
        <v>85</v>
      </c>
      <c r="AW147" s="9" t="s">
        <v>37</v>
      </c>
      <c r="AX147" s="9" t="s">
        <v>76</v>
      </c>
      <c r="AY147" s="130" t="s">
        <v>288</v>
      </c>
    </row>
    <row r="148" spans="2:65" s="10" customFormat="1" ht="11.25">
      <c r="B148" s="136"/>
      <c r="D148" s="125" t="s">
        <v>292</v>
      </c>
      <c r="E148" s="137" t="s">
        <v>35</v>
      </c>
      <c r="F148" s="138" t="s">
        <v>307</v>
      </c>
      <c r="H148" s="139">
        <v>0.13900000000000001</v>
      </c>
      <c r="I148" s="140"/>
      <c r="L148" s="136"/>
      <c r="M148" s="141"/>
      <c r="T148" s="142"/>
      <c r="AT148" s="137" t="s">
        <v>292</v>
      </c>
      <c r="AU148" s="137" t="s">
        <v>85</v>
      </c>
      <c r="AV148" s="10" t="s">
        <v>289</v>
      </c>
      <c r="AW148" s="10" t="s">
        <v>37</v>
      </c>
      <c r="AX148" s="10" t="s">
        <v>83</v>
      </c>
      <c r="AY148" s="137" t="s">
        <v>288</v>
      </c>
    </row>
    <row r="149" spans="2:65" s="13" customFormat="1" ht="22.9" customHeight="1">
      <c r="B149" s="169"/>
      <c r="D149" s="170" t="s">
        <v>75</v>
      </c>
      <c r="E149" s="179" t="s">
        <v>193</v>
      </c>
      <c r="F149" s="179" t="s">
        <v>2149</v>
      </c>
      <c r="I149" s="172"/>
      <c r="J149" s="180">
        <f>BK149</f>
        <v>0</v>
      </c>
      <c r="L149" s="169"/>
      <c r="M149" s="174"/>
      <c r="P149" s="175">
        <f>P150+SUM(P151:P183)</f>
        <v>0</v>
      </c>
      <c r="R149" s="175">
        <f>R150+SUM(R151:R183)</f>
        <v>17.228342862098899</v>
      </c>
      <c r="T149" s="176">
        <f>T150+SUM(T151:T183)</f>
        <v>0</v>
      </c>
      <c r="AR149" s="170" t="s">
        <v>83</v>
      </c>
      <c r="AT149" s="177" t="s">
        <v>75</v>
      </c>
      <c r="AU149" s="177" t="s">
        <v>83</v>
      </c>
      <c r="AY149" s="170" t="s">
        <v>288</v>
      </c>
      <c r="BK149" s="178">
        <f>BK150+SUM(BK151:BK183)</f>
        <v>0</v>
      </c>
    </row>
    <row r="150" spans="2:65" s="1" customFormat="1" ht="16.5" customHeight="1">
      <c r="B150" s="30"/>
      <c r="C150" s="144" t="s">
        <v>8</v>
      </c>
      <c r="D150" s="144" t="s">
        <v>349</v>
      </c>
      <c r="E150" s="145" t="s">
        <v>2150</v>
      </c>
      <c r="F150" s="146" t="s">
        <v>2151</v>
      </c>
      <c r="G150" s="147" t="s">
        <v>311</v>
      </c>
      <c r="H150" s="148">
        <v>6.218</v>
      </c>
      <c r="I150" s="149"/>
      <c r="J150" s="150">
        <f>ROUND(I150*H150,2)</f>
        <v>0</v>
      </c>
      <c r="K150" s="151"/>
      <c r="L150" s="30"/>
      <c r="M150" s="152" t="s">
        <v>35</v>
      </c>
      <c r="N150" s="153" t="s">
        <v>47</v>
      </c>
      <c r="P150" s="121">
        <f>O150*H150</f>
        <v>0</v>
      </c>
      <c r="Q150" s="121">
        <v>2.5021499999999999</v>
      </c>
      <c r="R150" s="121">
        <f>Q150*H150</f>
        <v>15.558368699999999</v>
      </c>
      <c r="S150" s="121">
        <v>0</v>
      </c>
      <c r="T150" s="122">
        <f>S150*H150</f>
        <v>0</v>
      </c>
      <c r="AR150" s="123" t="s">
        <v>289</v>
      </c>
      <c r="AT150" s="123" t="s">
        <v>349</v>
      </c>
      <c r="AU150" s="123" t="s">
        <v>85</v>
      </c>
      <c r="AY150" s="15" t="s">
        <v>288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83</v>
      </c>
      <c r="BK150" s="124">
        <f>ROUND(I150*H150,2)</f>
        <v>0</v>
      </c>
      <c r="BL150" s="15" t="s">
        <v>289</v>
      </c>
      <c r="BM150" s="123" t="s">
        <v>2152</v>
      </c>
    </row>
    <row r="151" spans="2:65" s="1" customFormat="1" ht="11.25">
      <c r="B151" s="30"/>
      <c r="D151" s="125" t="s">
        <v>291</v>
      </c>
      <c r="F151" s="126" t="s">
        <v>2151</v>
      </c>
      <c r="I151" s="127"/>
      <c r="L151" s="30"/>
      <c r="M151" s="128"/>
      <c r="T151" s="51"/>
      <c r="AT151" s="15" t="s">
        <v>291</v>
      </c>
      <c r="AU151" s="15" t="s">
        <v>85</v>
      </c>
    </row>
    <row r="152" spans="2:65" s="1" customFormat="1" ht="11.25">
      <c r="B152" s="30"/>
      <c r="D152" s="181" t="s">
        <v>2097</v>
      </c>
      <c r="F152" s="182" t="s">
        <v>2153</v>
      </c>
      <c r="I152" s="127"/>
      <c r="L152" s="30"/>
      <c r="M152" s="128"/>
      <c r="T152" s="51"/>
      <c r="AT152" s="15" t="s">
        <v>2097</v>
      </c>
      <c r="AU152" s="15" t="s">
        <v>85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2154</v>
      </c>
      <c r="H153" s="132">
        <v>1.17</v>
      </c>
      <c r="I153" s="133"/>
      <c r="L153" s="129"/>
      <c r="M153" s="134"/>
      <c r="T153" s="135"/>
      <c r="AT153" s="130" t="s">
        <v>292</v>
      </c>
      <c r="AU153" s="130" t="s">
        <v>85</v>
      </c>
      <c r="AV153" s="9" t="s">
        <v>85</v>
      </c>
      <c r="AW153" s="9" t="s">
        <v>37</v>
      </c>
      <c r="AX153" s="9" t="s">
        <v>76</v>
      </c>
      <c r="AY153" s="130" t="s">
        <v>288</v>
      </c>
    </row>
    <row r="154" spans="2:65" s="9" customFormat="1" ht="11.25">
      <c r="B154" s="129"/>
      <c r="D154" s="125" t="s">
        <v>292</v>
      </c>
      <c r="E154" s="130" t="s">
        <v>35</v>
      </c>
      <c r="F154" s="131" t="s">
        <v>2155</v>
      </c>
      <c r="H154" s="132">
        <v>1.3129999999999999</v>
      </c>
      <c r="I154" s="133"/>
      <c r="L154" s="129"/>
      <c r="M154" s="134"/>
      <c r="T154" s="135"/>
      <c r="AT154" s="130" t="s">
        <v>292</v>
      </c>
      <c r="AU154" s="130" t="s">
        <v>85</v>
      </c>
      <c r="AV154" s="9" t="s">
        <v>85</v>
      </c>
      <c r="AW154" s="9" t="s">
        <v>37</v>
      </c>
      <c r="AX154" s="9" t="s">
        <v>76</v>
      </c>
      <c r="AY154" s="130" t="s">
        <v>288</v>
      </c>
    </row>
    <row r="155" spans="2:65" s="9" customFormat="1" ht="11.25">
      <c r="B155" s="129"/>
      <c r="D155" s="125" t="s">
        <v>292</v>
      </c>
      <c r="E155" s="130" t="s">
        <v>35</v>
      </c>
      <c r="F155" s="131" t="s">
        <v>2156</v>
      </c>
      <c r="H155" s="132">
        <v>1.8</v>
      </c>
      <c r="I155" s="133"/>
      <c r="L155" s="129"/>
      <c r="M155" s="134"/>
      <c r="T155" s="135"/>
      <c r="AT155" s="130" t="s">
        <v>292</v>
      </c>
      <c r="AU155" s="130" t="s">
        <v>85</v>
      </c>
      <c r="AV155" s="9" t="s">
        <v>85</v>
      </c>
      <c r="AW155" s="9" t="s">
        <v>37</v>
      </c>
      <c r="AX155" s="9" t="s">
        <v>76</v>
      </c>
      <c r="AY155" s="130" t="s">
        <v>288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2157</v>
      </c>
      <c r="H156" s="132">
        <v>1.9350000000000001</v>
      </c>
      <c r="I156" s="133"/>
      <c r="L156" s="129"/>
      <c r="M156" s="134"/>
      <c r="T156" s="135"/>
      <c r="AT156" s="130" t="s">
        <v>292</v>
      </c>
      <c r="AU156" s="130" t="s">
        <v>85</v>
      </c>
      <c r="AV156" s="9" t="s">
        <v>85</v>
      </c>
      <c r="AW156" s="9" t="s">
        <v>37</v>
      </c>
      <c r="AX156" s="9" t="s">
        <v>76</v>
      </c>
      <c r="AY156" s="130" t="s">
        <v>288</v>
      </c>
    </row>
    <row r="157" spans="2:65" s="10" customFormat="1" ht="11.25">
      <c r="B157" s="136"/>
      <c r="D157" s="125" t="s">
        <v>292</v>
      </c>
      <c r="E157" s="137" t="s">
        <v>35</v>
      </c>
      <c r="F157" s="138" t="s">
        <v>307</v>
      </c>
      <c r="H157" s="139">
        <v>6.218</v>
      </c>
      <c r="I157" s="140"/>
      <c r="L157" s="136"/>
      <c r="M157" s="141"/>
      <c r="T157" s="142"/>
      <c r="AT157" s="137" t="s">
        <v>292</v>
      </c>
      <c r="AU157" s="137" t="s">
        <v>85</v>
      </c>
      <c r="AV157" s="10" t="s">
        <v>289</v>
      </c>
      <c r="AW157" s="10" t="s">
        <v>37</v>
      </c>
      <c r="AX157" s="10" t="s">
        <v>83</v>
      </c>
      <c r="AY157" s="137" t="s">
        <v>288</v>
      </c>
    </row>
    <row r="158" spans="2:65" s="1" customFormat="1" ht="16.5" customHeight="1">
      <c r="B158" s="30"/>
      <c r="C158" s="144" t="s">
        <v>359</v>
      </c>
      <c r="D158" s="144" t="s">
        <v>349</v>
      </c>
      <c r="E158" s="145" t="s">
        <v>2158</v>
      </c>
      <c r="F158" s="146" t="s">
        <v>2159</v>
      </c>
      <c r="G158" s="147" t="s">
        <v>486</v>
      </c>
      <c r="H158" s="148">
        <v>25.925000000000001</v>
      </c>
      <c r="I158" s="149"/>
      <c r="J158" s="150">
        <f>ROUND(I158*H158,2)</f>
        <v>0</v>
      </c>
      <c r="K158" s="151"/>
      <c r="L158" s="30"/>
      <c r="M158" s="152" t="s">
        <v>35</v>
      </c>
      <c r="N158" s="153" t="s">
        <v>47</v>
      </c>
      <c r="P158" s="121">
        <f>O158*H158</f>
        <v>0</v>
      </c>
      <c r="Q158" s="121">
        <v>4.1258200000000002E-2</v>
      </c>
      <c r="R158" s="121">
        <f>Q158*H158</f>
        <v>1.069618835</v>
      </c>
      <c r="S158" s="121">
        <v>0</v>
      </c>
      <c r="T158" s="122">
        <f>S158*H158</f>
        <v>0</v>
      </c>
      <c r="AR158" s="123" t="s">
        <v>289</v>
      </c>
      <c r="AT158" s="123" t="s">
        <v>349</v>
      </c>
      <c r="AU158" s="123" t="s">
        <v>85</v>
      </c>
      <c r="AY158" s="15" t="s">
        <v>288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83</v>
      </c>
      <c r="BK158" s="124">
        <f>ROUND(I158*H158,2)</f>
        <v>0</v>
      </c>
      <c r="BL158" s="15" t="s">
        <v>289</v>
      </c>
      <c r="BM158" s="123" t="s">
        <v>2160</v>
      </c>
    </row>
    <row r="159" spans="2:65" s="1" customFormat="1" ht="11.25">
      <c r="B159" s="30"/>
      <c r="D159" s="125" t="s">
        <v>291</v>
      </c>
      <c r="F159" s="126" t="s">
        <v>2159</v>
      </c>
      <c r="I159" s="127"/>
      <c r="L159" s="30"/>
      <c r="M159" s="128"/>
      <c r="T159" s="51"/>
      <c r="AT159" s="15" t="s">
        <v>291</v>
      </c>
      <c r="AU159" s="15" t="s">
        <v>85</v>
      </c>
    </row>
    <row r="160" spans="2:65" s="1" customFormat="1" ht="11.25">
      <c r="B160" s="30"/>
      <c r="D160" s="181" t="s">
        <v>2097</v>
      </c>
      <c r="F160" s="182" t="s">
        <v>2161</v>
      </c>
      <c r="I160" s="127"/>
      <c r="L160" s="30"/>
      <c r="M160" s="128"/>
      <c r="T160" s="51"/>
      <c r="AT160" s="15" t="s">
        <v>2097</v>
      </c>
      <c r="AU160" s="15" t="s">
        <v>85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2162</v>
      </c>
      <c r="H161" s="132">
        <v>4.2</v>
      </c>
      <c r="I161" s="133"/>
      <c r="L161" s="129"/>
      <c r="M161" s="134"/>
      <c r="T161" s="135"/>
      <c r="AT161" s="130" t="s">
        <v>292</v>
      </c>
      <c r="AU161" s="130" t="s">
        <v>85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2163</v>
      </c>
      <c r="H162" s="132">
        <v>4.6749999999999998</v>
      </c>
      <c r="I162" s="133"/>
      <c r="L162" s="129"/>
      <c r="M162" s="134"/>
      <c r="T162" s="135"/>
      <c r="AT162" s="130" t="s">
        <v>292</v>
      </c>
      <c r="AU162" s="130" t="s">
        <v>85</v>
      </c>
      <c r="AV162" s="9" t="s">
        <v>85</v>
      </c>
      <c r="AW162" s="9" t="s">
        <v>37</v>
      </c>
      <c r="AX162" s="9" t="s">
        <v>76</v>
      </c>
      <c r="AY162" s="130" t="s">
        <v>288</v>
      </c>
    </row>
    <row r="163" spans="2:65" s="9" customFormat="1" ht="11.25">
      <c r="B163" s="129"/>
      <c r="D163" s="125" t="s">
        <v>292</v>
      </c>
      <c r="E163" s="130" t="s">
        <v>35</v>
      </c>
      <c r="F163" s="131" t="s">
        <v>2164</v>
      </c>
      <c r="H163" s="132">
        <v>8.2249999999999996</v>
      </c>
      <c r="I163" s="133"/>
      <c r="L163" s="129"/>
      <c r="M163" s="134"/>
      <c r="T163" s="135"/>
      <c r="AT163" s="130" t="s">
        <v>292</v>
      </c>
      <c r="AU163" s="130" t="s">
        <v>85</v>
      </c>
      <c r="AV163" s="9" t="s">
        <v>85</v>
      </c>
      <c r="AW163" s="9" t="s">
        <v>37</v>
      </c>
      <c r="AX163" s="9" t="s">
        <v>76</v>
      </c>
      <c r="AY163" s="130" t="s">
        <v>288</v>
      </c>
    </row>
    <row r="164" spans="2:65" s="9" customFormat="1" ht="11.25">
      <c r="B164" s="129"/>
      <c r="D164" s="125" t="s">
        <v>292</v>
      </c>
      <c r="E164" s="130" t="s">
        <v>35</v>
      </c>
      <c r="F164" s="131" t="s">
        <v>2165</v>
      </c>
      <c r="H164" s="132">
        <v>8.8249999999999993</v>
      </c>
      <c r="I164" s="133"/>
      <c r="L164" s="129"/>
      <c r="M164" s="134"/>
      <c r="T164" s="135"/>
      <c r="AT164" s="130" t="s">
        <v>292</v>
      </c>
      <c r="AU164" s="130" t="s">
        <v>85</v>
      </c>
      <c r="AV164" s="9" t="s">
        <v>85</v>
      </c>
      <c r="AW164" s="9" t="s">
        <v>37</v>
      </c>
      <c r="AX164" s="9" t="s">
        <v>76</v>
      </c>
      <c r="AY164" s="130" t="s">
        <v>288</v>
      </c>
    </row>
    <row r="165" spans="2:65" s="10" customFormat="1" ht="11.25">
      <c r="B165" s="136"/>
      <c r="D165" s="125" t="s">
        <v>292</v>
      </c>
      <c r="E165" s="137" t="s">
        <v>35</v>
      </c>
      <c r="F165" s="138" t="s">
        <v>307</v>
      </c>
      <c r="H165" s="139">
        <v>25.925000000000001</v>
      </c>
      <c r="I165" s="140"/>
      <c r="L165" s="136"/>
      <c r="M165" s="141"/>
      <c r="T165" s="142"/>
      <c r="AT165" s="137" t="s">
        <v>292</v>
      </c>
      <c r="AU165" s="137" t="s">
        <v>85</v>
      </c>
      <c r="AV165" s="10" t="s">
        <v>289</v>
      </c>
      <c r="AW165" s="10" t="s">
        <v>37</v>
      </c>
      <c r="AX165" s="10" t="s">
        <v>83</v>
      </c>
      <c r="AY165" s="137" t="s">
        <v>288</v>
      </c>
    </row>
    <row r="166" spans="2:65" s="1" customFormat="1" ht="16.5" customHeight="1">
      <c r="B166" s="30"/>
      <c r="C166" s="144" t="s">
        <v>365</v>
      </c>
      <c r="D166" s="144" t="s">
        <v>349</v>
      </c>
      <c r="E166" s="145" t="s">
        <v>2166</v>
      </c>
      <c r="F166" s="146" t="s">
        <v>2167</v>
      </c>
      <c r="G166" s="147" t="s">
        <v>486</v>
      </c>
      <c r="H166" s="148">
        <v>17.625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1.5E-5</v>
      </c>
      <c r="R166" s="121">
        <f>Q166*H166</f>
        <v>2.6437500000000002E-4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85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2168</v>
      </c>
    </row>
    <row r="167" spans="2:65" s="1" customFormat="1" ht="11.25">
      <c r="B167" s="30"/>
      <c r="D167" s="125" t="s">
        <v>291</v>
      </c>
      <c r="F167" s="126" t="s">
        <v>2167</v>
      </c>
      <c r="I167" s="127"/>
      <c r="L167" s="30"/>
      <c r="M167" s="128"/>
      <c r="T167" s="51"/>
      <c r="AT167" s="15" t="s">
        <v>291</v>
      </c>
      <c r="AU167" s="15" t="s">
        <v>85</v>
      </c>
    </row>
    <row r="168" spans="2:65" s="1" customFormat="1" ht="11.25">
      <c r="B168" s="30"/>
      <c r="D168" s="181" t="s">
        <v>2097</v>
      </c>
      <c r="F168" s="182" t="s">
        <v>2169</v>
      </c>
      <c r="I168" s="127"/>
      <c r="L168" s="30"/>
      <c r="M168" s="128"/>
      <c r="T168" s="51"/>
      <c r="AT168" s="15" t="s">
        <v>2097</v>
      </c>
      <c r="AU168" s="15" t="s">
        <v>85</v>
      </c>
    </row>
    <row r="169" spans="2:65" s="1" customFormat="1" ht="16.5" customHeight="1">
      <c r="B169" s="30"/>
      <c r="C169" s="144" t="s">
        <v>372</v>
      </c>
      <c r="D169" s="144" t="s">
        <v>349</v>
      </c>
      <c r="E169" s="145" t="s">
        <v>2170</v>
      </c>
      <c r="F169" s="146" t="s">
        <v>2171</v>
      </c>
      <c r="G169" s="147" t="s">
        <v>286</v>
      </c>
      <c r="H169" s="148">
        <v>0.35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1.0487652000000001</v>
      </c>
      <c r="R169" s="121">
        <f>Q169*H169</f>
        <v>0.36706781999999999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85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2172</v>
      </c>
    </row>
    <row r="170" spans="2:65" s="1" customFormat="1" ht="11.25">
      <c r="B170" s="30"/>
      <c r="D170" s="125" t="s">
        <v>291</v>
      </c>
      <c r="F170" s="126" t="s">
        <v>2171</v>
      </c>
      <c r="I170" s="127"/>
      <c r="L170" s="30"/>
      <c r="M170" s="128"/>
      <c r="T170" s="51"/>
      <c r="AT170" s="15" t="s">
        <v>291</v>
      </c>
      <c r="AU170" s="15" t="s">
        <v>85</v>
      </c>
    </row>
    <row r="171" spans="2:65" s="1" customFormat="1" ht="11.25">
      <c r="B171" s="30"/>
      <c r="D171" s="181" t="s">
        <v>2097</v>
      </c>
      <c r="F171" s="182" t="s">
        <v>2173</v>
      </c>
      <c r="I171" s="127"/>
      <c r="L171" s="30"/>
      <c r="M171" s="128"/>
      <c r="T171" s="51"/>
      <c r="AT171" s="15" t="s">
        <v>2097</v>
      </c>
      <c r="AU171" s="15" t="s">
        <v>85</v>
      </c>
    </row>
    <row r="172" spans="2:65" s="1" customFormat="1" ht="16.5" customHeight="1">
      <c r="B172" s="30"/>
      <c r="C172" s="144" t="s">
        <v>378</v>
      </c>
      <c r="D172" s="144" t="s">
        <v>349</v>
      </c>
      <c r="E172" s="145" t="s">
        <v>2174</v>
      </c>
      <c r="F172" s="146" t="s">
        <v>2175</v>
      </c>
      <c r="G172" s="147" t="s">
        <v>286</v>
      </c>
      <c r="H172" s="148">
        <v>0.20899999999999999</v>
      </c>
      <c r="I172" s="149"/>
      <c r="J172" s="150">
        <f>ROUND(I172*H172,2)</f>
        <v>0</v>
      </c>
      <c r="K172" s="151"/>
      <c r="L172" s="30"/>
      <c r="M172" s="152" t="s">
        <v>35</v>
      </c>
      <c r="N172" s="153" t="s">
        <v>47</v>
      </c>
      <c r="P172" s="121">
        <f>O172*H172</f>
        <v>0</v>
      </c>
      <c r="Q172" s="121">
        <v>1.1127737420999999</v>
      </c>
      <c r="R172" s="121">
        <f>Q172*H172</f>
        <v>0.23256971209889998</v>
      </c>
      <c r="S172" s="121">
        <v>0</v>
      </c>
      <c r="T172" s="122">
        <f>S172*H172</f>
        <v>0</v>
      </c>
      <c r="AR172" s="123" t="s">
        <v>289</v>
      </c>
      <c r="AT172" s="123" t="s">
        <v>349</v>
      </c>
      <c r="AU172" s="123" t="s">
        <v>85</v>
      </c>
      <c r="AY172" s="15" t="s">
        <v>288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83</v>
      </c>
      <c r="BK172" s="124">
        <f>ROUND(I172*H172,2)</f>
        <v>0</v>
      </c>
      <c r="BL172" s="15" t="s">
        <v>289</v>
      </c>
      <c r="BM172" s="123" t="s">
        <v>2176</v>
      </c>
    </row>
    <row r="173" spans="2:65" s="1" customFormat="1" ht="11.25">
      <c r="B173" s="30"/>
      <c r="D173" s="125" t="s">
        <v>291</v>
      </c>
      <c r="F173" s="126" t="s">
        <v>2175</v>
      </c>
      <c r="I173" s="127"/>
      <c r="L173" s="30"/>
      <c r="M173" s="128"/>
      <c r="T173" s="51"/>
      <c r="AT173" s="15" t="s">
        <v>291</v>
      </c>
      <c r="AU173" s="15" t="s">
        <v>85</v>
      </c>
    </row>
    <row r="174" spans="2:65" s="1" customFormat="1" ht="11.25">
      <c r="B174" s="30"/>
      <c r="D174" s="181" t="s">
        <v>2097</v>
      </c>
      <c r="F174" s="182" t="s">
        <v>2177</v>
      </c>
      <c r="I174" s="127"/>
      <c r="L174" s="30"/>
      <c r="M174" s="128"/>
      <c r="T174" s="51"/>
      <c r="AT174" s="15" t="s">
        <v>2097</v>
      </c>
      <c r="AU174" s="15" t="s">
        <v>85</v>
      </c>
    </row>
    <row r="175" spans="2:65" s="9" customFormat="1" ht="11.25">
      <c r="B175" s="129"/>
      <c r="D175" s="125" t="s">
        <v>292</v>
      </c>
      <c r="E175" s="130" t="s">
        <v>35</v>
      </c>
      <c r="F175" s="131" t="s">
        <v>2178</v>
      </c>
      <c r="H175" s="132">
        <v>0.20899999999999999</v>
      </c>
      <c r="I175" s="133"/>
      <c r="L175" s="129"/>
      <c r="M175" s="134"/>
      <c r="T175" s="135"/>
      <c r="AT175" s="130" t="s">
        <v>292</v>
      </c>
      <c r="AU175" s="130" t="s">
        <v>85</v>
      </c>
      <c r="AV175" s="9" t="s">
        <v>85</v>
      </c>
      <c r="AW175" s="9" t="s">
        <v>37</v>
      </c>
      <c r="AX175" s="9" t="s">
        <v>76</v>
      </c>
      <c r="AY175" s="130" t="s">
        <v>288</v>
      </c>
    </row>
    <row r="176" spans="2:65" s="10" customFormat="1" ht="11.25">
      <c r="B176" s="136"/>
      <c r="D176" s="125" t="s">
        <v>292</v>
      </c>
      <c r="E176" s="137" t="s">
        <v>35</v>
      </c>
      <c r="F176" s="138" t="s">
        <v>307</v>
      </c>
      <c r="H176" s="139">
        <v>0.20899999999999999</v>
      </c>
      <c r="I176" s="140"/>
      <c r="L176" s="136"/>
      <c r="M176" s="141"/>
      <c r="T176" s="142"/>
      <c r="AT176" s="137" t="s">
        <v>292</v>
      </c>
      <c r="AU176" s="137" t="s">
        <v>85</v>
      </c>
      <c r="AV176" s="10" t="s">
        <v>289</v>
      </c>
      <c r="AW176" s="10" t="s">
        <v>37</v>
      </c>
      <c r="AX176" s="10" t="s">
        <v>83</v>
      </c>
      <c r="AY176" s="137" t="s">
        <v>288</v>
      </c>
    </row>
    <row r="177" spans="2:65" s="1" customFormat="1" ht="16.5" customHeight="1">
      <c r="B177" s="30"/>
      <c r="C177" s="144" t="s">
        <v>384</v>
      </c>
      <c r="D177" s="144" t="s">
        <v>349</v>
      </c>
      <c r="E177" s="145" t="s">
        <v>2179</v>
      </c>
      <c r="F177" s="146" t="s">
        <v>2180</v>
      </c>
      <c r="G177" s="147" t="s">
        <v>296</v>
      </c>
      <c r="H177" s="148">
        <v>6.6</v>
      </c>
      <c r="I177" s="149"/>
      <c r="J177" s="150">
        <f>ROUND(I177*H177,2)</f>
        <v>0</v>
      </c>
      <c r="K177" s="151"/>
      <c r="L177" s="30"/>
      <c r="M177" s="152" t="s">
        <v>35</v>
      </c>
      <c r="N177" s="153" t="s">
        <v>47</v>
      </c>
      <c r="P177" s="121">
        <f>O177*H177</f>
        <v>0</v>
      </c>
      <c r="Q177" s="121">
        <v>6.8700000000000003E-5</v>
      </c>
      <c r="R177" s="121">
        <f>Q177*H177</f>
        <v>4.5342000000000001E-4</v>
      </c>
      <c r="S177" s="121">
        <v>0</v>
      </c>
      <c r="T177" s="122">
        <f>S177*H177</f>
        <v>0</v>
      </c>
      <c r="AR177" s="123" t="s">
        <v>289</v>
      </c>
      <c r="AT177" s="123" t="s">
        <v>349</v>
      </c>
      <c r="AU177" s="123" t="s">
        <v>85</v>
      </c>
      <c r="AY177" s="15" t="s">
        <v>288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5" t="s">
        <v>83</v>
      </c>
      <c r="BK177" s="124">
        <f>ROUND(I177*H177,2)</f>
        <v>0</v>
      </c>
      <c r="BL177" s="15" t="s">
        <v>289</v>
      </c>
      <c r="BM177" s="123" t="s">
        <v>2181</v>
      </c>
    </row>
    <row r="178" spans="2:65" s="1" customFormat="1" ht="11.25">
      <c r="B178" s="30"/>
      <c r="D178" s="125" t="s">
        <v>291</v>
      </c>
      <c r="F178" s="126" t="s">
        <v>2180</v>
      </c>
      <c r="I178" s="127"/>
      <c r="L178" s="30"/>
      <c r="M178" s="128"/>
      <c r="T178" s="51"/>
      <c r="AT178" s="15" t="s">
        <v>291</v>
      </c>
      <c r="AU178" s="15" t="s">
        <v>85</v>
      </c>
    </row>
    <row r="179" spans="2:65" s="1" customFormat="1" ht="11.25">
      <c r="B179" s="30"/>
      <c r="D179" s="181" t="s">
        <v>2097</v>
      </c>
      <c r="F179" s="182" t="s">
        <v>2182</v>
      </c>
      <c r="I179" s="127"/>
      <c r="L179" s="30"/>
      <c r="M179" s="128"/>
      <c r="T179" s="51"/>
      <c r="AT179" s="15" t="s">
        <v>2097</v>
      </c>
      <c r="AU179" s="15" t="s">
        <v>85</v>
      </c>
    </row>
    <row r="180" spans="2:65" s="9" customFormat="1" ht="11.25">
      <c r="B180" s="129"/>
      <c r="D180" s="125" t="s">
        <v>292</v>
      </c>
      <c r="E180" s="130" t="s">
        <v>35</v>
      </c>
      <c r="F180" s="131" t="s">
        <v>2183</v>
      </c>
      <c r="H180" s="132">
        <v>2.4</v>
      </c>
      <c r="I180" s="133"/>
      <c r="L180" s="129"/>
      <c r="M180" s="134"/>
      <c r="T180" s="135"/>
      <c r="AT180" s="130" t="s">
        <v>292</v>
      </c>
      <c r="AU180" s="130" t="s">
        <v>85</v>
      </c>
      <c r="AV180" s="9" t="s">
        <v>85</v>
      </c>
      <c r="AW180" s="9" t="s">
        <v>37</v>
      </c>
      <c r="AX180" s="9" t="s">
        <v>76</v>
      </c>
      <c r="AY180" s="130" t="s">
        <v>288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2184</v>
      </c>
      <c r="H181" s="132">
        <v>4.2</v>
      </c>
      <c r="I181" s="133"/>
      <c r="L181" s="129"/>
      <c r="M181" s="134"/>
      <c r="T181" s="135"/>
      <c r="AT181" s="130" t="s">
        <v>292</v>
      </c>
      <c r="AU181" s="130" t="s">
        <v>85</v>
      </c>
      <c r="AV181" s="9" t="s">
        <v>85</v>
      </c>
      <c r="AW181" s="9" t="s">
        <v>37</v>
      </c>
      <c r="AX181" s="9" t="s">
        <v>76</v>
      </c>
      <c r="AY181" s="130" t="s">
        <v>288</v>
      </c>
    </row>
    <row r="182" spans="2:65" s="10" customFormat="1" ht="11.25">
      <c r="B182" s="136"/>
      <c r="D182" s="125" t="s">
        <v>292</v>
      </c>
      <c r="E182" s="137" t="s">
        <v>35</v>
      </c>
      <c r="F182" s="138" t="s">
        <v>307</v>
      </c>
      <c r="H182" s="139">
        <v>6.6</v>
      </c>
      <c r="I182" s="140"/>
      <c r="L182" s="136"/>
      <c r="M182" s="141"/>
      <c r="T182" s="142"/>
      <c r="AT182" s="137" t="s">
        <v>292</v>
      </c>
      <c r="AU182" s="137" t="s">
        <v>85</v>
      </c>
      <c r="AV182" s="10" t="s">
        <v>289</v>
      </c>
      <c r="AW182" s="10" t="s">
        <v>37</v>
      </c>
      <c r="AX182" s="10" t="s">
        <v>83</v>
      </c>
      <c r="AY182" s="137" t="s">
        <v>288</v>
      </c>
    </row>
    <row r="183" spans="2:65" s="13" customFormat="1" ht="20.85" customHeight="1">
      <c r="B183" s="169"/>
      <c r="D183" s="170" t="s">
        <v>75</v>
      </c>
      <c r="E183" s="179" t="s">
        <v>308</v>
      </c>
      <c r="F183" s="179" t="s">
        <v>2185</v>
      </c>
      <c r="I183" s="172"/>
      <c r="J183" s="180">
        <f>BK183</f>
        <v>0</v>
      </c>
      <c r="L183" s="169"/>
      <c r="M183" s="174"/>
      <c r="P183" s="175">
        <f>SUM(P184:P187)</f>
        <v>0</v>
      </c>
      <c r="R183" s="175">
        <f>SUM(R184:R187)</f>
        <v>0</v>
      </c>
      <c r="T183" s="176">
        <f>SUM(T184:T187)</f>
        <v>0</v>
      </c>
      <c r="AR183" s="170" t="s">
        <v>83</v>
      </c>
      <c r="AT183" s="177" t="s">
        <v>75</v>
      </c>
      <c r="AU183" s="177" t="s">
        <v>85</v>
      </c>
      <c r="AY183" s="170" t="s">
        <v>288</v>
      </c>
      <c r="BK183" s="178">
        <f>SUM(BK184:BK187)</f>
        <v>0</v>
      </c>
    </row>
    <row r="184" spans="2:65" s="1" customFormat="1" ht="16.5" customHeight="1">
      <c r="B184" s="30"/>
      <c r="C184" s="144" t="s">
        <v>390</v>
      </c>
      <c r="D184" s="144" t="s">
        <v>349</v>
      </c>
      <c r="E184" s="145" t="s">
        <v>2186</v>
      </c>
      <c r="F184" s="146" t="s">
        <v>1164</v>
      </c>
      <c r="G184" s="147" t="s">
        <v>311</v>
      </c>
      <c r="H184" s="148">
        <v>99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193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2187</v>
      </c>
    </row>
    <row r="185" spans="2:65" s="1" customFormat="1" ht="11.25">
      <c r="B185" s="30"/>
      <c r="D185" s="125" t="s">
        <v>291</v>
      </c>
      <c r="F185" s="126" t="s">
        <v>1164</v>
      </c>
      <c r="I185" s="127"/>
      <c r="L185" s="30"/>
      <c r="M185" s="128"/>
      <c r="T185" s="51"/>
      <c r="AT185" s="15" t="s">
        <v>291</v>
      </c>
      <c r="AU185" s="15" t="s">
        <v>193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2188</v>
      </c>
      <c r="H186" s="132">
        <v>99</v>
      </c>
      <c r="I186" s="133"/>
      <c r="L186" s="129"/>
      <c r="M186" s="134"/>
      <c r="T186" s="135"/>
      <c r="AT186" s="130" t="s">
        <v>292</v>
      </c>
      <c r="AU186" s="130" t="s">
        <v>193</v>
      </c>
      <c r="AV186" s="9" t="s">
        <v>85</v>
      </c>
      <c r="AW186" s="9" t="s">
        <v>37</v>
      </c>
      <c r="AX186" s="9" t="s">
        <v>76</v>
      </c>
      <c r="AY186" s="130" t="s">
        <v>288</v>
      </c>
    </row>
    <row r="187" spans="2:65" s="10" customFormat="1" ht="11.25">
      <c r="B187" s="136"/>
      <c r="D187" s="125" t="s">
        <v>292</v>
      </c>
      <c r="E187" s="137" t="s">
        <v>35</v>
      </c>
      <c r="F187" s="138" t="s">
        <v>307</v>
      </c>
      <c r="H187" s="139">
        <v>99</v>
      </c>
      <c r="I187" s="140"/>
      <c r="L187" s="136"/>
      <c r="M187" s="141"/>
      <c r="T187" s="142"/>
      <c r="AT187" s="137" t="s">
        <v>292</v>
      </c>
      <c r="AU187" s="137" t="s">
        <v>193</v>
      </c>
      <c r="AV187" s="10" t="s">
        <v>289</v>
      </c>
      <c r="AW187" s="10" t="s">
        <v>37</v>
      </c>
      <c r="AX187" s="10" t="s">
        <v>83</v>
      </c>
      <c r="AY187" s="137" t="s">
        <v>288</v>
      </c>
    </row>
    <row r="188" spans="2:65" s="13" customFormat="1" ht="22.9" customHeight="1">
      <c r="B188" s="169"/>
      <c r="D188" s="170" t="s">
        <v>75</v>
      </c>
      <c r="E188" s="179" t="s">
        <v>315</v>
      </c>
      <c r="F188" s="179" t="s">
        <v>2189</v>
      </c>
      <c r="I188" s="172"/>
      <c r="J188" s="180">
        <f>BK188</f>
        <v>0</v>
      </c>
      <c r="L188" s="169"/>
      <c r="M188" s="174"/>
      <c r="P188" s="175">
        <f>SUM(P189:P203)</f>
        <v>0</v>
      </c>
      <c r="R188" s="175">
        <f>SUM(R189:R203)</f>
        <v>18.607575477657999</v>
      </c>
      <c r="T188" s="176">
        <f>SUM(T189:T203)</f>
        <v>0</v>
      </c>
      <c r="AR188" s="170" t="s">
        <v>83</v>
      </c>
      <c r="AT188" s="177" t="s">
        <v>75</v>
      </c>
      <c r="AU188" s="177" t="s">
        <v>83</v>
      </c>
      <c r="AY188" s="170" t="s">
        <v>288</v>
      </c>
      <c r="BK188" s="178">
        <f>SUM(BK189:BK203)</f>
        <v>0</v>
      </c>
    </row>
    <row r="189" spans="2:65" s="1" customFormat="1" ht="16.5" customHeight="1">
      <c r="B189" s="30"/>
      <c r="C189" s="144" t="s">
        <v>396</v>
      </c>
      <c r="D189" s="144" t="s">
        <v>349</v>
      </c>
      <c r="E189" s="145" t="s">
        <v>2190</v>
      </c>
      <c r="F189" s="146" t="s">
        <v>2191</v>
      </c>
      <c r="G189" s="147" t="s">
        <v>486</v>
      </c>
      <c r="H189" s="148">
        <v>18.204999999999998</v>
      </c>
      <c r="I189" s="149"/>
      <c r="J189" s="150">
        <f>ROUND(I189*H189,2)</f>
        <v>0</v>
      </c>
      <c r="K189" s="151"/>
      <c r="L189" s="30"/>
      <c r="M189" s="152" t="s">
        <v>35</v>
      </c>
      <c r="N189" s="153" t="s">
        <v>47</v>
      </c>
      <c r="P189" s="121">
        <f>O189*H189</f>
        <v>0</v>
      </c>
      <c r="Q189" s="121">
        <v>1.110364E-3</v>
      </c>
      <c r="R189" s="121">
        <f>Q189*H189</f>
        <v>2.0214176619999996E-2</v>
      </c>
      <c r="S189" s="121">
        <v>0</v>
      </c>
      <c r="T189" s="122">
        <f>S189*H189</f>
        <v>0</v>
      </c>
      <c r="AR189" s="123" t="s">
        <v>289</v>
      </c>
      <c r="AT189" s="123" t="s">
        <v>349</v>
      </c>
      <c r="AU189" s="123" t="s">
        <v>85</v>
      </c>
      <c r="AY189" s="15" t="s">
        <v>288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83</v>
      </c>
      <c r="BK189" s="124">
        <f>ROUND(I189*H189,2)</f>
        <v>0</v>
      </c>
      <c r="BL189" s="15" t="s">
        <v>289</v>
      </c>
      <c r="BM189" s="123" t="s">
        <v>2192</v>
      </c>
    </row>
    <row r="190" spans="2:65" s="1" customFormat="1" ht="11.25">
      <c r="B190" s="30"/>
      <c r="D190" s="125" t="s">
        <v>291</v>
      </c>
      <c r="F190" s="126" t="s">
        <v>2191</v>
      </c>
      <c r="I190" s="127"/>
      <c r="L190" s="30"/>
      <c r="M190" s="128"/>
      <c r="T190" s="51"/>
      <c r="AT190" s="15" t="s">
        <v>291</v>
      </c>
      <c r="AU190" s="15" t="s">
        <v>85</v>
      </c>
    </row>
    <row r="191" spans="2:65" s="1" customFormat="1" ht="11.25">
      <c r="B191" s="30"/>
      <c r="D191" s="181" t="s">
        <v>2097</v>
      </c>
      <c r="F191" s="182" t="s">
        <v>2193</v>
      </c>
      <c r="I191" s="127"/>
      <c r="L191" s="30"/>
      <c r="M191" s="128"/>
      <c r="T191" s="51"/>
      <c r="AT191" s="15" t="s">
        <v>2097</v>
      </c>
      <c r="AU191" s="15" t="s">
        <v>85</v>
      </c>
    </row>
    <row r="192" spans="2:65" s="9" customFormat="1" ht="11.25">
      <c r="B192" s="129"/>
      <c r="D192" s="125" t="s">
        <v>292</v>
      </c>
      <c r="E192" s="130" t="s">
        <v>35</v>
      </c>
      <c r="F192" s="131" t="s">
        <v>2194</v>
      </c>
      <c r="H192" s="132">
        <v>18.204999999999998</v>
      </c>
      <c r="I192" s="133"/>
      <c r="L192" s="129"/>
      <c r="M192" s="134"/>
      <c r="T192" s="135"/>
      <c r="AT192" s="130" t="s">
        <v>292</v>
      </c>
      <c r="AU192" s="130" t="s">
        <v>85</v>
      </c>
      <c r="AV192" s="9" t="s">
        <v>85</v>
      </c>
      <c r="AW192" s="9" t="s">
        <v>37</v>
      </c>
      <c r="AX192" s="9" t="s">
        <v>76</v>
      </c>
      <c r="AY192" s="130" t="s">
        <v>288</v>
      </c>
    </row>
    <row r="193" spans="2:65" s="10" customFormat="1" ht="11.25">
      <c r="B193" s="136"/>
      <c r="D193" s="125" t="s">
        <v>292</v>
      </c>
      <c r="E193" s="137" t="s">
        <v>35</v>
      </c>
      <c r="F193" s="138" t="s">
        <v>307</v>
      </c>
      <c r="H193" s="139">
        <v>18.204999999999998</v>
      </c>
      <c r="I193" s="140"/>
      <c r="L193" s="136"/>
      <c r="M193" s="141"/>
      <c r="T193" s="142"/>
      <c r="AT193" s="137" t="s">
        <v>292</v>
      </c>
      <c r="AU193" s="137" t="s">
        <v>85</v>
      </c>
      <c r="AV193" s="10" t="s">
        <v>289</v>
      </c>
      <c r="AW193" s="10" t="s">
        <v>37</v>
      </c>
      <c r="AX193" s="10" t="s">
        <v>83</v>
      </c>
      <c r="AY193" s="137" t="s">
        <v>288</v>
      </c>
    </row>
    <row r="194" spans="2:65" s="1" customFormat="1" ht="21.75" customHeight="1">
      <c r="B194" s="30"/>
      <c r="C194" s="144" t="s">
        <v>402</v>
      </c>
      <c r="D194" s="144" t="s">
        <v>349</v>
      </c>
      <c r="E194" s="145" t="s">
        <v>2195</v>
      </c>
      <c r="F194" s="146" t="s">
        <v>2196</v>
      </c>
      <c r="G194" s="147" t="s">
        <v>311</v>
      </c>
      <c r="H194" s="148">
        <v>7.2</v>
      </c>
      <c r="I194" s="149"/>
      <c r="J194" s="150">
        <f>ROUND(I194*H194,2)</f>
        <v>0</v>
      </c>
      <c r="K194" s="151"/>
      <c r="L194" s="30"/>
      <c r="M194" s="152" t="s">
        <v>35</v>
      </c>
      <c r="N194" s="153" t="s">
        <v>47</v>
      </c>
      <c r="P194" s="121">
        <f>O194*H194</f>
        <v>0</v>
      </c>
      <c r="Q194" s="121">
        <v>2.5018699999999998</v>
      </c>
      <c r="R194" s="121">
        <f>Q194*H194</f>
        <v>18.013463999999999</v>
      </c>
      <c r="S194" s="121">
        <v>0</v>
      </c>
      <c r="T194" s="122">
        <f>S194*H194</f>
        <v>0</v>
      </c>
      <c r="AR194" s="123" t="s">
        <v>289</v>
      </c>
      <c r="AT194" s="123" t="s">
        <v>349</v>
      </c>
      <c r="AU194" s="123" t="s">
        <v>85</v>
      </c>
      <c r="AY194" s="15" t="s">
        <v>288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5" t="s">
        <v>83</v>
      </c>
      <c r="BK194" s="124">
        <f>ROUND(I194*H194,2)</f>
        <v>0</v>
      </c>
      <c r="BL194" s="15" t="s">
        <v>289</v>
      </c>
      <c r="BM194" s="123" t="s">
        <v>2197</v>
      </c>
    </row>
    <row r="195" spans="2:65" s="1" customFormat="1" ht="11.25">
      <c r="B195" s="30"/>
      <c r="D195" s="125" t="s">
        <v>291</v>
      </c>
      <c r="F195" s="126" t="s">
        <v>2196</v>
      </c>
      <c r="I195" s="127"/>
      <c r="L195" s="30"/>
      <c r="M195" s="128"/>
      <c r="T195" s="51"/>
      <c r="AT195" s="15" t="s">
        <v>291</v>
      </c>
      <c r="AU195" s="15" t="s">
        <v>85</v>
      </c>
    </row>
    <row r="196" spans="2:65" s="1" customFormat="1" ht="11.25">
      <c r="B196" s="30"/>
      <c r="D196" s="181" t="s">
        <v>2097</v>
      </c>
      <c r="F196" s="182" t="s">
        <v>2198</v>
      </c>
      <c r="I196" s="127"/>
      <c r="L196" s="30"/>
      <c r="M196" s="128"/>
      <c r="T196" s="51"/>
      <c r="AT196" s="15" t="s">
        <v>2097</v>
      </c>
      <c r="AU196" s="15" t="s">
        <v>85</v>
      </c>
    </row>
    <row r="197" spans="2:65" s="9" customFormat="1" ht="11.25">
      <c r="B197" s="129"/>
      <c r="D197" s="125" t="s">
        <v>292</v>
      </c>
      <c r="E197" s="130" t="s">
        <v>35</v>
      </c>
      <c r="F197" s="131" t="s">
        <v>2199</v>
      </c>
      <c r="H197" s="132">
        <v>7.2</v>
      </c>
      <c r="I197" s="133"/>
      <c r="L197" s="129"/>
      <c r="M197" s="134"/>
      <c r="T197" s="135"/>
      <c r="AT197" s="130" t="s">
        <v>292</v>
      </c>
      <c r="AU197" s="130" t="s">
        <v>85</v>
      </c>
      <c r="AV197" s="9" t="s">
        <v>85</v>
      </c>
      <c r="AW197" s="9" t="s">
        <v>37</v>
      </c>
      <c r="AX197" s="9" t="s">
        <v>76</v>
      </c>
      <c r="AY197" s="130" t="s">
        <v>288</v>
      </c>
    </row>
    <row r="198" spans="2:65" s="10" customFormat="1" ht="11.25">
      <c r="B198" s="136"/>
      <c r="D198" s="125" t="s">
        <v>292</v>
      </c>
      <c r="E198" s="137" t="s">
        <v>35</v>
      </c>
      <c r="F198" s="138" t="s">
        <v>307</v>
      </c>
      <c r="H198" s="139">
        <v>7.2</v>
      </c>
      <c r="I198" s="140"/>
      <c r="L198" s="136"/>
      <c r="M198" s="141"/>
      <c r="T198" s="142"/>
      <c r="AT198" s="137" t="s">
        <v>292</v>
      </c>
      <c r="AU198" s="137" t="s">
        <v>85</v>
      </c>
      <c r="AV198" s="10" t="s">
        <v>289</v>
      </c>
      <c r="AW198" s="10" t="s">
        <v>37</v>
      </c>
      <c r="AX198" s="10" t="s">
        <v>83</v>
      </c>
      <c r="AY198" s="137" t="s">
        <v>288</v>
      </c>
    </row>
    <row r="199" spans="2:65" s="1" customFormat="1" ht="16.5" customHeight="1">
      <c r="B199" s="30"/>
      <c r="C199" s="144" t="s">
        <v>7</v>
      </c>
      <c r="D199" s="144" t="s">
        <v>349</v>
      </c>
      <c r="E199" s="145" t="s">
        <v>2200</v>
      </c>
      <c r="F199" s="146" t="s">
        <v>2201</v>
      </c>
      <c r="G199" s="147" t="s">
        <v>286</v>
      </c>
      <c r="H199" s="148">
        <v>0.54</v>
      </c>
      <c r="I199" s="149"/>
      <c r="J199" s="150">
        <f>ROUND(I199*H199,2)</f>
        <v>0</v>
      </c>
      <c r="K199" s="151"/>
      <c r="L199" s="30"/>
      <c r="M199" s="152" t="s">
        <v>35</v>
      </c>
      <c r="N199" s="153" t="s">
        <v>47</v>
      </c>
      <c r="P199" s="121">
        <f>O199*H199</f>
        <v>0</v>
      </c>
      <c r="Q199" s="121">
        <v>1.0627727796999999</v>
      </c>
      <c r="R199" s="121">
        <f>Q199*H199</f>
        <v>0.57389730103799996</v>
      </c>
      <c r="S199" s="121">
        <v>0</v>
      </c>
      <c r="T199" s="122">
        <f>S199*H199</f>
        <v>0</v>
      </c>
      <c r="AR199" s="123" t="s">
        <v>289</v>
      </c>
      <c r="AT199" s="123" t="s">
        <v>349</v>
      </c>
      <c r="AU199" s="123" t="s">
        <v>85</v>
      </c>
      <c r="AY199" s="15" t="s">
        <v>288</v>
      </c>
      <c r="BE199" s="124">
        <f>IF(N199="základní",J199,0)</f>
        <v>0</v>
      </c>
      <c r="BF199" s="124">
        <f>IF(N199="snížená",J199,0)</f>
        <v>0</v>
      </c>
      <c r="BG199" s="124">
        <f>IF(N199="zákl. přenesená",J199,0)</f>
        <v>0</v>
      </c>
      <c r="BH199" s="124">
        <f>IF(N199="sníž. přenesená",J199,0)</f>
        <v>0</v>
      </c>
      <c r="BI199" s="124">
        <f>IF(N199="nulová",J199,0)</f>
        <v>0</v>
      </c>
      <c r="BJ199" s="15" t="s">
        <v>83</v>
      </c>
      <c r="BK199" s="124">
        <f>ROUND(I199*H199,2)</f>
        <v>0</v>
      </c>
      <c r="BL199" s="15" t="s">
        <v>289</v>
      </c>
      <c r="BM199" s="123" t="s">
        <v>2202</v>
      </c>
    </row>
    <row r="200" spans="2:65" s="1" customFormat="1" ht="11.25">
      <c r="B200" s="30"/>
      <c r="D200" s="125" t="s">
        <v>291</v>
      </c>
      <c r="F200" s="126" t="s">
        <v>2201</v>
      </c>
      <c r="I200" s="127"/>
      <c r="L200" s="30"/>
      <c r="M200" s="128"/>
      <c r="T200" s="51"/>
      <c r="AT200" s="15" t="s">
        <v>291</v>
      </c>
      <c r="AU200" s="15" t="s">
        <v>85</v>
      </c>
    </row>
    <row r="201" spans="2:65" s="1" customFormat="1" ht="11.25">
      <c r="B201" s="30"/>
      <c r="D201" s="181" t="s">
        <v>2097</v>
      </c>
      <c r="F201" s="182" t="s">
        <v>2203</v>
      </c>
      <c r="I201" s="127"/>
      <c r="L201" s="30"/>
      <c r="M201" s="128"/>
      <c r="T201" s="51"/>
      <c r="AT201" s="15" t="s">
        <v>2097</v>
      </c>
      <c r="AU201" s="15" t="s">
        <v>85</v>
      </c>
    </row>
    <row r="202" spans="2:65" s="9" customFormat="1" ht="11.25">
      <c r="B202" s="129"/>
      <c r="D202" s="125" t="s">
        <v>292</v>
      </c>
      <c r="E202" s="130" t="s">
        <v>35</v>
      </c>
      <c r="F202" s="131" t="s">
        <v>2204</v>
      </c>
      <c r="H202" s="132">
        <v>0.54</v>
      </c>
      <c r="I202" s="133"/>
      <c r="L202" s="129"/>
      <c r="M202" s="134"/>
      <c r="T202" s="135"/>
      <c r="AT202" s="130" t="s">
        <v>292</v>
      </c>
      <c r="AU202" s="130" t="s">
        <v>85</v>
      </c>
      <c r="AV202" s="9" t="s">
        <v>85</v>
      </c>
      <c r="AW202" s="9" t="s">
        <v>37</v>
      </c>
      <c r="AX202" s="9" t="s">
        <v>76</v>
      </c>
      <c r="AY202" s="130" t="s">
        <v>288</v>
      </c>
    </row>
    <row r="203" spans="2:65" s="10" customFormat="1" ht="11.25">
      <c r="B203" s="136"/>
      <c r="D203" s="125" t="s">
        <v>292</v>
      </c>
      <c r="E203" s="137" t="s">
        <v>35</v>
      </c>
      <c r="F203" s="138" t="s">
        <v>307</v>
      </c>
      <c r="H203" s="139">
        <v>0.54</v>
      </c>
      <c r="I203" s="140"/>
      <c r="L203" s="136"/>
      <c r="M203" s="141"/>
      <c r="T203" s="142"/>
      <c r="AT203" s="137" t="s">
        <v>292</v>
      </c>
      <c r="AU203" s="137" t="s">
        <v>85</v>
      </c>
      <c r="AV203" s="10" t="s">
        <v>289</v>
      </c>
      <c r="AW203" s="10" t="s">
        <v>37</v>
      </c>
      <c r="AX203" s="10" t="s">
        <v>83</v>
      </c>
      <c r="AY203" s="137" t="s">
        <v>288</v>
      </c>
    </row>
    <row r="204" spans="2:65" s="13" customFormat="1" ht="22.9" customHeight="1">
      <c r="B204" s="169"/>
      <c r="D204" s="170" t="s">
        <v>75</v>
      </c>
      <c r="E204" s="179" t="s">
        <v>337</v>
      </c>
      <c r="F204" s="179" t="s">
        <v>2205</v>
      </c>
      <c r="I204" s="172"/>
      <c r="J204" s="180">
        <f>BK204</f>
        <v>0</v>
      </c>
      <c r="L204" s="169"/>
      <c r="M204" s="174"/>
      <c r="P204" s="175">
        <f>SUM(P205:P285)</f>
        <v>0</v>
      </c>
      <c r="R204" s="175">
        <f>SUM(R205:R285)</f>
        <v>19.8640469176</v>
      </c>
      <c r="T204" s="176">
        <f>SUM(T205:T285)</f>
        <v>20.494257300000001</v>
      </c>
      <c r="AR204" s="170" t="s">
        <v>83</v>
      </c>
      <c r="AT204" s="177" t="s">
        <v>75</v>
      </c>
      <c r="AU204" s="177" t="s">
        <v>83</v>
      </c>
      <c r="AY204" s="170" t="s">
        <v>288</v>
      </c>
      <c r="BK204" s="178">
        <f>SUM(BK205:BK285)</f>
        <v>0</v>
      </c>
    </row>
    <row r="205" spans="2:65" s="1" customFormat="1" ht="16.5" customHeight="1">
      <c r="B205" s="30"/>
      <c r="C205" s="144" t="s">
        <v>411</v>
      </c>
      <c r="D205" s="144" t="s">
        <v>349</v>
      </c>
      <c r="E205" s="145" t="s">
        <v>2206</v>
      </c>
      <c r="F205" s="146" t="s">
        <v>2207</v>
      </c>
      <c r="G205" s="147" t="s">
        <v>296</v>
      </c>
      <c r="H205" s="148">
        <v>16.55</v>
      </c>
      <c r="I205" s="149"/>
      <c r="J205" s="150">
        <f>ROUND(I205*H205,2)</f>
        <v>0</v>
      </c>
      <c r="K205" s="151"/>
      <c r="L205" s="30"/>
      <c r="M205" s="152" t="s">
        <v>35</v>
      </c>
      <c r="N205" s="153" t="s">
        <v>47</v>
      </c>
      <c r="P205" s="121">
        <f>O205*H205</f>
        <v>0</v>
      </c>
      <c r="Q205" s="121">
        <v>1.17E-3</v>
      </c>
      <c r="R205" s="121">
        <f>Q205*H205</f>
        <v>1.9363500000000002E-2</v>
      </c>
      <c r="S205" s="121">
        <v>0</v>
      </c>
      <c r="T205" s="122">
        <f>S205*H205</f>
        <v>0</v>
      </c>
      <c r="AR205" s="123" t="s">
        <v>289</v>
      </c>
      <c r="AT205" s="123" t="s">
        <v>349</v>
      </c>
      <c r="AU205" s="123" t="s">
        <v>85</v>
      </c>
      <c r="AY205" s="15" t="s">
        <v>288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5" t="s">
        <v>83</v>
      </c>
      <c r="BK205" s="124">
        <f>ROUND(I205*H205,2)</f>
        <v>0</v>
      </c>
      <c r="BL205" s="15" t="s">
        <v>289</v>
      </c>
      <c r="BM205" s="123" t="s">
        <v>2208</v>
      </c>
    </row>
    <row r="206" spans="2:65" s="1" customFormat="1" ht="11.25">
      <c r="B206" s="30"/>
      <c r="D206" s="125" t="s">
        <v>291</v>
      </c>
      <c r="F206" s="126" t="s">
        <v>2207</v>
      </c>
      <c r="I206" s="127"/>
      <c r="L206" s="30"/>
      <c r="M206" s="128"/>
      <c r="T206" s="51"/>
      <c r="AT206" s="15" t="s">
        <v>291</v>
      </c>
      <c r="AU206" s="15" t="s">
        <v>85</v>
      </c>
    </row>
    <row r="207" spans="2:65" s="1" customFormat="1" ht="11.25">
      <c r="B207" s="30"/>
      <c r="D207" s="181" t="s">
        <v>2097</v>
      </c>
      <c r="F207" s="182" t="s">
        <v>2209</v>
      </c>
      <c r="I207" s="127"/>
      <c r="L207" s="30"/>
      <c r="M207" s="128"/>
      <c r="T207" s="51"/>
      <c r="AT207" s="15" t="s">
        <v>2097</v>
      </c>
      <c r="AU207" s="15" t="s">
        <v>85</v>
      </c>
    </row>
    <row r="208" spans="2:65" s="9" customFormat="1" ht="11.25">
      <c r="B208" s="129"/>
      <c r="D208" s="125" t="s">
        <v>292</v>
      </c>
      <c r="E208" s="130" t="s">
        <v>35</v>
      </c>
      <c r="F208" s="131" t="s">
        <v>2210</v>
      </c>
      <c r="H208" s="132">
        <v>16.55</v>
      </c>
      <c r="I208" s="133"/>
      <c r="L208" s="129"/>
      <c r="M208" s="134"/>
      <c r="T208" s="135"/>
      <c r="AT208" s="130" t="s">
        <v>292</v>
      </c>
      <c r="AU208" s="130" t="s">
        <v>85</v>
      </c>
      <c r="AV208" s="9" t="s">
        <v>85</v>
      </c>
      <c r="AW208" s="9" t="s">
        <v>37</v>
      </c>
      <c r="AX208" s="9" t="s">
        <v>76</v>
      </c>
      <c r="AY208" s="130" t="s">
        <v>288</v>
      </c>
    </row>
    <row r="209" spans="2:65" s="10" customFormat="1" ht="11.25">
      <c r="B209" s="136"/>
      <c r="D209" s="125" t="s">
        <v>292</v>
      </c>
      <c r="E209" s="137" t="s">
        <v>35</v>
      </c>
      <c r="F209" s="138" t="s">
        <v>307</v>
      </c>
      <c r="H209" s="139">
        <v>16.55</v>
      </c>
      <c r="I209" s="140"/>
      <c r="L209" s="136"/>
      <c r="M209" s="141"/>
      <c r="T209" s="142"/>
      <c r="AT209" s="137" t="s">
        <v>292</v>
      </c>
      <c r="AU209" s="137" t="s">
        <v>85</v>
      </c>
      <c r="AV209" s="10" t="s">
        <v>289</v>
      </c>
      <c r="AW209" s="10" t="s">
        <v>37</v>
      </c>
      <c r="AX209" s="10" t="s">
        <v>83</v>
      </c>
      <c r="AY209" s="137" t="s">
        <v>288</v>
      </c>
    </row>
    <row r="210" spans="2:65" s="1" customFormat="1" ht="16.5" customHeight="1">
      <c r="B210" s="30"/>
      <c r="C210" s="144" t="s">
        <v>417</v>
      </c>
      <c r="D210" s="144" t="s">
        <v>349</v>
      </c>
      <c r="E210" s="145" t="s">
        <v>2211</v>
      </c>
      <c r="F210" s="146" t="s">
        <v>2212</v>
      </c>
      <c r="G210" s="147" t="s">
        <v>296</v>
      </c>
      <c r="H210" s="148">
        <v>16.55</v>
      </c>
      <c r="I210" s="149"/>
      <c r="J210" s="150">
        <f>ROUND(I210*H210,2)</f>
        <v>0</v>
      </c>
      <c r="K210" s="151"/>
      <c r="L210" s="30"/>
      <c r="M210" s="152" t="s">
        <v>35</v>
      </c>
      <c r="N210" s="153" t="s">
        <v>47</v>
      </c>
      <c r="P210" s="121">
        <f>O210*H210</f>
        <v>0</v>
      </c>
      <c r="Q210" s="121">
        <v>5.8E-4</v>
      </c>
      <c r="R210" s="121">
        <f>Q210*H210</f>
        <v>9.5989999999999999E-3</v>
      </c>
      <c r="S210" s="121">
        <v>0</v>
      </c>
      <c r="T210" s="122">
        <f>S210*H210</f>
        <v>0</v>
      </c>
      <c r="AR210" s="123" t="s">
        <v>289</v>
      </c>
      <c r="AT210" s="123" t="s">
        <v>349</v>
      </c>
      <c r="AU210" s="123" t="s">
        <v>85</v>
      </c>
      <c r="AY210" s="15" t="s">
        <v>288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5" t="s">
        <v>83</v>
      </c>
      <c r="BK210" s="124">
        <f>ROUND(I210*H210,2)</f>
        <v>0</v>
      </c>
      <c r="BL210" s="15" t="s">
        <v>289</v>
      </c>
      <c r="BM210" s="123" t="s">
        <v>2213</v>
      </c>
    </row>
    <row r="211" spans="2:65" s="1" customFormat="1" ht="11.25">
      <c r="B211" s="30"/>
      <c r="D211" s="125" t="s">
        <v>291</v>
      </c>
      <c r="F211" s="126" t="s">
        <v>2212</v>
      </c>
      <c r="I211" s="127"/>
      <c r="L211" s="30"/>
      <c r="M211" s="128"/>
      <c r="T211" s="51"/>
      <c r="AT211" s="15" t="s">
        <v>291</v>
      </c>
      <c r="AU211" s="15" t="s">
        <v>85</v>
      </c>
    </row>
    <row r="212" spans="2:65" s="1" customFormat="1" ht="11.25">
      <c r="B212" s="30"/>
      <c r="D212" s="181" t="s">
        <v>2097</v>
      </c>
      <c r="F212" s="182" t="s">
        <v>2214</v>
      </c>
      <c r="I212" s="127"/>
      <c r="L212" s="30"/>
      <c r="M212" s="128"/>
      <c r="T212" s="51"/>
      <c r="AT212" s="15" t="s">
        <v>2097</v>
      </c>
      <c r="AU212" s="15" t="s">
        <v>85</v>
      </c>
    </row>
    <row r="213" spans="2:65" s="1" customFormat="1" ht="16.5" customHeight="1">
      <c r="B213" s="30"/>
      <c r="C213" s="110" t="s">
        <v>424</v>
      </c>
      <c r="D213" s="110" t="s">
        <v>283</v>
      </c>
      <c r="E213" s="111" t="s">
        <v>2215</v>
      </c>
      <c r="F213" s="112" t="s">
        <v>2216</v>
      </c>
      <c r="G213" s="113" t="s">
        <v>286</v>
      </c>
      <c r="H213" s="114">
        <v>0.44800000000000001</v>
      </c>
      <c r="I213" s="115"/>
      <c r="J213" s="116">
        <f>ROUND(I213*H213,2)</f>
        <v>0</v>
      </c>
      <c r="K213" s="117"/>
      <c r="L213" s="118"/>
      <c r="M213" s="119" t="s">
        <v>35</v>
      </c>
      <c r="N213" s="120" t="s">
        <v>47</v>
      </c>
      <c r="P213" s="121">
        <f>O213*H213</f>
        <v>0</v>
      </c>
      <c r="Q213" s="121">
        <v>1</v>
      </c>
      <c r="R213" s="121">
        <f>Q213*H213</f>
        <v>0.44800000000000001</v>
      </c>
      <c r="S213" s="121">
        <v>0</v>
      </c>
      <c r="T213" s="122">
        <f>S213*H213</f>
        <v>0</v>
      </c>
      <c r="AR213" s="123" t="s">
        <v>287</v>
      </c>
      <c r="AT213" s="123" t="s">
        <v>283</v>
      </c>
      <c r="AU213" s="123" t="s">
        <v>85</v>
      </c>
      <c r="AY213" s="15" t="s">
        <v>288</v>
      </c>
      <c r="BE213" s="124">
        <f>IF(N213="základní",J213,0)</f>
        <v>0</v>
      </c>
      <c r="BF213" s="124">
        <f>IF(N213="snížená",J213,0)</f>
        <v>0</v>
      </c>
      <c r="BG213" s="124">
        <f>IF(N213="zákl. přenesená",J213,0)</f>
        <v>0</v>
      </c>
      <c r="BH213" s="124">
        <f>IF(N213="sníž. přenesená",J213,0)</f>
        <v>0</v>
      </c>
      <c r="BI213" s="124">
        <f>IF(N213="nulová",J213,0)</f>
        <v>0</v>
      </c>
      <c r="BJ213" s="15" t="s">
        <v>83</v>
      </c>
      <c r="BK213" s="124">
        <f>ROUND(I213*H213,2)</f>
        <v>0</v>
      </c>
      <c r="BL213" s="15" t="s">
        <v>289</v>
      </c>
      <c r="BM213" s="123" t="s">
        <v>2217</v>
      </c>
    </row>
    <row r="214" spans="2:65" s="1" customFormat="1" ht="11.25">
      <c r="B214" s="30"/>
      <c r="D214" s="125" t="s">
        <v>291</v>
      </c>
      <c r="F214" s="126" t="s">
        <v>2216</v>
      </c>
      <c r="I214" s="127"/>
      <c r="L214" s="30"/>
      <c r="M214" s="128"/>
      <c r="T214" s="51"/>
      <c r="AT214" s="15" t="s">
        <v>291</v>
      </c>
      <c r="AU214" s="15" t="s">
        <v>85</v>
      </c>
    </row>
    <row r="215" spans="2:65" s="9" customFormat="1" ht="11.25">
      <c r="B215" s="129"/>
      <c r="D215" s="125" t="s">
        <v>292</v>
      </c>
      <c r="E215" s="130" t="s">
        <v>35</v>
      </c>
      <c r="F215" s="131" t="s">
        <v>2218</v>
      </c>
      <c r="H215" s="132">
        <v>0.17299999999999999</v>
      </c>
      <c r="I215" s="133"/>
      <c r="L215" s="129"/>
      <c r="M215" s="134"/>
      <c r="T215" s="135"/>
      <c r="AT215" s="130" t="s">
        <v>292</v>
      </c>
      <c r="AU215" s="130" t="s">
        <v>85</v>
      </c>
      <c r="AV215" s="9" t="s">
        <v>85</v>
      </c>
      <c r="AW215" s="9" t="s">
        <v>37</v>
      </c>
      <c r="AX215" s="9" t="s">
        <v>76</v>
      </c>
      <c r="AY215" s="130" t="s">
        <v>288</v>
      </c>
    </row>
    <row r="216" spans="2:65" s="9" customFormat="1" ht="11.25">
      <c r="B216" s="129"/>
      <c r="D216" s="125" t="s">
        <v>292</v>
      </c>
      <c r="E216" s="130" t="s">
        <v>35</v>
      </c>
      <c r="F216" s="131" t="s">
        <v>2219</v>
      </c>
      <c r="H216" s="132">
        <v>0.19400000000000001</v>
      </c>
      <c r="I216" s="133"/>
      <c r="L216" s="129"/>
      <c r="M216" s="134"/>
      <c r="T216" s="135"/>
      <c r="AT216" s="130" t="s">
        <v>292</v>
      </c>
      <c r="AU216" s="130" t="s">
        <v>85</v>
      </c>
      <c r="AV216" s="9" t="s">
        <v>85</v>
      </c>
      <c r="AW216" s="9" t="s">
        <v>37</v>
      </c>
      <c r="AX216" s="9" t="s">
        <v>76</v>
      </c>
      <c r="AY216" s="130" t="s">
        <v>288</v>
      </c>
    </row>
    <row r="217" spans="2:65" s="9" customFormat="1" ht="11.25">
      <c r="B217" s="129"/>
      <c r="D217" s="125" t="s">
        <v>292</v>
      </c>
      <c r="E217" s="130" t="s">
        <v>35</v>
      </c>
      <c r="F217" s="131" t="s">
        <v>2220</v>
      </c>
      <c r="H217" s="132">
        <v>8.1000000000000003E-2</v>
      </c>
      <c r="I217" s="133"/>
      <c r="L217" s="129"/>
      <c r="M217" s="134"/>
      <c r="T217" s="135"/>
      <c r="AT217" s="130" t="s">
        <v>292</v>
      </c>
      <c r="AU217" s="130" t="s">
        <v>85</v>
      </c>
      <c r="AV217" s="9" t="s">
        <v>85</v>
      </c>
      <c r="AW217" s="9" t="s">
        <v>37</v>
      </c>
      <c r="AX217" s="9" t="s">
        <v>76</v>
      </c>
      <c r="AY217" s="130" t="s">
        <v>288</v>
      </c>
    </row>
    <row r="218" spans="2:65" s="10" customFormat="1" ht="11.25">
      <c r="B218" s="136"/>
      <c r="D218" s="125" t="s">
        <v>292</v>
      </c>
      <c r="E218" s="137" t="s">
        <v>35</v>
      </c>
      <c r="F218" s="138" t="s">
        <v>307</v>
      </c>
      <c r="H218" s="139">
        <v>0.44800000000000001</v>
      </c>
      <c r="I218" s="140"/>
      <c r="L218" s="136"/>
      <c r="M218" s="141"/>
      <c r="T218" s="142"/>
      <c r="AT218" s="137" t="s">
        <v>292</v>
      </c>
      <c r="AU218" s="137" t="s">
        <v>85</v>
      </c>
      <c r="AV218" s="10" t="s">
        <v>289</v>
      </c>
      <c r="AW218" s="10" t="s">
        <v>37</v>
      </c>
      <c r="AX218" s="10" t="s">
        <v>83</v>
      </c>
      <c r="AY218" s="137" t="s">
        <v>288</v>
      </c>
    </row>
    <row r="219" spans="2:65" s="1" customFormat="1" ht="16.5" customHeight="1">
      <c r="B219" s="30"/>
      <c r="C219" s="144" t="s">
        <v>430</v>
      </c>
      <c r="D219" s="144" t="s">
        <v>349</v>
      </c>
      <c r="E219" s="145" t="s">
        <v>2221</v>
      </c>
      <c r="F219" s="146" t="s">
        <v>2222</v>
      </c>
      <c r="G219" s="147" t="s">
        <v>486</v>
      </c>
      <c r="H219" s="148">
        <v>90</v>
      </c>
      <c r="I219" s="149"/>
      <c r="J219" s="150">
        <f>ROUND(I219*H219,2)</f>
        <v>0</v>
      </c>
      <c r="K219" s="151"/>
      <c r="L219" s="30"/>
      <c r="M219" s="152" t="s">
        <v>35</v>
      </c>
      <c r="N219" s="153" t="s">
        <v>47</v>
      </c>
      <c r="P219" s="121">
        <f>O219*H219</f>
        <v>0</v>
      </c>
      <c r="Q219" s="121">
        <v>4.6749999999999998E-4</v>
      </c>
      <c r="R219" s="121">
        <f>Q219*H219</f>
        <v>4.2075000000000001E-2</v>
      </c>
      <c r="S219" s="121">
        <v>0</v>
      </c>
      <c r="T219" s="122">
        <f>S219*H219</f>
        <v>0</v>
      </c>
      <c r="AR219" s="123" t="s">
        <v>289</v>
      </c>
      <c r="AT219" s="123" t="s">
        <v>349</v>
      </c>
      <c r="AU219" s="123" t="s">
        <v>85</v>
      </c>
      <c r="AY219" s="15" t="s">
        <v>288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5" t="s">
        <v>83</v>
      </c>
      <c r="BK219" s="124">
        <f>ROUND(I219*H219,2)</f>
        <v>0</v>
      </c>
      <c r="BL219" s="15" t="s">
        <v>289</v>
      </c>
      <c r="BM219" s="123" t="s">
        <v>2223</v>
      </c>
    </row>
    <row r="220" spans="2:65" s="1" customFormat="1" ht="11.25">
      <c r="B220" s="30"/>
      <c r="D220" s="125" t="s">
        <v>291</v>
      </c>
      <c r="F220" s="126" t="s">
        <v>2222</v>
      </c>
      <c r="I220" s="127"/>
      <c r="L220" s="30"/>
      <c r="M220" s="128"/>
      <c r="T220" s="51"/>
      <c r="AT220" s="15" t="s">
        <v>291</v>
      </c>
      <c r="AU220" s="15" t="s">
        <v>85</v>
      </c>
    </row>
    <row r="221" spans="2:65" s="1" customFormat="1" ht="11.25">
      <c r="B221" s="30"/>
      <c r="D221" s="181" t="s">
        <v>2097</v>
      </c>
      <c r="F221" s="182" t="s">
        <v>2224</v>
      </c>
      <c r="I221" s="127"/>
      <c r="L221" s="30"/>
      <c r="M221" s="128"/>
      <c r="T221" s="51"/>
      <c r="AT221" s="15" t="s">
        <v>2097</v>
      </c>
      <c r="AU221" s="15" t="s">
        <v>85</v>
      </c>
    </row>
    <row r="222" spans="2:65" s="9" customFormat="1" ht="11.25">
      <c r="B222" s="129"/>
      <c r="D222" s="125" t="s">
        <v>292</v>
      </c>
      <c r="E222" s="130" t="s">
        <v>35</v>
      </c>
      <c r="F222" s="131" t="s">
        <v>2225</v>
      </c>
      <c r="H222" s="132">
        <v>90</v>
      </c>
      <c r="I222" s="133"/>
      <c r="L222" s="129"/>
      <c r="M222" s="134"/>
      <c r="T222" s="135"/>
      <c r="AT222" s="130" t="s">
        <v>292</v>
      </c>
      <c r="AU222" s="130" t="s">
        <v>85</v>
      </c>
      <c r="AV222" s="9" t="s">
        <v>85</v>
      </c>
      <c r="AW222" s="9" t="s">
        <v>37</v>
      </c>
      <c r="AX222" s="9" t="s">
        <v>76</v>
      </c>
      <c r="AY222" s="130" t="s">
        <v>288</v>
      </c>
    </row>
    <row r="223" spans="2:65" s="10" customFormat="1" ht="11.25">
      <c r="B223" s="136"/>
      <c r="D223" s="125" t="s">
        <v>292</v>
      </c>
      <c r="E223" s="137" t="s">
        <v>35</v>
      </c>
      <c r="F223" s="138" t="s">
        <v>307</v>
      </c>
      <c r="H223" s="139">
        <v>90</v>
      </c>
      <c r="I223" s="140"/>
      <c r="L223" s="136"/>
      <c r="M223" s="141"/>
      <c r="T223" s="142"/>
      <c r="AT223" s="137" t="s">
        <v>292</v>
      </c>
      <c r="AU223" s="137" t="s">
        <v>85</v>
      </c>
      <c r="AV223" s="10" t="s">
        <v>289</v>
      </c>
      <c r="AW223" s="10" t="s">
        <v>37</v>
      </c>
      <c r="AX223" s="10" t="s">
        <v>83</v>
      </c>
      <c r="AY223" s="137" t="s">
        <v>288</v>
      </c>
    </row>
    <row r="224" spans="2:65" s="1" customFormat="1" ht="16.5" customHeight="1">
      <c r="B224" s="30"/>
      <c r="C224" s="144" t="s">
        <v>436</v>
      </c>
      <c r="D224" s="144" t="s">
        <v>349</v>
      </c>
      <c r="E224" s="145" t="s">
        <v>2226</v>
      </c>
      <c r="F224" s="146" t="s">
        <v>2227</v>
      </c>
      <c r="G224" s="147" t="s">
        <v>303</v>
      </c>
      <c r="H224" s="148">
        <v>1</v>
      </c>
      <c r="I224" s="149"/>
      <c r="J224" s="150">
        <f>ROUND(I224*H224,2)</f>
        <v>0</v>
      </c>
      <c r="K224" s="151"/>
      <c r="L224" s="30"/>
      <c r="M224" s="152" t="s">
        <v>35</v>
      </c>
      <c r="N224" s="153" t="s">
        <v>47</v>
      </c>
      <c r="P224" s="121">
        <f>O224*H224</f>
        <v>0</v>
      </c>
      <c r="Q224" s="121">
        <v>6.4850000000000003E-3</v>
      </c>
      <c r="R224" s="121">
        <f>Q224*H224</f>
        <v>6.4850000000000003E-3</v>
      </c>
      <c r="S224" s="121">
        <v>0</v>
      </c>
      <c r="T224" s="122">
        <f>S224*H224</f>
        <v>0</v>
      </c>
      <c r="AR224" s="123" t="s">
        <v>289</v>
      </c>
      <c r="AT224" s="123" t="s">
        <v>349</v>
      </c>
      <c r="AU224" s="123" t="s">
        <v>85</v>
      </c>
      <c r="AY224" s="15" t="s">
        <v>288</v>
      </c>
      <c r="BE224" s="124">
        <f>IF(N224="základní",J224,0)</f>
        <v>0</v>
      </c>
      <c r="BF224" s="124">
        <f>IF(N224="snížená",J224,0)</f>
        <v>0</v>
      </c>
      <c r="BG224" s="124">
        <f>IF(N224="zákl. přenesená",J224,0)</f>
        <v>0</v>
      </c>
      <c r="BH224" s="124">
        <f>IF(N224="sníž. přenesená",J224,0)</f>
        <v>0</v>
      </c>
      <c r="BI224" s="124">
        <f>IF(N224="nulová",J224,0)</f>
        <v>0</v>
      </c>
      <c r="BJ224" s="15" t="s">
        <v>83</v>
      </c>
      <c r="BK224" s="124">
        <f>ROUND(I224*H224,2)</f>
        <v>0</v>
      </c>
      <c r="BL224" s="15" t="s">
        <v>289</v>
      </c>
      <c r="BM224" s="123" t="s">
        <v>2228</v>
      </c>
    </row>
    <row r="225" spans="2:65" s="1" customFormat="1" ht="11.25">
      <c r="B225" s="30"/>
      <c r="D225" s="125" t="s">
        <v>291</v>
      </c>
      <c r="F225" s="126" t="s">
        <v>2227</v>
      </c>
      <c r="I225" s="127"/>
      <c r="L225" s="30"/>
      <c r="M225" s="128"/>
      <c r="T225" s="51"/>
      <c r="AT225" s="15" t="s">
        <v>291</v>
      </c>
      <c r="AU225" s="15" t="s">
        <v>85</v>
      </c>
    </row>
    <row r="226" spans="2:65" s="1" customFormat="1" ht="11.25">
      <c r="B226" s="30"/>
      <c r="D226" s="181" t="s">
        <v>2097</v>
      </c>
      <c r="F226" s="182" t="s">
        <v>2229</v>
      </c>
      <c r="I226" s="127"/>
      <c r="L226" s="30"/>
      <c r="M226" s="128"/>
      <c r="T226" s="51"/>
      <c r="AT226" s="15" t="s">
        <v>2097</v>
      </c>
      <c r="AU226" s="15" t="s">
        <v>85</v>
      </c>
    </row>
    <row r="227" spans="2:65" s="1" customFormat="1" ht="21.75" customHeight="1">
      <c r="B227" s="30"/>
      <c r="C227" s="144" t="s">
        <v>442</v>
      </c>
      <c r="D227" s="144" t="s">
        <v>349</v>
      </c>
      <c r="E227" s="145" t="s">
        <v>2230</v>
      </c>
      <c r="F227" s="146" t="s">
        <v>2231</v>
      </c>
      <c r="G227" s="147" t="s">
        <v>486</v>
      </c>
      <c r="H227" s="148">
        <v>116.74</v>
      </c>
      <c r="I227" s="149"/>
      <c r="J227" s="150">
        <f>ROUND(I227*H227,2)</f>
        <v>0</v>
      </c>
      <c r="K227" s="151"/>
      <c r="L227" s="30"/>
      <c r="M227" s="152" t="s">
        <v>35</v>
      </c>
      <c r="N227" s="153" t="s">
        <v>47</v>
      </c>
      <c r="P227" s="121">
        <f>O227*H227</f>
        <v>0</v>
      </c>
      <c r="Q227" s="121">
        <v>0</v>
      </c>
      <c r="R227" s="121">
        <f>Q227*H227</f>
        <v>0</v>
      </c>
      <c r="S227" s="121">
        <v>0</v>
      </c>
      <c r="T227" s="122">
        <f>S227*H227</f>
        <v>0</v>
      </c>
      <c r="AR227" s="123" t="s">
        <v>289</v>
      </c>
      <c r="AT227" s="123" t="s">
        <v>349</v>
      </c>
      <c r="AU227" s="123" t="s">
        <v>85</v>
      </c>
      <c r="AY227" s="15" t="s">
        <v>288</v>
      </c>
      <c r="BE227" s="124">
        <f>IF(N227="základní",J227,0)</f>
        <v>0</v>
      </c>
      <c r="BF227" s="124">
        <f>IF(N227="snížená",J227,0)</f>
        <v>0</v>
      </c>
      <c r="BG227" s="124">
        <f>IF(N227="zákl. přenesená",J227,0)</f>
        <v>0</v>
      </c>
      <c r="BH227" s="124">
        <f>IF(N227="sníž. přenesená",J227,0)</f>
        <v>0</v>
      </c>
      <c r="BI227" s="124">
        <f>IF(N227="nulová",J227,0)</f>
        <v>0</v>
      </c>
      <c r="BJ227" s="15" t="s">
        <v>83</v>
      </c>
      <c r="BK227" s="124">
        <f>ROUND(I227*H227,2)</f>
        <v>0</v>
      </c>
      <c r="BL227" s="15" t="s">
        <v>289</v>
      </c>
      <c r="BM227" s="123" t="s">
        <v>2232</v>
      </c>
    </row>
    <row r="228" spans="2:65" s="1" customFormat="1" ht="11.25">
      <c r="B228" s="30"/>
      <c r="D228" s="125" t="s">
        <v>291</v>
      </c>
      <c r="F228" s="126" t="s">
        <v>2231</v>
      </c>
      <c r="I228" s="127"/>
      <c r="L228" s="30"/>
      <c r="M228" s="128"/>
      <c r="T228" s="51"/>
      <c r="AT228" s="15" t="s">
        <v>291</v>
      </c>
      <c r="AU228" s="15" t="s">
        <v>85</v>
      </c>
    </row>
    <row r="229" spans="2:65" s="1" customFormat="1" ht="11.25">
      <c r="B229" s="30"/>
      <c r="D229" s="181" t="s">
        <v>2097</v>
      </c>
      <c r="F229" s="182" t="s">
        <v>2233</v>
      </c>
      <c r="I229" s="127"/>
      <c r="L229" s="30"/>
      <c r="M229" s="128"/>
      <c r="T229" s="51"/>
      <c r="AT229" s="15" t="s">
        <v>2097</v>
      </c>
      <c r="AU229" s="15" t="s">
        <v>85</v>
      </c>
    </row>
    <row r="230" spans="2:65" s="9" customFormat="1" ht="11.25">
      <c r="B230" s="129"/>
      <c r="D230" s="125" t="s">
        <v>292</v>
      </c>
      <c r="E230" s="130" t="s">
        <v>35</v>
      </c>
      <c r="F230" s="131" t="s">
        <v>2234</v>
      </c>
      <c r="H230" s="132">
        <v>116.74</v>
      </c>
      <c r="I230" s="133"/>
      <c r="L230" s="129"/>
      <c r="M230" s="134"/>
      <c r="T230" s="135"/>
      <c r="AT230" s="130" t="s">
        <v>292</v>
      </c>
      <c r="AU230" s="130" t="s">
        <v>85</v>
      </c>
      <c r="AV230" s="9" t="s">
        <v>85</v>
      </c>
      <c r="AW230" s="9" t="s">
        <v>37</v>
      </c>
      <c r="AX230" s="9" t="s">
        <v>76</v>
      </c>
      <c r="AY230" s="130" t="s">
        <v>288</v>
      </c>
    </row>
    <row r="231" spans="2:65" s="10" customFormat="1" ht="11.25">
      <c r="B231" s="136"/>
      <c r="D231" s="125" t="s">
        <v>292</v>
      </c>
      <c r="E231" s="137" t="s">
        <v>35</v>
      </c>
      <c r="F231" s="138" t="s">
        <v>307</v>
      </c>
      <c r="H231" s="139">
        <v>116.74</v>
      </c>
      <c r="I231" s="140"/>
      <c r="L231" s="136"/>
      <c r="M231" s="141"/>
      <c r="T231" s="142"/>
      <c r="AT231" s="137" t="s">
        <v>292</v>
      </c>
      <c r="AU231" s="137" t="s">
        <v>85</v>
      </c>
      <c r="AV231" s="10" t="s">
        <v>289</v>
      </c>
      <c r="AW231" s="10" t="s">
        <v>37</v>
      </c>
      <c r="AX231" s="10" t="s">
        <v>83</v>
      </c>
      <c r="AY231" s="137" t="s">
        <v>288</v>
      </c>
    </row>
    <row r="232" spans="2:65" s="1" customFormat="1" ht="21.75" customHeight="1">
      <c r="B232" s="30"/>
      <c r="C232" s="144" t="s">
        <v>448</v>
      </c>
      <c r="D232" s="144" t="s">
        <v>349</v>
      </c>
      <c r="E232" s="145" t="s">
        <v>2235</v>
      </c>
      <c r="F232" s="146" t="s">
        <v>2236</v>
      </c>
      <c r="G232" s="147" t="s">
        <v>486</v>
      </c>
      <c r="H232" s="148">
        <v>3502.2</v>
      </c>
      <c r="I232" s="149"/>
      <c r="J232" s="150">
        <f>ROUND(I232*H232,2)</f>
        <v>0</v>
      </c>
      <c r="K232" s="151"/>
      <c r="L232" s="30"/>
      <c r="M232" s="152" t="s">
        <v>35</v>
      </c>
      <c r="N232" s="153" t="s">
        <v>47</v>
      </c>
      <c r="P232" s="121">
        <f>O232*H232</f>
        <v>0</v>
      </c>
      <c r="Q232" s="121">
        <v>0</v>
      </c>
      <c r="R232" s="121">
        <f>Q232*H232</f>
        <v>0</v>
      </c>
      <c r="S232" s="121">
        <v>0</v>
      </c>
      <c r="T232" s="122">
        <f>S232*H232</f>
        <v>0</v>
      </c>
      <c r="AR232" s="123" t="s">
        <v>289</v>
      </c>
      <c r="AT232" s="123" t="s">
        <v>349</v>
      </c>
      <c r="AU232" s="123" t="s">
        <v>85</v>
      </c>
      <c r="AY232" s="15" t="s">
        <v>288</v>
      </c>
      <c r="BE232" s="124">
        <f>IF(N232="základní",J232,0)</f>
        <v>0</v>
      </c>
      <c r="BF232" s="124">
        <f>IF(N232="snížená",J232,0)</f>
        <v>0</v>
      </c>
      <c r="BG232" s="124">
        <f>IF(N232="zákl. přenesená",J232,0)</f>
        <v>0</v>
      </c>
      <c r="BH232" s="124">
        <f>IF(N232="sníž. přenesená",J232,0)</f>
        <v>0</v>
      </c>
      <c r="BI232" s="124">
        <f>IF(N232="nulová",J232,0)</f>
        <v>0</v>
      </c>
      <c r="BJ232" s="15" t="s">
        <v>83</v>
      </c>
      <c r="BK232" s="124">
        <f>ROUND(I232*H232,2)</f>
        <v>0</v>
      </c>
      <c r="BL232" s="15" t="s">
        <v>289</v>
      </c>
      <c r="BM232" s="123" t="s">
        <v>2237</v>
      </c>
    </row>
    <row r="233" spans="2:65" s="1" customFormat="1" ht="11.25">
      <c r="B233" s="30"/>
      <c r="D233" s="125" t="s">
        <v>291</v>
      </c>
      <c r="F233" s="126" t="s">
        <v>2236</v>
      </c>
      <c r="I233" s="127"/>
      <c r="L233" s="30"/>
      <c r="M233" s="128"/>
      <c r="T233" s="51"/>
      <c r="AT233" s="15" t="s">
        <v>291</v>
      </c>
      <c r="AU233" s="15" t="s">
        <v>85</v>
      </c>
    </row>
    <row r="234" spans="2:65" s="1" customFormat="1" ht="11.25">
      <c r="B234" s="30"/>
      <c r="D234" s="181" t="s">
        <v>2097</v>
      </c>
      <c r="F234" s="182" t="s">
        <v>2238</v>
      </c>
      <c r="I234" s="127"/>
      <c r="L234" s="30"/>
      <c r="M234" s="128"/>
      <c r="T234" s="51"/>
      <c r="AT234" s="15" t="s">
        <v>2097</v>
      </c>
      <c r="AU234" s="15" t="s">
        <v>85</v>
      </c>
    </row>
    <row r="235" spans="2:65" s="9" customFormat="1" ht="11.25">
      <c r="B235" s="129"/>
      <c r="D235" s="125" t="s">
        <v>292</v>
      </c>
      <c r="E235" s="130" t="s">
        <v>35</v>
      </c>
      <c r="F235" s="131" t="s">
        <v>2239</v>
      </c>
      <c r="H235" s="132">
        <v>3502.2</v>
      </c>
      <c r="I235" s="133"/>
      <c r="L235" s="129"/>
      <c r="M235" s="134"/>
      <c r="T235" s="135"/>
      <c r="AT235" s="130" t="s">
        <v>292</v>
      </c>
      <c r="AU235" s="130" t="s">
        <v>85</v>
      </c>
      <c r="AV235" s="9" t="s">
        <v>85</v>
      </c>
      <c r="AW235" s="9" t="s">
        <v>37</v>
      </c>
      <c r="AX235" s="9" t="s">
        <v>76</v>
      </c>
      <c r="AY235" s="130" t="s">
        <v>288</v>
      </c>
    </row>
    <row r="236" spans="2:65" s="10" customFormat="1" ht="11.25">
      <c r="B236" s="136"/>
      <c r="D236" s="125" t="s">
        <v>292</v>
      </c>
      <c r="E236" s="137" t="s">
        <v>35</v>
      </c>
      <c r="F236" s="138" t="s">
        <v>307</v>
      </c>
      <c r="H236" s="139">
        <v>3502.2</v>
      </c>
      <c r="I236" s="140"/>
      <c r="L236" s="136"/>
      <c r="M236" s="141"/>
      <c r="T236" s="142"/>
      <c r="AT236" s="137" t="s">
        <v>292</v>
      </c>
      <c r="AU236" s="137" t="s">
        <v>85</v>
      </c>
      <c r="AV236" s="10" t="s">
        <v>289</v>
      </c>
      <c r="AW236" s="10" t="s">
        <v>37</v>
      </c>
      <c r="AX236" s="10" t="s">
        <v>83</v>
      </c>
      <c r="AY236" s="137" t="s">
        <v>288</v>
      </c>
    </row>
    <row r="237" spans="2:65" s="1" customFormat="1" ht="24.2" customHeight="1">
      <c r="B237" s="30"/>
      <c r="C237" s="144" t="s">
        <v>453</v>
      </c>
      <c r="D237" s="144" t="s">
        <v>349</v>
      </c>
      <c r="E237" s="145" t="s">
        <v>2240</v>
      </c>
      <c r="F237" s="146" t="s">
        <v>2241</v>
      </c>
      <c r="G237" s="147" t="s">
        <v>486</v>
      </c>
      <c r="H237" s="148">
        <v>116.74</v>
      </c>
      <c r="I237" s="149"/>
      <c r="J237" s="150">
        <f>ROUND(I237*H237,2)</f>
        <v>0</v>
      </c>
      <c r="K237" s="151"/>
      <c r="L237" s="30"/>
      <c r="M237" s="152" t="s">
        <v>35</v>
      </c>
      <c r="N237" s="153" t="s">
        <v>47</v>
      </c>
      <c r="P237" s="121">
        <f>O237*H237</f>
        <v>0</v>
      </c>
      <c r="Q237" s="121">
        <v>0</v>
      </c>
      <c r="R237" s="121">
        <f>Q237*H237</f>
        <v>0</v>
      </c>
      <c r="S237" s="121">
        <v>0</v>
      </c>
      <c r="T237" s="122">
        <f>S237*H237</f>
        <v>0</v>
      </c>
      <c r="AR237" s="123" t="s">
        <v>289</v>
      </c>
      <c r="AT237" s="123" t="s">
        <v>349</v>
      </c>
      <c r="AU237" s="123" t="s">
        <v>85</v>
      </c>
      <c r="AY237" s="15" t="s">
        <v>288</v>
      </c>
      <c r="BE237" s="124">
        <f>IF(N237="základní",J237,0)</f>
        <v>0</v>
      </c>
      <c r="BF237" s="124">
        <f>IF(N237="snížená",J237,0)</f>
        <v>0</v>
      </c>
      <c r="BG237" s="124">
        <f>IF(N237="zákl. přenesená",J237,0)</f>
        <v>0</v>
      </c>
      <c r="BH237" s="124">
        <f>IF(N237="sníž. přenesená",J237,0)</f>
        <v>0</v>
      </c>
      <c r="BI237" s="124">
        <f>IF(N237="nulová",J237,0)</f>
        <v>0</v>
      </c>
      <c r="BJ237" s="15" t="s">
        <v>83</v>
      </c>
      <c r="BK237" s="124">
        <f>ROUND(I237*H237,2)</f>
        <v>0</v>
      </c>
      <c r="BL237" s="15" t="s">
        <v>289</v>
      </c>
      <c r="BM237" s="123" t="s">
        <v>2242</v>
      </c>
    </row>
    <row r="238" spans="2:65" s="1" customFormat="1" ht="11.25">
      <c r="B238" s="30"/>
      <c r="D238" s="125" t="s">
        <v>291</v>
      </c>
      <c r="F238" s="126" t="s">
        <v>2241</v>
      </c>
      <c r="I238" s="127"/>
      <c r="L238" s="30"/>
      <c r="M238" s="128"/>
      <c r="T238" s="51"/>
      <c r="AT238" s="15" t="s">
        <v>291</v>
      </c>
      <c r="AU238" s="15" t="s">
        <v>85</v>
      </c>
    </row>
    <row r="239" spans="2:65" s="1" customFormat="1" ht="11.25">
      <c r="B239" s="30"/>
      <c r="D239" s="181" t="s">
        <v>2097</v>
      </c>
      <c r="F239" s="182" t="s">
        <v>2243</v>
      </c>
      <c r="I239" s="127"/>
      <c r="L239" s="30"/>
      <c r="M239" s="128"/>
      <c r="T239" s="51"/>
      <c r="AT239" s="15" t="s">
        <v>2097</v>
      </c>
      <c r="AU239" s="15" t="s">
        <v>85</v>
      </c>
    </row>
    <row r="240" spans="2:65" s="1" customFormat="1" ht="16.5" customHeight="1">
      <c r="B240" s="30"/>
      <c r="C240" s="144" t="s">
        <v>459</v>
      </c>
      <c r="D240" s="144" t="s">
        <v>349</v>
      </c>
      <c r="E240" s="145" t="s">
        <v>2244</v>
      </c>
      <c r="F240" s="146" t="s">
        <v>2245</v>
      </c>
      <c r="G240" s="147" t="s">
        <v>296</v>
      </c>
      <c r="H240" s="148">
        <v>16.55</v>
      </c>
      <c r="I240" s="149"/>
      <c r="J240" s="150">
        <f>ROUND(I240*H240,2)</f>
        <v>0</v>
      </c>
      <c r="K240" s="151"/>
      <c r="L240" s="30"/>
      <c r="M240" s="152" t="s">
        <v>35</v>
      </c>
      <c r="N240" s="153" t="s">
        <v>47</v>
      </c>
      <c r="P240" s="121">
        <f>O240*H240</f>
        <v>0</v>
      </c>
      <c r="Q240" s="121">
        <v>0</v>
      </c>
      <c r="R240" s="121">
        <f>Q240*H240</f>
        <v>0</v>
      </c>
      <c r="S240" s="121">
        <v>5.8000000000000003E-2</v>
      </c>
      <c r="T240" s="122">
        <f>S240*H240</f>
        <v>0.95990000000000009</v>
      </c>
      <c r="AR240" s="123" t="s">
        <v>289</v>
      </c>
      <c r="AT240" s="123" t="s">
        <v>349</v>
      </c>
      <c r="AU240" s="123" t="s">
        <v>85</v>
      </c>
      <c r="AY240" s="15" t="s">
        <v>288</v>
      </c>
      <c r="BE240" s="124">
        <f>IF(N240="základní",J240,0)</f>
        <v>0</v>
      </c>
      <c r="BF240" s="124">
        <f>IF(N240="snížená",J240,0)</f>
        <v>0</v>
      </c>
      <c r="BG240" s="124">
        <f>IF(N240="zákl. přenesená",J240,0)</f>
        <v>0</v>
      </c>
      <c r="BH240" s="124">
        <f>IF(N240="sníž. přenesená",J240,0)</f>
        <v>0</v>
      </c>
      <c r="BI240" s="124">
        <f>IF(N240="nulová",J240,0)</f>
        <v>0</v>
      </c>
      <c r="BJ240" s="15" t="s">
        <v>83</v>
      </c>
      <c r="BK240" s="124">
        <f>ROUND(I240*H240,2)</f>
        <v>0</v>
      </c>
      <c r="BL240" s="15" t="s">
        <v>289</v>
      </c>
      <c r="BM240" s="123" t="s">
        <v>2246</v>
      </c>
    </row>
    <row r="241" spans="2:65" s="1" customFormat="1" ht="11.25">
      <c r="B241" s="30"/>
      <c r="D241" s="125" t="s">
        <v>291</v>
      </c>
      <c r="F241" s="126" t="s">
        <v>2245</v>
      </c>
      <c r="I241" s="127"/>
      <c r="L241" s="30"/>
      <c r="M241" s="128"/>
      <c r="T241" s="51"/>
      <c r="AT241" s="15" t="s">
        <v>291</v>
      </c>
      <c r="AU241" s="15" t="s">
        <v>85</v>
      </c>
    </row>
    <row r="242" spans="2:65" s="1" customFormat="1" ht="11.25">
      <c r="B242" s="30"/>
      <c r="D242" s="181" t="s">
        <v>2097</v>
      </c>
      <c r="F242" s="182" t="s">
        <v>2247</v>
      </c>
      <c r="I242" s="127"/>
      <c r="L242" s="30"/>
      <c r="M242" s="128"/>
      <c r="T242" s="51"/>
      <c r="AT242" s="15" t="s">
        <v>2097</v>
      </c>
      <c r="AU242" s="15" t="s">
        <v>85</v>
      </c>
    </row>
    <row r="243" spans="2:65" s="9" customFormat="1" ht="11.25">
      <c r="B243" s="129"/>
      <c r="D243" s="125" t="s">
        <v>292</v>
      </c>
      <c r="E243" s="130" t="s">
        <v>35</v>
      </c>
      <c r="F243" s="131" t="s">
        <v>2248</v>
      </c>
      <c r="H243" s="132">
        <v>16.55</v>
      </c>
      <c r="I243" s="133"/>
      <c r="L243" s="129"/>
      <c r="M243" s="134"/>
      <c r="T243" s="135"/>
      <c r="AT243" s="130" t="s">
        <v>292</v>
      </c>
      <c r="AU243" s="130" t="s">
        <v>85</v>
      </c>
      <c r="AV243" s="9" t="s">
        <v>85</v>
      </c>
      <c r="AW243" s="9" t="s">
        <v>37</v>
      </c>
      <c r="AX243" s="9" t="s">
        <v>76</v>
      </c>
      <c r="AY243" s="130" t="s">
        <v>288</v>
      </c>
    </row>
    <row r="244" spans="2:65" s="10" customFormat="1" ht="11.25">
      <c r="B244" s="136"/>
      <c r="D244" s="125" t="s">
        <v>292</v>
      </c>
      <c r="E244" s="137" t="s">
        <v>35</v>
      </c>
      <c r="F244" s="138" t="s">
        <v>307</v>
      </c>
      <c r="H244" s="139">
        <v>16.55</v>
      </c>
      <c r="I244" s="140"/>
      <c r="L244" s="136"/>
      <c r="M244" s="141"/>
      <c r="T244" s="142"/>
      <c r="AT244" s="137" t="s">
        <v>292</v>
      </c>
      <c r="AU244" s="137" t="s">
        <v>85</v>
      </c>
      <c r="AV244" s="10" t="s">
        <v>289</v>
      </c>
      <c r="AW244" s="10" t="s">
        <v>37</v>
      </c>
      <c r="AX244" s="10" t="s">
        <v>83</v>
      </c>
      <c r="AY244" s="137" t="s">
        <v>288</v>
      </c>
    </row>
    <row r="245" spans="2:65" s="1" customFormat="1" ht="16.5" customHeight="1">
      <c r="B245" s="30"/>
      <c r="C245" s="144" t="s">
        <v>464</v>
      </c>
      <c r="D245" s="144" t="s">
        <v>349</v>
      </c>
      <c r="E245" s="145" t="s">
        <v>2249</v>
      </c>
      <c r="F245" s="146" t="s">
        <v>2250</v>
      </c>
      <c r="G245" s="147" t="s">
        <v>296</v>
      </c>
      <c r="H245" s="148">
        <v>16.55</v>
      </c>
      <c r="I245" s="149"/>
      <c r="J245" s="150">
        <f>ROUND(I245*H245,2)</f>
        <v>0</v>
      </c>
      <c r="K245" s="151"/>
      <c r="L245" s="30"/>
      <c r="M245" s="152" t="s">
        <v>35</v>
      </c>
      <c r="N245" s="153" t="s">
        <v>47</v>
      </c>
      <c r="P245" s="121">
        <f>O245*H245</f>
        <v>0</v>
      </c>
      <c r="Q245" s="121">
        <v>8.3599999999999999E-5</v>
      </c>
      <c r="R245" s="121">
        <f>Q245*H245</f>
        <v>1.3835800000000001E-3</v>
      </c>
      <c r="S245" s="121">
        <v>1.7999999999999999E-2</v>
      </c>
      <c r="T245" s="122">
        <f>S245*H245</f>
        <v>0.2979</v>
      </c>
      <c r="AR245" s="123" t="s">
        <v>289</v>
      </c>
      <c r="AT245" s="123" t="s">
        <v>349</v>
      </c>
      <c r="AU245" s="123" t="s">
        <v>85</v>
      </c>
      <c r="AY245" s="15" t="s">
        <v>288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5" t="s">
        <v>83</v>
      </c>
      <c r="BK245" s="124">
        <f>ROUND(I245*H245,2)</f>
        <v>0</v>
      </c>
      <c r="BL245" s="15" t="s">
        <v>289</v>
      </c>
      <c r="BM245" s="123" t="s">
        <v>2251</v>
      </c>
    </row>
    <row r="246" spans="2:65" s="1" customFormat="1" ht="11.25">
      <c r="B246" s="30"/>
      <c r="D246" s="125" t="s">
        <v>291</v>
      </c>
      <c r="F246" s="126" t="s">
        <v>2250</v>
      </c>
      <c r="I246" s="127"/>
      <c r="L246" s="30"/>
      <c r="M246" s="128"/>
      <c r="T246" s="51"/>
      <c r="AT246" s="15" t="s">
        <v>291</v>
      </c>
      <c r="AU246" s="15" t="s">
        <v>85</v>
      </c>
    </row>
    <row r="247" spans="2:65" s="1" customFormat="1" ht="11.25">
      <c r="B247" s="30"/>
      <c r="D247" s="181" t="s">
        <v>2097</v>
      </c>
      <c r="F247" s="182" t="s">
        <v>2252</v>
      </c>
      <c r="I247" s="127"/>
      <c r="L247" s="30"/>
      <c r="M247" s="128"/>
      <c r="T247" s="51"/>
      <c r="AT247" s="15" t="s">
        <v>2097</v>
      </c>
      <c r="AU247" s="15" t="s">
        <v>85</v>
      </c>
    </row>
    <row r="248" spans="2:65" s="9" customFormat="1" ht="11.25">
      <c r="B248" s="129"/>
      <c r="D248" s="125" t="s">
        <v>292</v>
      </c>
      <c r="E248" s="130" t="s">
        <v>35</v>
      </c>
      <c r="F248" s="131" t="s">
        <v>2253</v>
      </c>
      <c r="H248" s="132">
        <v>16.55</v>
      </c>
      <c r="I248" s="133"/>
      <c r="L248" s="129"/>
      <c r="M248" s="134"/>
      <c r="T248" s="135"/>
      <c r="AT248" s="130" t="s">
        <v>292</v>
      </c>
      <c r="AU248" s="130" t="s">
        <v>85</v>
      </c>
      <c r="AV248" s="9" t="s">
        <v>85</v>
      </c>
      <c r="AW248" s="9" t="s">
        <v>37</v>
      </c>
      <c r="AX248" s="9" t="s">
        <v>76</v>
      </c>
      <c r="AY248" s="130" t="s">
        <v>288</v>
      </c>
    </row>
    <row r="249" spans="2:65" s="10" customFormat="1" ht="11.25">
      <c r="B249" s="136"/>
      <c r="D249" s="125" t="s">
        <v>292</v>
      </c>
      <c r="E249" s="137" t="s">
        <v>35</v>
      </c>
      <c r="F249" s="138" t="s">
        <v>307</v>
      </c>
      <c r="H249" s="139">
        <v>16.55</v>
      </c>
      <c r="I249" s="140"/>
      <c r="L249" s="136"/>
      <c r="M249" s="141"/>
      <c r="T249" s="142"/>
      <c r="AT249" s="137" t="s">
        <v>292</v>
      </c>
      <c r="AU249" s="137" t="s">
        <v>85</v>
      </c>
      <c r="AV249" s="10" t="s">
        <v>289</v>
      </c>
      <c r="AW249" s="10" t="s">
        <v>37</v>
      </c>
      <c r="AX249" s="10" t="s">
        <v>83</v>
      </c>
      <c r="AY249" s="137" t="s">
        <v>288</v>
      </c>
    </row>
    <row r="250" spans="2:65" s="1" customFormat="1" ht="16.5" customHeight="1">
      <c r="B250" s="30"/>
      <c r="C250" s="144" t="s">
        <v>470</v>
      </c>
      <c r="D250" s="144" t="s">
        <v>349</v>
      </c>
      <c r="E250" s="145" t="s">
        <v>2254</v>
      </c>
      <c r="F250" s="146" t="s">
        <v>2255</v>
      </c>
      <c r="G250" s="147" t="s">
        <v>486</v>
      </c>
      <c r="H250" s="148">
        <v>172.69499999999999</v>
      </c>
      <c r="I250" s="149"/>
      <c r="J250" s="150">
        <f>ROUND(I250*H250,2)</f>
        <v>0</v>
      </c>
      <c r="K250" s="151"/>
      <c r="L250" s="30"/>
      <c r="M250" s="152" t="s">
        <v>35</v>
      </c>
      <c r="N250" s="153" t="s">
        <v>47</v>
      </c>
      <c r="P250" s="121">
        <f>O250*H250</f>
        <v>0</v>
      </c>
      <c r="Q250" s="121">
        <v>4.8000000000000001E-2</v>
      </c>
      <c r="R250" s="121">
        <f>Q250*H250</f>
        <v>8.2893600000000003</v>
      </c>
      <c r="S250" s="121">
        <v>4.8000000000000001E-2</v>
      </c>
      <c r="T250" s="122">
        <f>S250*H250</f>
        <v>8.2893600000000003</v>
      </c>
      <c r="AR250" s="123" t="s">
        <v>289</v>
      </c>
      <c r="AT250" s="123" t="s">
        <v>349</v>
      </c>
      <c r="AU250" s="123" t="s">
        <v>85</v>
      </c>
      <c r="AY250" s="15" t="s">
        <v>288</v>
      </c>
      <c r="BE250" s="124">
        <f>IF(N250="základní",J250,0)</f>
        <v>0</v>
      </c>
      <c r="BF250" s="124">
        <f>IF(N250="snížená",J250,0)</f>
        <v>0</v>
      </c>
      <c r="BG250" s="124">
        <f>IF(N250="zákl. přenesená",J250,0)</f>
        <v>0</v>
      </c>
      <c r="BH250" s="124">
        <f>IF(N250="sníž. přenesená",J250,0)</f>
        <v>0</v>
      </c>
      <c r="BI250" s="124">
        <f>IF(N250="nulová",J250,0)</f>
        <v>0</v>
      </c>
      <c r="BJ250" s="15" t="s">
        <v>83</v>
      </c>
      <c r="BK250" s="124">
        <f>ROUND(I250*H250,2)</f>
        <v>0</v>
      </c>
      <c r="BL250" s="15" t="s">
        <v>289</v>
      </c>
      <c r="BM250" s="123" t="s">
        <v>2256</v>
      </c>
    </row>
    <row r="251" spans="2:65" s="1" customFormat="1" ht="11.25">
      <c r="B251" s="30"/>
      <c r="D251" s="125" t="s">
        <v>291</v>
      </c>
      <c r="F251" s="126" t="s">
        <v>2255</v>
      </c>
      <c r="I251" s="127"/>
      <c r="L251" s="30"/>
      <c r="M251" s="128"/>
      <c r="T251" s="51"/>
      <c r="AT251" s="15" t="s">
        <v>291</v>
      </c>
      <c r="AU251" s="15" t="s">
        <v>85</v>
      </c>
    </row>
    <row r="252" spans="2:65" s="1" customFormat="1" ht="11.25">
      <c r="B252" s="30"/>
      <c r="D252" s="181" t="s">
        <v>2097</v>
      </c>
      <c r="F252" s="182" t="s">
        <v>2257</v>
      </c>
      <c r="I252" s="127"/>
      <c r="L252" s="30"/>
      <c r="M252" s="128"/>
      <c r="T252" s="51"/>
      <c r="AT252" s="15" t="s">
        <v>2097</v>
      </c>
      <c r="AU252" s="15" t="s">
        <v>85</v>
      </c>
    </row>
    <row r="253" spans="2:65" s="9" customFormat="1" ht="11.25">
      <c r="B253" s="129"/>
      <c r="D253" s="125" t="s">
        <v>292</v>
      </c>
      <c r="E253" s="130" t="s">
        <v>35</v>
      </c>
      <c r="F253" s="131" t="s">
        <v>2258</v>
      </c>
      <c r="H253" s="132">
        <v>21.875</v>
      </c>
      <c r="I253" s="133"/>
      <c r="L253" s="129"/>
      <c r="M253" s="134"/>
      <c r="T253" s="135"/>
      <c r="AT253" s="130" t="s">
        <v>292</v>
      </c>
      <c r="AU253" s="130" t="s">
        <v>85</v>
      </c>
      <c r="AV253" s="9" t="s">
        <v>85</v>
      </c>
      <c r="AW253" s="9" t="s">
        <v>37</v>
      </c>
      <c r="AX253" s="9" t="s">
        <v>76</v>
      </c>
      <c r="AY253" s="130" t="s">
        <v>288</v>
      </c>
    </row>
    <row r="254" spans="2:65" s="9" customFormat="1" ht="11.25">
      <c r="B254" s="129"/>
      <c r="D254" s="125" t="s">
        <v>292</v>
      </c>
      <c r="E254" s="130" t="s">
        <v>35</v>
      </c>
      <c r="F254" s="131" t="s">
        <v>2259</v>
      </c>
      <c r="H254" s="132">
        <v>41.28</v>
      </c>
      <c r="I254" s="133"/>
      <c r="L254" s="129"/>
      <c r="M254" s="134"/>
      <c r="T254" s="135"/>
      <c r="AT254" s="130" t="s">
        <v>292</v>
      </c>
      <c r="AU254" s="130" t="s">
        <v>85</v>
      </c>
      <c r="AV254" s="9" t="s">
        <v>85</v>
      </c>
      <c r="AW254" s="9" t="s">
        <v>37</v>
      </c>
      <c r="AX254" s="9" t="s">
        <v>76</v>
      </c>
      <c r="AY254" s="130" t="s">
        <v>288</v>
      </c>
    </row>
    <row r="255" spans="2:65" s="9" customFormat="1" ht="11.25">
      <c r="B255" s="129"/>
      <c r="D255" s="125" t="s">
        <v>292</v>
      </c>
      <c r="E255" s="130" t="s">
        <v>35</v>
      </c>
      <c r="F255" s="131" t="s">
        <v>2260</v>
      </c>
      <c r="H255" s="132">
        <v>43.74</v>
      </c>
      <c r="I255" s="133"/>
      <c r="L255" s="129"/>
      <c r="M255" s="134"/>
      <c r="T255" s="135"/>
      <c r="AT255" s="130" t="s">
        <v>292</v>
      </c>
      <c r="AU255" s="130" t="s">
        <v>85</v>
      </c>
      <c r="AV255" s="9" t="s">
        <v>85</v>
      </c>
      <c r="AW255" s="9" t="s">
        <v>37</v>
      </c>
      <c r="AX255" s="9" t="s">
        <v>76</v>
      </c>
      <c r="AY255" s="130" t="s">
        <v>288</v>
      </c>
    </row>
    <row r="256" spans="2:65" s="9" customFormat="1" ht="11.25">
      <c r="B256" s="129"/>
      <c r="D256" s="125" t="s">
        <v>292</v>
      </c>
      <c r="E256" s="130" t="s">
        <v>35</v>
      </c>
      <c r="F256" s="131" t="s">
        <v>2261</v>
      </c>
      <c r="H256" s="132">
        <v>33.4</v>
      </c>
      <c r="I256" s="133"/>
      <c r="L256" s="129"/>
      <c r="M256" s="134"/>
      <c r="T256" s="135"/>
      <c r="AT256" s="130" t="s">
        <v>292</v>
      </c>
      <c r="AU256" s="130" t="s">
        <v>85</v>
      </c>
      <c r="AV256" s="9" t="s">
        <v>85</v>
      </c>
      <c r="AW256" s="9" t="s">
        <v>37</v>
      </c>
      <c r="AX256" s="9" t="s">
        <v>76</v>
      </c>
      <c r="AY256" s="130" t="s">
        <v>288</v>
      </c>
    </row>
    <row r="257" spans="2:65" s="9" customFormat="1" ht="11.25">
      <c r="B257" s="129"/>
      <c r="D257" s="125" t="s">
        <v>292</v>
      </c>
      <c r="E257" s="130" t="s">
        <v>35</v>
      </c>
      <c r="F257" s="131" t="s">
        <v>2262</v>
      </c>
      <c r="H257" s="132">
        <v>32.4</v>
      </c>
      <c r="I257" s="133"/>
      <c r="L257" s="129"/>
      <c r="M257" s="134"/>
      <c r="T257" s="135"/>
      <c r="AT257" s="130" t="s">
        <v>292</v>
      </c>
      <c r="AU257" s="130" t="s">
        <v>85</v>
      </c>
      <c r="AV257" s="9" t="s">
        <v>85</v>
      </c>
      <c r="AW257" s="9" t="s">
        <v>37</v>
      </c>
      <c r="AX257" s="9" t="s">
        <v>76</v>
      </c>
      <c r="AY257" s="130" t="s">
        <v>288</v>
      </c>
    </row>
    <row r="258" spans="2:65" s="10" customFormat="1" ht="11.25">
      <c r="B258" s="136"/>
      <c r="D258" s="125" t="s">
        <v>292</v>
      </c>
      <c r="E258" s="137" t="s">
        <v>35</v>
      </c>
      <c r="F258" s="138" t="s">
        <v>307</v>
      </c>
      <c r="H258" s="139">
        <v>172.69500000000002</v>
      </c>
      <c r="I258" s="140"/>
      <c r="L258" s="136"/>
      <c r="M258" s="141"/>
      <c r="T258" s="142"/>
      <c r="AT258" s="137" t="s">
        <v>292</v>
      </c>
      <c r="AU258" s="137" t="s">
        <v>85</v>
      </c>
      <c r="AV258" s="10" t="s">
        <v>289</v>
      </c>
      <c r="AW258" s="10" t="s">
        <v>37</v>
      </c>
      <c r="AX258" s="10" t="s">
        <v>83</v>
      </c>
      <c r="AY258" s="137" t="s">
        <v>288</v>
      </c>
    </row>
    <row r="259" spans="2:65" s="1" customFormat="1" ht="16.5" customHeight="1">
      <c r="B259" s="30"/>
      <c r="C259" s="144" t="s">
        <v>477</v>
      </c>
      <c r="D259" s="144" t="s">
        <v>349</v>
      </c>
      <c r="E259" s="145" t="s">
        <v>2263</v>
      </c>
      <c r="F259" s="146" t="s">
        <v>2264</v>
      </c>
      <c r="G259" s="147" t="s">
        <v>486</v>
      </c>
      <c r="H259" s="148">
        <v>120.887</v>
      </c>
      <c r="I259" s="149"/>
      <c r="J259" s="150">
        <f>ROUND(I259*H259,2)</f>
        <v>0</v>
      </c>
      <c r="K259" s="151"/>
      <c r="L259" s="30"/>
      <c r="M259" s="152" t="s">
        <v>35</v>
      </c>
      <c r="N259" s="153" t="s">
        <v>47</v>
      </c>
      <c r="P259" s="121">
        <f>O259*H259</f>
        <v>0</v>
      </c>
      <c r="Q259" s="121">
        <v>0</v>
      </c>
      <c r="R259" s="121">
        <f>Q259*H259</f>
        <v>0</v>
      </c>
      <c r="S259" s="121">
        <v>7.7899999999999997E-2</v>
      </c>
      <c r="T259" s="122">
        <f>S259*H259</f>
        <v>9.4170973</v>
      </c>
      <c r="AR259" s="123" t="s">
        <v>289</v>
      </c>
      <c r="AT259" s="123" t="s">
        <v>349</v>
      </c>
      <c r="AU259" s="123" t="s">
        <v>85</v>
      </c>
      <c r="AY259" s="15" t="s">
        <v>288</v>
      </c>
      <c r="BE259" s="124">
        <f>IF(N259="základní",J259,0)</f>
        <v>0</v>
      </c>
      <c r="BF259" s="124">
        <f>IF(N259="snížená",J259,0)</f>
        <v>0</v>
      </c>
      <c r="BG259" s="124">
        <f>IF(N259="zákl. přenesená",J259,0)</f>
        <v>0</v>
      </c>
      <c r="BH259" s="124">
        <f>IF(N259="sníž. přenesená",J259,0)</f>
        <v>0</v>
      </c>
      <c r="BI259" s="124">
        <f>IF(N259="nulová",J259,0)</f>
        <v>0</v>
      </c>
      <c r="BJ259" s="15" t="s">
        <v>83</v>
      </c>
      <c r="BK259" s="124">
        <f>ROUND(I259*H259,2)</f>
        <v>0</v>
      </c>
      <c r="BL259" s="15" t="s">
        <v>289</v>
      </c>
      <c r="BM259" s="123" t="s">
        <v>2265</v>
      </c>
    </row>
    <row r="260" spans="2:65" s="1" customFormat="1" ht="11.25">
      <c r="B260" s="30"/>
      <c r="D260" s="125" t="s">
        <v>291</v>
      </c>
      <c r="F260" s="126" t="s">
        <v>2264</v>
      </c>
      <c r="I260" s="127"/>
      <c r="L260" s="30"/>
      <c r="M260" s="128"/>
      <c r="T260" s="51"/>
      <c r="AT260" s="15" t="s">
        <v>291</v>
      </c>
      <c r="AU260" s="15" t="s">
        <v>85</v>
      </c>
    </row>
    <row r="261" spans="2:65" s="1" customFormat="1" ht="11.25">
      <c r="B261" s="30"/>
      <c r="D261" s="181" t="s">
        <v>2097</v>
      </c>
      <c r="F261" s="182" t="s">
        <v>2266</v>
      </c>
      <c r="I261" s="127"/>
      <c r="L261" s="30"/>
      <c r="M261" s="128"/>
      <c r="T261" s="51"/>
      <c r="AT261" s="15" t="s">
        <v>2097</v>
      </c>
      <c r="AU261" s="15" t="s">
        <v>85</v>
      </c>
    </row>
    <row r="262" spans="2:65" s="9" customFormat="1" ht="11.25">
      <c r="B262" s="129"/>
      <c r="D262" s="125" t="s">
        <v>292</v>
      </c>
      <c r="E262" s="130" t="s">
        <v>35</v>
      </c>
      <c r="F262" s="131" t="s">
        <v>2267</v>
      </c>
      <c r="H262" s="132">
        <v>120.887</v>
      </c>
      <c r="I262" s="133"/>
      <c r="L262" s="129"/>
      <c r="M262" s="134"/>
      <c r="T262" s="135"/>
      <c r="AT262" s="130" t="s">
        <v>292</v>
      </c>
      <c r="AU262" s="130" t="s">
        <v>85</v>
      </c>
      <c r="AV262" s="9" t="s">
        <v>85</v>
      </c>
      <c r="AW262" s="9" t="s">
        <v>37</v>
      </c>
      <c r="AX262" s="9" t="s">
        <v>76</v>
      </c>
      <c r="AY262" s="130" t="s">
        <v>288</v>
      </c>
    </row>
    <row r="263" spans="2:65" s="10" customFormat="1" ht="11.25">
      <c r="B263" s="136"/>
      <c r="D263" s="125" t="s">
        <v>292</v>
      </c>
      <c r="E263" s="137" t="s">
        <v>35</v>
      </c>
      <c r="F263" s="138" t="s">
        <v>307</v>
      </c>
      <c r="H263" s="139">
        <v>120.887</v>
      </c>
      <c r="I263" s="140"/>
      <c r="L263" s="136"/>
      <c r="M263" s="141"/>
      <c r="T263" s="142"/>
      <c r="AT263" s="137" t="s">
        <v>292</v>
      </c>
      <c r="AU263" s="137" t="s">
        <v>85</v>
      </c>
      <c r="AV263" s="10" t="s">
        <v>289</v>
      </c>
      <c r="AW263" s="10" t="s">
        <v>37</v>
      </c>
      <c r="AX263" s="10" t="s">
        <v>83</v>
      </c>
      <c r="AY263" s="137" t="s">
        <v>288</v>
      </c>
    </row>
    <row r="264" spans="2:65" s="1" customFormat="1" ht="16.5" customHeight="1">
      <c r="B264" s="30"/>
      <c r="C264" s="144" t="s">
        <v>483</v>
      </c>
      <c r="D264" s="144" t="s">
        <v>349</v>
      </c>
      <c r="E264" s="145" t="s">
        <v>2268</v>
      </c>
      <c r="F264" s="146" t="s">
        <v>2269</v>
      </c>
      <c r="G264" s="147" t="s">
        <v>311</v>
      </c>
      <c r="H264" s="148">
        <v>0.6</v>
      </c>
      <c r="I264" s="149"/>
      <c r="J264" s="150">
        <f>ROUND(I264*H264,2)</f>
        <v>0</v>
      </c>
      <c r="K264" s="151"/>
      <c r="L264" s="30"/>
      <c r="M264" s="152" t="s">
        <v>35</v>
      </c>
      <c r="N264" s="153" t="s">
        <v>47</v>
      </c>
      <c r="P264" s="121">
        <f>O264*H264</f>
        <v>0</v>
      </c>
      <c r="Q264" s="121">
        <v>0.50375000000000003</v>
      </c>
      <c r="R264" s="121">
        <f>Q264*H264</f>
        <v>0.30225000000000002</v>
      </c>
      <c r="S264" s="121">
        <v>2.5</v>
      </c>
      <c r="T264" s="122">
        <f>S264*H264</f>
        <v>1.5</v>
      </c>
      <c r="AR264" s="123" t="s">
        <v>289</v>
      </c>
      <c r="AT264" s="123" t="s">
        <v>349</v>
      </c>
      <c r="AU264" s="123" t="s">
        <v>85</v>
      </c>
      <c r="AY264" s="15" t="s">
        <v>288</v>
      </c>
      <c r="BE264" s="124">
        <f>IF(N264="základní",J264,0)</f>
        <v>0</v>
      </c>
      <c r="BF264" s="124">
        <f>IF(N264="snížená",J264,0)</f>
        <v>0</v>
      </c>
      <c r="BG264" s="124">
        <f>IF(N264="zákl. přenesená",J264,0)</f>
        <v>0</v>
      </c>
      <c r="BH264" s="124">
        <f>IF(N264="sníž. přenesená",J264,0)</f>
        <v>0</v>
      </c>
      <c r="BI264" s="124">
        <f>IF(N264="nulová",J264,0)</f>
        <v>0</v>
      </c>
      <c r="BJ264" s="15" t="s">
        <v>83</v>
      </c>
      <c r="BK264" s="124">
        <f>ROUND(I264*H264,2)</f>
        <v>0</v>
      </c>
      <c r="BL264" s="15" t="s">
        <v>289</v>
      </c>
      <c r="BM264" s="123" t="s">
        <v>2270</v>
      </c>
    </row>
    <row r="265" spans="2:65" s="1" customFormat="1" ht="11.25">
      <c r="B265" s="30"/>
      <c r="D265" s="125" t="s">
        <v>291</v>
      </c>
      <c r="F265" s="126" t="s">
        <v>2269</v>
      </c>
      <c r="I265" s="127"/>
      <c r="L265" s="30"/>
      <c r="M265" s="128"/>
      <c r="T265" s="51"/>
      <c r="AT265" s="15" t="s">
        <v>291</v>
      </c>
      <c r="AU265" s="15" t="s">
        <v>85</v>
      </c>
    </row>
    <row r="266" spans="2:65" s="1" customFormat="1" ht="11.25">
      <c r="B266" s="30"/>
      <c r="D266" s="181" t="s">
        <v>2097</v>
      </c>
      <c r="F266" s="182" t="s">
        <v>2271</v>
      </c>
      <c r="I266" s="127"/>
      <c r="L266" s="30"/>
      <c r="M266" s="128"/>
      <c r="T266" s="51"/>
      <c r="AT266" s="15" t="s">
        <v>2097</v>
      </c>
      <c r="AU266" s="15" t="s">
        <v>85</v>
      </c>
    </row>
    <row r="267" spans="2:65" s="1" customFormat="1" ht="16.5" customHeight="1">
      <c r="B267" s="30"/>
      <c r="C267" s="110" t="s">
        <v>490</v>
      </c>
      <c r="D267" s="110" t="s">
        <v>283</v>
      </c>
      <c r="E267" s="111" t="s">
        <v>2272</v>
      </c>
      <c r="F267" s="112" t="s">
        <v>2273</v>
      </c>
      <c r="G267" s="113" t="s">
        <v>286</v>
      </c>
      <c r="H267" s="114">
        <v>1.2</v>
      </c>
      <c r="I267" s="115"/>
      <c r="J267" s="116">
        <f>ROUND(I267*H267,2)</f>
        <v>0</v>
      </c>
      <c r="K267" s="117"/>
      <c r="L267" s="118"/>
      <c r="M267" s="119" t="s">
        <v>35</v>
      </c>
      <c r="N267" s="120" t="s">
        <v>47</v>
      </c>
      <c r="P267" s="121">
        <f>O267*H267</f>
        <v>0</v>
      </c>
      <c r="Q267" s="121">
        <v>1</v>
      </c>
      <c r="R267" s="121">
        <f>Q267*H267</f>
        <v>1.2</v>
      </c>
      <c r="S267" s="121">
        <v>0</v>
      </c>
      <c r="T267" s="122">
        <f>S267*H267</f>
        <v>0</v>
      </c>
      <c r="AR267" s="123" t="s">
        <v>287</v>
      </c>
      <c r="AT267" s="123" t="s">
        <v>283</v>
      </c>
      <c r="AU267" s="123" t="s">
        <v>85</v>
      </c>
      <c r="AY267" s="15" t="s">
        <v>288</v>
      </c>
      <c r="BE267" s="124">
        <f>IF(N267="základní",J267,0)</f>
        <v>0</v>
      </c>
      <c r="BF267" s="124">
        <f>IF(N267="snížená",J267,0)</f>
        <v>0</v>
      </c>
      <c r="BG267" s="124">
        <f>IF(N267="zákl. přenesená",J267,0)</f>
        <v>0</v>
      </c>
      <c r="BH267" s="124">
        <f>IF(N267="sníž. přenesená",J267,0)</f>
        <v>0</v>
      </c>
      <c r="BI267" s="124">
        <f>IF(N267="nulová",J267,0)</f>
        <v>0</v>
      </c>
      <c r="BJ267" s="15" t="s">
        <v>83</v>
      </c>
      <c r="BK267" s="124">
        <f>ROUND(I267*H267,2)</f>
        <v>0</v>
      </c>
      <c r="BL267" s="15" t="s">
        <v>289</v>
      </c>
      <c r="BM267" s="123" t="s">
        <v>2274</v>
      </c>
    </row>
    <row r="268" spans="2:65" s="1" customFormat="1" ht="11.25">
      <c r="B268" s="30"/>
      <c r="D268" s="125" t="s">
        <v>291</v>
      </c>
      <c r="F268" s="126" t="s">
        <v>2273</v>
      </c>
      <c r="I268" s="127"/>
      <c r="L268" s="30"/>
      <c r="M268" s="128"/>
      <c r="T268" s="51"/>
      <c r="AT268" s="15" t="s">
        <v>291</v>
      </c>
      <c r="AU268" s="15" t="s">
        <v>85</v>
      </c>
    </row>
    <row r="269" spans="2:65" s="9" customFormat="1" ht="11.25">
      <c r="B269" s="129"/>
      <c r="D269" s="125" t="s">
        <v>292</v>
      </c>
      <c r="E269" s="130" t="s">
        <v>35</v>
      </c>
      <c r="F269" s="131" t="s">
        <v>2275</v>
      </c>
      <c r="H269" s="132">
        <v>1.2</v>
      </c>
      <c r="I269" s="133"/>
      <c r="L269" s="129"/>
      <c r="M269" s="134"/>
      <c r="T269" s="135"/>
      <c r="AT269" s="130" t="s">
        <v>292</v>
      </c>
      <c r="AU269" s="130" t="s">
        <v>85</v>
      </c>
      <c r="AV269" s="9" t="s">
        <v>85</v>
      </c>
      <c r="AW269" s="9" t="s">
        <v>37</v>
      </c>
      <c r="AX269" s="9" t="s">
        <v>76</v>
      </c>
      <c r="AY269" s="130" t="s">
        <v>288</v>
      </c>
    </row>
    <row r="270" spans="2:65" s="10" customFormat="1" ht="11.25">
      <c r="B270" s="136"/>
      <c r="D270" s="125" t="s">
        <v>292</v>
      </c>
      <c r="E270" s="137" t="s">
        <v>35</v>
      </c>
      <c r="F270" s="138" t="s">
        <v>307</v>
      </c>
      <c r="H270" s="139">
        <v>1.2</v>
      </c>
      <c r="I270" s="140"/>
      <c r="L270" s="136"/>
      <c r="M270" s="141"/>
      <c r="T270" s="142"/>
      <c r="AT270" s="137" t="s">
        <v>292</v>
      </c>
      <c r="AU270" s="137" t="s">
        <v>85</v>
      </c>
      <c r="AV270" s="10" t="s">
        <v>289</v>
      </c>
      <c r="AW270" s="10" t="s">
        <v>37</v>
      </c>
      <c r="AX270" s="10" t="s">
        <v>83</v>
      </c>
      <c r="AY270" s="137" t="s">
        <v>288</v>
      </c>
    </row>
    <row r="271" spans="2:65" s="1" customFormat="1" ht="16.5" customHeight="1">
      <c r="B271" s="30"/>
      <c r="C271" s="144" t="s">
        <v>435</v>
      </c>
      <c r="D271" s="144" t="s">
        <v>349</v>
      </c>
      <c r="E271" s="145" t="s">
        <v>2276</v>
      </c>
      <c r="F271" s="146" t="s">
        <v>2277</v>
      </c>
      <c r="G271" s="147" t="s">
        <v>486</v>
      </c>
      <c r="H271" s="148">
        <v>120.887</v>
      </c>
      <c r="I271" s="149"/>
      <c r="J271" s="150">
        <f>ROUND(I271*H271,2)</f>
        <v>0</v>
      </c>
      <c r="K271" s="151"/>
      <c r="L271" s="30"/>
      <c r="M271" s="152" t="s">
        <v>35</v>
      </c>
      <c r="N271" s="153" t="s">
        <v>47</v>
      </c>
      <c r="P271" s="121">
        <f>O271*H271</f>
        <v>0</v>
      </c>
      <c r="Q271" s="121">
        <v>7.8163999999999997E-2</v>
      </c>
      <c r="R271" s="121">
        <f>Q271*H271</f>
        <v>9.4490114680000001</v>
      </c>
      <c r="S271" s="121">
        <v>0</v>
      </c>
      <c r="T271" s="122">
        <f>S271*H271</f>
        <v>0</v>
      </c>
      <c r="AR271" s="123" t="s">
        <v>289</v>
      </c>
      <c r="AT271" s="123" t="s">
        <v>349</v>
      </c>
      <c r="AU271" s="123" t="s">
        <v>85</v>
      </c>
      <c r="AY271" s="15" t="s">
        <v>288</v>
      </c>
      <c r="BE271" s="124">
        <f>IF(N271="základní",J271,0)</f>
        <v>0</v>
      </c>
      <c r="BF271" s="124">
        <f>IF(N271="snížená",J271,0)</f>
        <v>0</v>
      </c>
      <c r="BG271" s="124">
        <f>IF(N271="zákl. přenesená",J271,0)</f>
        <v>0</v>
      </c>
      <c r="BH271" s="124">
        <f>IF(N271="sníž. přenesená",J271,0)</f>
        <v>0</v>
      </c>
      <c r="BI271" s="124">
        <f>IF(N271="nulová",J271,0)</f>
        <v>0</v>
      </c>
      <c r="BJ271" s="15" t="s">
        <v>83</v>
      </c>
      <c r="BK271" s="124">
        <f>ROUND(I271*H271,2)</f>
        <v>0</v>
      </c>
      <c r="BL271" s="15" t="s">
        <v>289</v>
      </c>
      <c r="BM271" s="123" t="s">
        <v>2278</v>
      </c>
    </row>
    <row r="272" spans="2:65" s="1" customFormat="1" ht="11.25">
      <c r="B272" s="30"/>
      <c r="D272" s="125" t="s">
        <v>291</v>
      </c>
      <c r="F272" s="126" t="s">
        <v>2277</v>
      </c>
      <c r="I272" s="127"/>
      <c r="L272" s="30"/>
      <c r="M272" s="128"/>
      <c r="T272" s="51"/>
      <c r="AT272" s="15" t="s">
        <v>291</v>
      </c>
      <c r="AU272" s="15" t="s">
        <v>85</v>
      </c>
    </row>
    <row r="273" spans="2:65" s="1" customFormat="1" ht="11.25">
      <c r="B273" s="30"/>
      <c r="D273" s="181" t="s">
        <v>2097</v>
      </c>
      <c r="F273" s="182" t="s">
        <v>2279</v>
      </c>
      <c r="I273" s="127"/>
      <c r="L273" s="30"/>
      <c r="M273" s="128"/>
      <c r="T273" s="51"/>
      <c r="AT273" s="15" t="s">
        <v>2097</v>
      </c>
      <c r="AU273" s="15" t="s">
        <v>85</v>
      </c>
    </row>
    <row r="274" spans="2:65" s="1" customFormat="1" ht="16.5" customHeight="1">
      <c r="B274" s="30"/>
      <c r="C274" s="144" t="s">
        <v>498</v>
      </c>
      <c r="D274" s="144" t="s">
        <v>349</v>
      </c>
      <c r="E274" s="145" t="s">
        <v>2280</v>
      </c>
      <c r="F274" s="146" t="s">
        <v>2281</v>
      </c>
      <c r="G274" s="147" t="s">
        <v>486</v>
      </c>
      <c r="H274" s="148">
        <v>54.72</v>
      </c>
      <c r="I274" s="149"/>
      <c r="J274" s="150">
        <f>ROUND(I274*H274,2)</f>
        <v>0</v>
      </c>
      <c r="K274" s="151"/>
      <c r="L274" s="30"/>
      <c r="M274" s="152" t="s">
        <v>35</v>
      </c>
      <c r="N274" s="153" t="s">
        <v>47</v>
      </c>
      <c r="P274" s="121">
        <f>O274*H274</f>
        <v>0</v>
      </c>
      <c r="Q274" s="121">
        <v>1.0924299999999999E-3</v>
      </c>
      <c r="R274" s="121">
        <f>Q274*H274</f>
        <v>5.9777769599999996E-2</v>
      </c>
      <c r="S274" s="121">
        <v>0</v>
      </c>
      <c r="T274" s="122">
        <f>S274*H274</f>
        <v>0</v>
      </c>
      <c r="AR274" s="123" t="s">
        <v>289</v>
      </c>
      <c r="AT274" s="123" t="s">
        <v>349</v>
      </c>
      <c r="AU274" s="123" t="s">
        <v>85</v>
      </c>
      <c r="AY274" s="15" t="s">
        <v>288</v>
      </c>
      <c r="BE274" s="124">
        <f>IF(N274="základní",J274,0)</f>
        <v>0</v>
      </c>
      <c r="BF274" s="124">
        <f>IF(N274="snížená",J274,0)</f>
        <v>0</v>
      </c>
      <c r="BG274" s="124">
        <f>IF(N274="zákl. přenesená",J274,0)</f>
        <v>0</v>
      </c>
      <c r="BH274" s="124">
        <f>IF(N274="sníž. přenesená",J274,0)</f>
        <v>0</v>
      </c>
      <c r="BI274" s="124">
        <f>IF(N274="nulová",J274,0)</f>
        <v>0</v>
      </c>
      <c r="BJ274" s="15" t="s">
        <v>83</v>
      </c>
      <c r="BK274" s="124">
        <f>ROUND(I274*H274,2)</f>
        <v>0</v>
      </c>
      <c r="BL274" s="15" t="s">
        <v>289</v>
      </c>
      <c r="BM274" s="123" t="s">
        <v>2282</v>
      </c>
    </row>
    <row r="275" spans="2:65" s="1" customFormat="1" ht="11.25">
      <c r="B275" s="30"/>
      <c r="D275" s="125" t="s">
        <v>291</v>
      </c>
      <c r="F275" s="126" t="s">
        <v>2281</v>
      </c>
      <c r="I275" s="127"/>
      <c r="L275" s="30"/>
      <c r="M275" s="128"/>
      <c r="T275" s="51"/>
      <c r="AT275" s="15" t="s">
        <v>291</v>
      </c>
      <c r="AU275" s="15" t="s">
        <v>85</v>
      </c>
    </row>
    <row r="276" spans="2:65" s="1" customFormat="1" ht="11.25">
      <c r="B276" s="30"/>
      <c r="D276" s="181" t="s">
        <v>2097</v>
      </c>
      <c r="F276" s="182" t="s">
        <v>2283</v>
      </c>
      <c r="I276" s="127"/>
      <c r="L276" s="30"/>
      <c r="M276" s="128"/>
      <c r="T276" s="51"/>
      <c r="AT276" s="15" t="s">
        <v>2097</v>
      </c>
      <c r="AU276" s="15" t="s">
        <v>85</v>
      </c>
    </row>
    <row r="277" spans="2:65" s="9" customFormat="1" ht="11.25">
      <c r="B277" s="129"/>
      <c r="D277" s="125" t="s">
        <v>292</v>
      </c>
      <c r="E277" s="130" t="s">
        <v>35</v>
      </c>
      <c r="F277" s="131" t="s">
        <v>2284</v>
      </c>
      <c r="H277" s="132">
        <v>19.86</v>
      </c>
      <c r="I277" s="133"/>
      <c r="L277" s="129"/>
      <c r="M277" s="134"/>
      <c r="T277" s="135"/>
      <c r="AT277" s="130" t="s">
        <v>292</v>
      </c>
      <c r="AU277" s="130" t="s">
        <v>85</v>
      </c>
      <c r="AV277" s="9" t="s">
        <v>85</v>
      </c>
      <c r="AW277" s="9" t="s">
        <v>37</v>
      </c>
      <c r="AX277" s="9" t="s">
        <v>76</v>
      </c>
      <c r="AY277" s="130" t="s">
        <v>288</v>
      </c>
    </row>
    <row r="278" spans="2:65" s="9" customFormat="1" ht="11.25">
      <c r="B278" s="129"/>
      <c r="D278" s="125" t="s">
        <v>292</v>
      </c>
      <c r="E278" s="130" t="s">
        <v>35</v>
      </c>
      <c r="F278" s="131" t="s">
        <v>2285</v>
      </c>
      <c r="H278" s="132">
        <v>16.8</v>
      </c>
      <c r="I278" s="133"/>
      <c r="L278" s="129"/>
      <c r="M278" s="134"/>
      <c r="T278" s="135"/>
      <c r="AT278" s="130" t="s">
        <v>292</v>
      </c>
      <c r="AU278" s="130" t="s">
        <v>85</v>
      </c>
      <c r="AV278" s="9" t="s">
        <v>85</v>
      </c>
      <c r="AW278" s="9" t="s">
        <v>37</v>
      </c>
      <c r="AX278" s="9" t="s">
        <v>76</v>
      </c>
      <c r="AY278" s="130" t="s">
        <v>288</v>
      </c>
    </row>
    <row r="279" spans="2:65" s="9" customFormat="1" ht="11.25">
      <c r="B279" s="129"/>
      <c r="D279" s="125" t="s">
        <v>292</v>
      </c>
      <c r="E279" s="130" t="s">
        <v>35</v>
      </c>
      <c r="F279" s="131" t="s">
        <v>2286</v>
      </c>
      <c r="H279" s="132">
        <v>18.059999999999999</v>
      </c>
      <c r="I279" s="133"/>
      <c r="L279" s="129"/>
      <c r="M279" s="134"/>
      <c r="T279" s="135"/>
      <c r="AT279" s="130" t="s">
        <v>292</v>
      </c>
      <c r="AU279" s="130" t="s">
        <v>85</v>
      </c>
      <c r="AV279" s="9" t="s">
        <v>85</v>
      </c>
      <c r="AW279" s="9" t="s">
        <v>37</v>
      </c>
      <c r="AX279" s="9" t="s">
        <v>76</v>
      </c>
      <c r="AY279" s="130" t="s">
        <v>288</v>
      </c>
    </row>
    <row r="280" spans="2:65" s="10" customFormat="1" ht="11.25">
      <c r="B280" s="136"/>
      <c r="D280" s="125" t="s">
        <v>292</v>
      </c>
      <c r="E280" s="137" t="s">
        <v>35</v>
      </c>
      <c r="F280" s="138" t="s">
        <v>307</v>
      </c>
      <c r="H280" s="139">
        <v>54.72</v>
      </c>
      <c r="I280" s="140"/>
      <c r="L280" s="136"/>
      <c r="M280" s="141"/>
      <c r="T280" s="142"/>
      <c r="AT280" s="137" t="s">
        <v>292</v>
      </c>
      <c r="AU280" s="137" t="s">
        <v>85</v>
      </c>
      <c r="AV280" s="10" t="s">
        <v>289</v>
      </c>
      <c r="AW280" s="10" t="s">
        <v>37</v>
      </c>
      <c r="AX280" s="10" t="s">
        <v>83</v>
      </c>
      <c r="AY280" s="137" t="s">
        <v>288</v>
      </c>
    </row>
    <row r="281" spans="2:65" s="1" customFormat="1" ht="21.75" customHeight="1">
      <c r="B281" s="30"/>
      <c r="C281" s="144" t="s">
        <v>503</v>
      </c>
      <c r="D281" s="144" t="s">
        <v>349</v>
      </c>
      <c r="E281" s="145" t="s">
        <v>2287</v>
      </c>
      <c r="F281" s="146" t="s">
        <v>2288</v>
      </c>
      <c r="G281" s="147" t="s">
        <v>296</v>
      </c>
      <c r="H281" s="148">
        <v>30</v>
      </c>
      <c r="I281" s="149"/>
      <c r="J281" s="150">
        <f>ROUND(I281*H281,2)</f>
        <v>0</v>
      </c>
      <c r="K281" s="151"/>
      <c r="L281" s="30"/>
      <c r="M281" s="152" t="s">
        <v>35</v>
      </c>
      <c r="N281" s="153" t="s">
        <v>47</v>
      </c>
      <c r="P281" s="121">
        <f>O281*H281</f>
        <v>0</v>
      </c>
      <c r="Q281" s="121">
        <v>1.2247200000000001E-3</v>
      </c>
      <c r="R281" s="121">
        <f>Q281*H281</f>
        <v>3.6741600000000006E-2</v>
      </c>
      <c r="S281" s="121">
        <v>1E-3</v>
      </c>
      <c r="T281" s="122">
        <f>S281*H281</f>
        <v>0.03</v>
      </c>
      <c r="AR281" s="123" t="s">
        <v>289</v>
      </c>
      <c r="AT281" s="123" t="s">
        <v>349</v>
      </c>
      <c r="AU281" s="123" t="s">
        <v>85</v>
      </c>
      <c r="AY281" s="15" t="s">
        <v>288</v>
      </c>
      <c r="BE281" s="124">
        <f>IF(N281="základní",J281,0)</f>
        <v>0</v>
      </c>
      <c r="BF281" s="124">
        <f>IF(N281="snížená",J281,0)</f>
        <v>0</v>
      </c>
      <c r="BG281" s="124">
        <f>IF(N281="zákl. přenesená",J281,0)</f>
        <v>0</v>
      </c>
      <c r="BH281" s="124">
        <f>IF(N281="sníž. přenesená",J281,0)</f>
        <v>0</v>
      </c>
      <c r="BI281" s="124">
        <f>IF(N281="nulová",J281,0)</f>
        <v>0</v>
      </c>
      <c r="BJ281" s="15" t="s">
        <v>83</v>
      </c>
      <c r="BK281" s="124">
        <f>ROUND(I281*H281,2)</f>
        <v>0</v>
      </c>
      <c r="BL281" s="15" t="s">
        <v>289</v>
      </c>
      <c r="BM281" s="123" t="s">
        <v>2289</v>
      </c>
    </row>
    <row r="282" spans="2:65" s="1" customFormat="1" ht="11.25">
      <c r="B282" s="30"/>
      <c r="D282" s="125" t="s">
        <v>291</v>
      </c>
      <c r="F282" s="126" t="s">
        <v>2288</v>
      </c>
      <c r="I282" s="127"/>
      <c r="L282" s="30"/>
      <c r="M282" s="128"/>
      <c r="T282" s="51"/>
      <c r="AT282" s="15" t="s">
        <v>291</v>
      </c>
      <c r="AU282" s="15" t="s">
        <v>85</v>
      </c>
    </row>
    <row r="283" spans="2:65" s="1" customFormat="1" ht="11.25">
      <c r="B283" s="30"/>
      <c r="D283" s="181" t="s">
        <v>2097</v>
      </c>
      <c r="F283" s="182" t="s">
        <v>2290</v>
      </c>
      <c r="I283" s="127"/>
      <c r="L283" s="30"/>
      <c r="M283" s="128"/>
      <c r="T283" s="51"/>
      <c r="AT283" s="15" t="s">
        <v>2097</v>
      </c>
      <c r="AU283" s="15" t="s">
        <v>85</v>
      </c>
    </row>
    <row r="284" spans="2:65" s="9" customFormat="1" ht="11.25">
      <c r="B284" s="129"/>
      <c r="D284" s="125" t="s">
        <v>292</v>
      </c>
      <c r="E284" s="130" t="s">
        <v>35</v>
      </c>
      <c r="F284" s="131" t="s">
        <v>2291</v>
      </c>
      <c r="H284" s="132">
        <v>30</v>
      </c>
      <c r="I284" s="133"/>
      <c r="L284" s="129"/>
      <c r="M284" s="134"/>
      <c r="T284" s="135"/>
      <c r="AT284" s="130" t="s">
        <v>292</v>
      </c>
      <c r="AU284" s="130" t="s">
        <v>85</v>
      </c>
      <c r="AV284" s="9" t="s">
        <v>85</v>
      </c>
      <c r="AW284" s="9" t="s">
        <v>37</v>
      </c>
      <c r="AX284" s="9" t="s">
        <v>76</v>
      </c>
      <c r="AY284" s="130" t="s">
        <v>288</v>
      </c>
    </row>
    <row r="285" spans="2:65" s="10" customFormat="1" ht="11.25">
      <c r="B285" s="136"/>
      <c r="D285" s="125" t="s">
        <v>292</v>
      </c>
      <c r="E285" s="137" t="s">
        <v>35</v>
      </c>
      <c r="F285" s="138" t="s">
        <v>307</v>
      </c>
      <c r="H285" s="139">
        <v>30</v>
      </c>
      <c r="I285" s="140"/>
      <c r="L285" s="136"/>
      <c r="M285" s="141"/>
      <c r="T285" s="142"/>
      <c r="AT285" s="137" t="s">
        <v>292</v>
      </c>
      <c r="AU285" s="137" t="s">
        <v>85</v>
      </c>
      <c r="AV285" s="10" t="s">
        <v>289</v>
      </c>
      <c r="AW285" s="10" t="s">
        <v>37</v>
      </c>
      <c r="AX285" s="10" t="s">
        <v>83</v>
      </c>
      <c r="AY285" s="137" t="s">
        <v>288</v>
      </c>
    </row>
    <row r="286" spans="2:65" s="13" customFormat="1" ht="22.9" customHeight="1">
      <c r="B286" s="169"/>
      <c r="D286" s="170" t="s">
        <v>75</v>
      </c>
      <c r="E286" s="179" t="s">
        <v>2292</v>
      </c>
      <c r="F286" s="179" t="s">
        <v>2293</v>
      </c>
      <c r="I286" s="172"/>
      <c r="J286" s="180">
        <f>BK286</f>
        <v>0</v>
      </c>
      <c r="L286" s="169"/>
      <c r="M286" s="174"/>
      <c r="P286" s="175">
        <f>SUM(P287:P291)</f>
        <v>0</v>
      </c>
      <c r="R286" s="175">
        <f>SUM(R287:R291)</f>
        <v>0</v>
      </c>
      <c r="T286" s="176">
        <f>SUM(T287:T291)</f>
        <v>0</v>
      </c>
      <c r="AR286" s="170" t="s">
        <v>83</v>
      </c>
      <c r="AT286" s="177" t="s">
        <v>75</v>
      </c>
      <c r="AU286" s="177" t="s">
        <v>83</v>
      </c>
      <c r="AY286" s="170" t="s">
        <v>288</v>
      </c>
      <c r="BK286" s="178">
        <f>SUM(BK287:BK291)</f>
        <v>0</v>
      </c>
    </row>
    <row r="287" spans="2:65" s="1" customFormat="1" ht="16.5" customHeight="1">
      <c r="B287" s="30"/>
      <c r="C287" s="144" t="s">
        <v>508</v>
      </c>
      <c r="D287" s="144" t="s">
        <v>349</v>
      </c>
      <c r="E287" s="145" t="s">
        <v>2294</v>
      </c>
      <c r="F287" s="146" t="s">
        <v>2295</v>
      </c>
      <c r="G287" s="147" t="s">
        <v>286</v>
      </c>
      <c r="H287" s="148">
        <v>20.494</v>
      </c>
      <c r="I287" s="149"/>
      <c r="J287" s="150">
        <f>ROUND(I287*H287,2)</f>
        <v>0</v>
      </c>
      <c r="K287" s="151"/>
      <c r="L287" s="30"/>
      <c r="M287" s="152" t="s">
        <v>35</v>
      </c>
      <c r="N287" s="153" t="s">
        <v>47</v>
      </c>
      <c r="P287" s="121">
        <f>O287*H287</f>
        <v>0</v>
      </c>
      <c r="Q287" s="121">
        <v>0</v>
      </c>
      <c r="R287" s="121">
        <f>Q287*H287</f>
        <v>0</v>
      </c>
      <c r="S287" s="121">
        <v>0</v>
      </c>
      <c r="T287" s="122">
        <f>S287*H287</f>
        <v>0</v>
      </c>
      <c r="AR287" s="123" t="s">
        <v>289</v>
      </c>
      <c r="AT287" s="123" t="s">
        <v>349</v>
      </c>
      <c r="AU287" s="123" t="s">
        <v>85</v>
      </c>
      <c r="AY287" s="15" t="s">
        <v>288</v>
      </c>
      <c r="BE287" s="124">
        <f>IF(N287="základní",J287,0)</f>
        <v>0</v>
      </c>
      <c r="BF287" s="124">
        <f>IF(N287="snížená",J287,0)</f>
        <v>0</v>
      </c>
      <c r="BG287" s="124">
        <f>IF(N287="zákl. přenesená",J287,0)</f>
        <v>0</v>
      </c>
      <c r="BH287" s="124">
        <f>IF(N287="sníž. přenesená",J287,0)</f>
        <v>0</v>
      </c>
      <c r="BI287" s="124">
        <f>IF(N287="nulová",J287,0)</f>
        <v>0</v>
      </c>
      <c r="BJ287" s="15" t="s">
        <v>83</v>
      </c>
      <c r="BK287" s="124">
        <f>ROUND(I287*H287,2)</f>
        <v>0</v>
      </c>
      <c r="BL287" s="15" t="s">
        <v>289</v>
      </c>
      <c r="BM287" s="123" t="s">
        <v>2296</v>
      </c>
    </row>
    <row r="288" spans="2:65" s="1" customFormat="1" ht="11.25">
      <c r="B288" s="30"/>
      <c r="D288" s="125" t="s">
        <v>291</v>
      </c>
      <c r="F288" s="126" t="s">
        <v>2295</v>
      </c>
      <c r="I288" s="127"/>
      <c r="L288" s="30"/>
      <c r="M288" s="128"/>
      <c r="T288" s="51"/>
      <c r="AT288" s="15" t="s">
        <v>291</v>
      </c>
      <c r="AU288" s="15" t="s">
        <v>85</v>
      </c>
    </row>
    <row r="289" spans="2:65" s="1" customFormat="1" ht="11.25">
      <c r="B289" s="30"/>
      <c r="D289" s="181" t="s">
        <v>2097</v>
      </c>
      <c r="F289" s="182" t="s">
        <v>2297</v>
      </c>
      <c r="I289" s="127"/>
      <c r="L289" s="30"/>
      <c r="M289" s="128"/>
      <c r="T289" s="51"/>
      <c r="AT289" s="15" t="s">
        <v>2097</v>
      </c>
      <c r="AU289" s="15" t="s">
        <v>85</v>
      </c>
    </row>
    <row r="290" spans="2:65" s="1" customFormat="1" ht="24.2" customHeight="1">
      <c r="B290" s="30"/>
      <c r="C290" s="144" t="s">
        <v>515</v>
      </c>
      <c r="D290" s="144" t="s">
        <v>349</v>
      </c>
      <c r="E290" s="145" t="s">
        <v>2298</v>
      </c>
      <c r="F290" s="146" t="s">
        <v>2299</v>
      </c>
      <c r="G290" s="147" t="s">
        <v>286</v>
      </c>
      <c r="H290" s="148">
        <v>20.494</v>
      </c>
      <c r="I290" s="149"/>
      <c r="J290" s="150">
        <f>ROUND(I290*H290,2)</f>
        <v>0</v>
      </c>
      <c r="K290" s="151"/>
      <c r="L290" s="30"/>
      <c r="M290" s="152" t="s">
        <v>35</v>
      </c>
      <c r="N290" s="153" t="s">
        <v>47</v>
      </c>
      <c r="P290" s="121">
        <f>O290*H290</f>
        <v>0</v>
      </c>
      <c r="Q290" s="121">
        <v>0</v>
      </c>
      <c r="R290" s="121">
        <f>Q290*H290</f>
        <v>0</v>
      </c>
      <c r="S290" s="121">
        <v>0</v>
      </c>
      <c r="T290" s="122">
        <f>S290*H290</f>
        <v>0</v>
      </c>
      <c r="AR290" s="123" t="s">
        <v>289</v>
      </c>
      <c r="AT290" s="123" t="s">
        <v>349</v>
      </c>
      <c r="AU290" s="123" t="s">
        <v>85</v>
      </c>
      <c r="AY290" s="15" t="s">
        <v>288</v>
      </c>
      <c r="BE290" s="124">
        <f>IF(N290="základní",J290,0)</f>
        <v>0</v>
      </c>
      <c r="BF290" s="124">
        <f>IF(N290="snížená",J290,0)</f>
        <v>0</v>
      </c>
      <c r="BG290" s="124">
        <f>IF(N290="zákl. přenesená",J290,0)</f>
        <v>0</v>
      </c>
      <c r="BH290" s="124">
        <f>IF(N290="sníž. přenesená",J290,0)</f>
        <v>0</v>
      </c>
      <c r="BI290" s="124">
        <f>IF(N290="nulová",J290,0)</f>
        <v>0</v>
      </c>
      <c r="BJ290" s="15" t="s">
        <v>83</v>
      </c>
      <c r="BK290" s="124">
        <f>ROUND(I290*H290,2)</f>
        <v>0</v>
      </c>
      <c r="BL290" s="15" t="s">
        <v>289</v>
      </c>
      <c r="BM290" s="123" t="s">
        <v>2300</v>
      </c>
    </row>
    <row r="291" spans="2:65" s="1" customFormat="1" ht="19.5">
      <c r="B291" s="30"/>
      <c r="D291" s="125" t="s">
        <v>291</v>
      </c>
      <c r="F291" s="126" t="s">
        <v>2299</v>
      </c>
      <c r="I291" s="127"/>
      <c r="L291" s="30"/>
      <c r="M291" s="128"/>
      <c r="T291" s="51"/>
      <c r="AT291" s="15" t="s">
        <v>291</v>
      </c>
      <c r="AU291" s="15" t="s">
        <v>85</v>
      </c>
    </row>
    <row r="292" spans="2:65" s="13" customFormat="1" ht="22.9" customHeight="1">
      <c r="B292" s="169"/>
      <c r="D292" s="170" t="s">
        <v>75</v>
      </c>
      <c r="E292" s="179" t="s">
        <v>2301</v>
      </c>
      <c r="F292" s="179" t="s">
        <v>2302</v>
      </c>
      <c r="I292" s="172"/>
      <c r="J292" s="180">
        <f>BK292</f>
        <v>0</v>
      </c>
      <c r="L292" s="169"/>
      <c r="M292" s="174"/>
      <c r="P292" s="175">
        <f>SUM(P293:P301)</f>
        <v>0</v>
      </c>
      <c r="R292" s="175">
        <f>SUM(R293:R301)</f>
        <v>0</v>
      </c>
      <c r="T292" s="176">
        <f>SUM(T293:T301)</f>
        <v>0</v>
      </c>
      <c r="AR292" s="170" t="s">
        <v>83</v>
      </c>
      <c r="AT292" s="177" t="s">
        <v>75</v>
      </c>
      <c r="AU292" s="177" t="s">
        <v>83</v>
      </c>
      <c r="AY292" s="170" t="s">
        <v>288</v>
      </c>
      <c r="BK292" s="178">
        <f>SUM(BK293:BK301)</f>
        <v>0</v>
      </c>
    </row>
    <row r="293" spans="2:65" s="1" customFormat="1" ht="16.5" customHeight="1">
      <c r="B293" s="30"/>
      <c r="C293" s="144" t="s">
        <v>522</v>
      </c>
      <c r="D293" s="144" t="s">
        <v>349</v>
      </c>
      <c r="E293" s="145" t="s">
        <v>2303</v>
      </c>
      <c r="F293" s="146" t="s">
        <v>2304</v>
      </c>
      <c r="G293" s="147" t="s">
        <v>286</v>
      </c>
      <c r="H293" s="148">
        <v>94.013000000000005</v>
      </c>
      <c r="I293" s="149"/>
      <c r="J293" s="150">
        <f>ROUND(I293*H293,2)</f>
        <v>0</v>
      </c>
      <c r="K293" s="151"/>
      <c r="L293" s="30"/>
      <c r="M293" s="152" t="s">
        <v>35</v>
      </c>
      <c r="N293" s="153" t="s">
        <v>47</v>
      </c>
      <c r="P293" s="121">
        <f>O293*H293</f>
        <v>0</v>
      </c>
      <c r="Q293" s="121">
        <v>0</v>
      </c>
      <c r="R293" s="121">
        <f>Q293*H293</f>
        <v>0</v>
      </c>
      <c r="S293" s="121">
        <v>0</v>
      </c>
      <c r="T293" s="122">
        <f>S293*H293</f>
        <v>0</v>
      </c>
      <c r="AR293" s="123" t="s">
        <v>289</v>
      </c>
      <c r="AT293" s="123" t="s">
        <v>349</v>
      </c>
      <c r="AU293" s="123" t="s">
        <v>85</v>
      </c>
      <c r="AY293" s="15" t="s">
        <v>288</v>
      </c>
      <c r="BE293" s="124">
        <f>IF(N293="základní",J293,0)</f>
        <v>0</v>
      </c>
      <c r="BF293" s="124">
        <f>IF(N293="snížená",J293,0)</f>
        <v>0</v>
      </c>
      <c r="BG293" s="124">
        <f>IF(N293="zákl. přenesená",J293,0)</f>
        <v>0</v>
      </c>
      <c r="BH293" s="124">
        <f>IF(N293="sníž. přenesená",J293,0)</f>
        <v>0</v>
      </c>
      <c r="BI293" s="124">
        <f>IF(N293="nulová",J293,0)</f>
        <v>0</v>
      </c>
      <c r="BJ293" s="15" t="s">
        <v>83</v>
      </c>
      <c r="BK293" s="124">
        <f>ROUND(I293*H293,2)</f>
        <v>0</v>
      </c>
      <c r="BL293" s="15" t="s">
        <v>289</v>
      </c>
      <c r="BM293" s="123" t="s">
        <v>2305</v>
      </c>
    </row>
    <row r="294" spans="2:65" s="1" customFormat="1" ht="11.25">
      <c r="B294" s="30"/>
      <c r="D294" s="125" t="s">
        <v>291</v>
      </c>
      <c r="F294" s="126" t="s">
        <v>2304</v>
      </c>
      <c r="I294" s="127"/>
      <c r="L294" s="30"/>
      <c r="M294" s="128"/>
      <c r="T294" s="51"/>
      <c r="AT294" s="15" t="s">
        <v>291</v>
      </c>
      <c r="AU294" s="15" t="s">
        <v>85</v>
      </c>
    </row>
    <row r="295" spans="2:65" s="1" customFormat="1" ht="11.25">
      <c r="B295" s="30"/>
      <c r="D295" s="181" t="s">
        <v>2097</v>
      </c>
      <c r="F295" s="182" t="s">
        <v>2306</v>
      </c>
      <c r="I295" s="127"/>
      <c r="L295" s="30"/>
      <c r="M295" s="128"/>
      <c r="T295" s="51"/>
      <c r="AT295" s="15" t="s">
        <v>2097</v>
      </c>
      <c r="AU295" s="15" t="s">
        <v>85</v>
      </c>
    </row>
    <row r="296" spans="2:65" s="1" customFormat="1" ht="16.5" customHeight="1">
      <c r="B296" s="30"/>
      <c r="C296" s="144" t="s">
        <v>530</v>
      </c>
      <c r="D296" s="144" t="s">
        <v>349</v>
      </c>
      <c r="E296" s="145" t="s">
        <v>2307</v>
      </c>
      <c r="F296" s="146" t="s">
        <v>2308</v>
      </c>
      <c r="G296" s="147" t="s">
        <v>286</v>
      </c>
      <c r="H296" s="148">
        <v>94.013000000000005</v>
      </c>
      <c r="I296" s="149"/>
      <c r="J296" s="150">
        <f>ROUND(I296*H296,2)</f>
        <v>0</v>
      </c>
      <c r="K296" s="151"/>
      <c r="L296" s="30"/>
      <c r="M296" s="152" t="s">
        <v>35</v>
      </c>
      <c r="N296" s="153" t="s">
        <v>47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289</v>
      </c>
      <c r="AT296" s="123" t="s">
        <v>349</v>
      </c>
      <c r="AU296" s="123" t="s">
        <v>85</v>
      </c>
      <c r="AY296" s="15" t="s">
        <v>288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5" t="s">
        <v>83</v>
      </c>
      <c r="BK296" s="124">
        <f>ROUND(I296*H296,2)</f>
        <v>0</v>
      </c>
      <c r="BL296" s="15" t="s">
        <v>289</v>
      </c>
      <c r="BM296" s="123" t="s">
        <v>2309</v>
      </c>
    </row>
    <row r="297" spans="2:65" s="1" customFormat="1" ht="11.25">
      <c r="B297" s="30"/>
      <c r="D297" s="125" t="s">
        <v>291</v>
      </c>
      <c r="F297" s="126" t="s">
        <v>2308</v>
      </c>
      <c r="I297" s="127"/>
      <c r="L297" s="30"/>
      <c r="M297" s="128"/>
      <c r="T297" s="51"/>
      <c r="AT297" s="15" t="s">
        <v>291</v>
      </c>
      <c r="AU297" s="15" t="s">
        <v>85</v>
      </c>
    </row>
    <row r="298" spans="2:65" s="1" customFormat="1" ht="11.25">
      <c r="B298" s="30"/>
      <c r="D298" s="181" t="s">
        <v>2097</v>
      </c>
      <c r="F298" s="182" t="s">
        <v>2310</v>
      </c>
      <c r="I298" s="127"/>
      <c r="L298" s="30"/>
      <c r="M298" s="128"/>
      <c r="T298" s="51"/>
      <c r="AT298" s="15" t="s">
        <v>2097</v>
      </c>
      <c r="AU298" s="15" t="s">
        <v>85</v>
      </c>
    </row>
    <row r="299" spans="2:65" s="1" customFormat="1" ht="16.5" customHeight="1">
      <c r="B299" s="30"/>
      <c r="C299" s="144" t="s">
        <v>537</v>
      </c>
      <c r="D299" s="144" t="s">
        <v>349</v>
      </c>
      <c r="E299" s="145" t="s">
        <v>2311</v>
      </c>
      <c r="F299" s="146" t="s">
        <v>2312</v>
      </c>
      <c r="G299" s="147" t="s">
        <v>286</v>
      </c>
      <c r="H299" s="148">
        <v>94.013000000000005</v>
      </c>
      <c r="I299" s="149"/>
      <c r="J299" s="150">
        <f>ROUND(I299*H299,2)</f>
        <v>0</v>
      </c>
      <c r="K299" s="151"/>
      <c r="L299" s="30"/>
      <c r="M299" s="152" t="s">
        <v>35</v>
      </c>
      <c r="N299" s="153" t="s">
        <v>47</v>
      </c>
      <c r="P299" s="121">
        <f>O299*H299</f>
        <v>0</v>
      </c>
      <c r="Q299" s="121">
        <v>0</v>
      </c>
      <c r="R299" s="121">
        <f>Q299*H299</f>
        <v>0</v>
      </c>
      <c r="S299" s="121">
        <v>0</v>
      </c>
      <c r="T299" s="122">
        <f>S299*H299</f>
        <v>0</v>
      </c>
      <c r="AR299" s="123" t="s">
        <v>289</v>
      </c>
      <c r="AT299" s="123" t="s">
        <v>349</v>
      </c>
      <c r="AU299" s="123" t="s">
        <v>85</v>
      </c>
      <c r="AY299" s="15" t="s">
        <v>288</v>
      </c>
      <c r="BE299" s="124">
        <f>IF(N299="základní",J299,0)</f>
        <v>0</v>
      </c>
      <c r="BF299" s="124">
        <f>IF(N299="snížená",J299,0)</f>
        <v>0</v>
      </c>
      <c r="BG299" s="124">
        <f>IF(N299="zákl. přenesená",J299,0)</f>
        <v>0</v>
      </c>
      <c r="BH299" s="124">
        <f>IF(N299="sníž. přenesená",J299,0)</f>
        <v>0</v>
      </c>
      <c r="BI299" s="124">
        <f>IF(N299="nulová",J299,0)</f>
        <v>0</v>
      </c>
      <c r="BJ299" s="15" t="s">
        <v>83</v>
      </c>
      <c r="BK299" s="124">
        <f>ROUND(I299*H299,2)</f>
        <v>0</v>
      </c>
      <c r="BL299" s="15" t="s">
        <v>289</v>
      </c>
      <c r="BM299" s="123" t="s">
        <v>2313</v>
      </c>
    </row>
    <row r="300" spans="2:65" s="1" customFormat="1" ht="11.25">
      <c r="B300" s="30"/>
      <c r="D300" s="125" t="s">
        <v>291</v>
      </c>
      <c r="F300" s="126" t="s">
        <v>2312</v>
      </c>
      <c r="I300" s="127"/>
      <c r="L300" s="30"/>
      <c r="M300" s="128"/>
      <c r="T300" s="51"/>
      <c r="AT300" s="15" t="s">
        <v>291</v>
      </c>
      <c r="AU300" s="15" t="s">
        <v>85</v>
      </c>
    </row>
    <row r="301" spans="2:65" s="1" customFormat="1" ht="11.25">
      <c r="B301" s="30"/>
      <c r="D301" s="181" t="s">
        <v>2097</v>
      </c>
      <c r="F301" s="182" t="s">
        <v>2314</v>
      </c>
      <c r="I301" s="127"/>
      <c r="L301" s="30"/>
      <c r="M301" s="128"/>
      <c r="T301" s="51"/>
      <c r="AT301" s="15" t="s">
        <v>2097</v>
      </c>
      <c r="AU301" s="15" t="s">
        <v>85</v>
      </c>
    </row>
    <row r="302" spans="2:65" s="13" customFormat="1" ht="25.9" customHeight="1">
      <c r="B302" s="169"/>
      <c r="D302" s="170" t="s">
        <v>75</v>
      </c>
      <c r="E302" s="171" t="s">
        <v>2315</v>
      </c>
      <c r="F302" s="171" t="s">
        <v>2316</v>
      </c>
      <c r="I302" s="172"/>
      <c r="J302" s="173">
        <f>BK302</f>
        <v>0</v>
      </c>
      <c r="L302" s="169"/>
      <c r="M302" s="174"/>
      <c r="P302" s="175">
        <f>P303</f>
        <v>0</v>
      </c>
      <c r="R302" s="175">
        <f>R303</f>
        <v>0.68982265850000002</v>
      </c>
      <c r="T302" s="176">
        <f>T303</f>
        <v>0</v>
      </c>
      <c r="AR302" s="170" t="s">
        <v>85</v>
      </c>
      <c r="AT302" s="177" t="s">
        <v>75</v>
      </c>
      <c r="AU302" s="177" t="s">
        <v>76</v>
      </c>
      <c r="AY302" s="170" t="s">
        <v>288</v>
      </c>
      <c r="BK302" s="178">
        <f>BK303</f>
        <v>0</v>
      </c>
    </row>
    <row r="303" spans="2:65" s="13" customFormat="1" ht="22.9" customHeight="1">
      <c r="B303" s="169"/>
      <c r="D303" s="170" t="s">
        <v>75</v>
      </c>
      <c r="E303" s="179" t="s">
        <v>2317</v>
      </c>
      <c r="F303" s="179" t="s">
        <v>2318</v>
      </c>
      <c r="I303" s="172"/>
      <c r="J303" s="180">
        <f>BK303</f>
        <v>0</v>
      </c>
      <c r="L303" s="169"/>
      <c r="M303" s="174"/>
      <c r="P303" s="175">
        <f>SUM(P304:P345)</f>
        <v>0</v>
      </c>
      <c r="R303" s="175">
        <f>SUM(R304:R345)</f>
        <v>0.68982265850000002</v>
      </c>
      <c r="T303" s="176">
        <f>SUM(T304:T345)</f>
        <v>0</v>
      </c>
      <c r="AR303" s="170" t="s">
        <v>85</v>
      </c>
      <c r="AT303" s="177" t="s">
        <v>75</v>
      </c>
      <c r="AU303" s="177" t="s">
        <v>83</v>
      </c>
      <c r="AY303" s="170" t="s">
        <v>288</v>
      </c>
      <c r="BK303" s="178">
        <f>SUM(BK304:BK345)</f>
        <v>0</v>
      </c>
    </row>
    <row r="304" spans="2:65" s="1" customFormat="1" ht="16.5" customHeight="1">
      <c r="B304" s="30"/>
      <c r="C304" s="144" t="s">
        <v>544</v>
      </c>
      <c r="D304" s="144" t="s">
        <v>349</v>
      </c>
      <c r="E304" s="145" t="s">
        <v>2319</v>
      </c>
      <c r="F304" s="146" t="s">
        <v>2320</v>
      </c>
      <c r="G304" s="147" t="s">
        <v>486</v>
      </c>
      <c r="H304" s="148">
        <v>90</v>
      </c>
      <c r="I304" s="149"/>
      <c r="J304" s="150">
        <f>ROUND(I304*H304,2)</f>
        <v>0</v>
      </c>
      <c r="K304" s="151"/>
      <c r="L304" s="30"/>
      <c r="M304" s="152" t="s">
        <v>35</v>
      </c>
      <c r="N304" s="153" t="s">
        <v>47</v>
      </c>
      <c r="P304" s="121">
        <f>O304*H304</f>
        <v>0</v>
      </c>
      <c r="Q304" s="121">
        <v>0</v>
      </c>
      <c r="R304" s="121">
        <f>Q304*H304</f>
        <v>0</v>
      </c>
      <c r="S304" s="121">
        <v>0</v>
      </c>
      <c r="T304" s="122">
        <f>S304*H304</f>
        <v>0</v>
      </c>
      <c r="AR304" s="123" t="s">
        <v>378</v>
      </c>
      <c r="AT304" s="123" t="s">
        <v>349</v>
      </c>
      <c r="AU304" s="123" t="s">
        <v>85</v>
      </c>
      <c r="AY304" s="15" t="s">
        <v>288</v>
      </c>
      <c r="BE304" s="124">
        <f>IF(N304="základní",J304,0)</f>
        <v>0</v>
      </c>
      <c r="BF304" s="124">
        <f>IF(N304="snížená",J304,0)</f>
        <v>0</v>
      </c>
      <c r="BG304" s="124">
        <f>IF(N304="zákl. přenesená",J304,0)</f>
        <v>0</v>
      </c>
      <c r="BH304" s="124">
        <f>IF(N304="sníž. přenesená",J304,0)</f>
        <v>0</v>
      </c>
      <c r="BI304" s="124">
        <f>IF(N304="nulová",J304,0)</f>
        <v>0</v>
      </c>
      <c r="BJ304" s="15" t="s">
        <v>83</v>
      </c>
      <c r="BK304" s="124">
        <f>ROUND(I304*H304,2)</f>
        <v>0</v>
      </c>
      <c r="BL304" s="15" t="s">
        <v>378</v>
      </c>
      <c r="BM304" s="123" t="s">
        <v>2321</v>
      </c>
    </row>
    <row r="305" spans="2:65" s="1" customFormat="1" ht="11.25">
      <c r="B305" s="30"/>
      <c r="D305" s="125" t="s">
        <v>291</v>
      </c>
      <c r="F305" s="126" t="s">
        <v>2320</v>
      </c>
      <c r="I305" s="127"/>
      <c r="L305" s="30"/>
      <c r="M305" s="128"/>
      <c r="T305" s="51"/>
      <c r="AT305" s="15" t="s">
        <v>291</v>
      </c>
      <c r="AU305" s="15" t="s">
        <v>85</v>
      </c>
    </row>
    <row r="306" spans="2:65" s="1" customFormat="1" ht="11.25">
      <c r="B306" s="30"/>
      <c r="D306" s="181" t="s">
        <v>2097</v>
      </c>
      <c r="F306" s="182" t="s">
        <v>2322</v>
      </c>
      <c r="I306" s="127"/>
      <c r="L306" s="30"/>
      <c r="M306" s="128"/>
      <c r="T306" s="51"/>
      <c r="AT306" s="15" t="s">
        <v>2097</v>
      </c>
      <c r="AU306" s="15" t="s">
        <v>85</v>
      </c>
    </row>
    <row r="307" spans="2:65" s="9" customFormat="1" ht="11.25">
      <c r="B307" s="129"/>
      <c r="D307" s="125" t="s">
        <v>292</v>
      </c>
      <c r="E307" s="130" t="s">
        <v>35</v>
      </c>
      <c r="F307" s="131" t="s">
        <v>2323</v>
      </c>
      <c r="H307" s="132">
        <v>90</v>
      </c>
      <c r="I307" s="133"/>
      <c r="L307" s="129"/>
      <c r="M307" s="134"/>
      <c r="T307" s="135"/>
      <c r="AT307" s="130" t="s">
        <v>292</v>
      </c>
      <c r="AU307" s="130" t="s">
        <v>85</v>
      </c>
      <c r="AV307" s="9" t="s">
        <v>85</v>
      </c>
      <c r="AW307" s="9" t="s">
        <v>37</v>
      </c>
      <c r="AX307" s="9" t="s">
        <v>76</v>
      </c>
      <c r="AY307" s="130" t="s">
        <v>288</v>
      </c>
    </row>
    <row r="308" spans="2:65" s="10" customFormat="1" ht="11.25">
      <c r="B308" s="136"/>
      <c r="D308" s="125" t="s">
        <v>292</v>
      </c>
      <c r="E308" s="137" t="s">
        <v>35</v>
      </c>
      <c r="F308" s="138" t="s">
        <v>307</v>
      </c>
      <c r="H308" s="139">
        <v>90</v>
      </c>
      <c r="I308" s="140"/>
      <c r="L308" s="136"/>
      <c r="M308" s="141"/>
      <c r="T308" s="142"/>
      <c r="AT308" s="137" t="s">
        <v>292</v>
      </c>
      <c r="AU308" s="137" t="s">
        <v>85</v>
      </c>
      <c r="AV308" s="10" t="s">
        <v>289</v>
      </c>
      <c r="AW308" s="10" t="s">
        <v>37</v>
      </c>
      <c r="AX308" s="10" t="s">
        <v>83</v>
      </c>
      <c r="AY308" s="137" t="s">
        <v>288</v>
      </c>
    </row>
    <row r="309" spans="2:65" s="1" customFormat="1" ht="16.5" customHeight="1">
      <c r="B309" s="30"/>
      <c r="C309" s="144" t="s">
        <v>551</v>
      </c>
      <c r="D309" s="144" t="s">
        <v>349</v>
      </c>
      <c r="E309" s="145" t="s">
        <v>2324</v>
      </c>
      <c r="F309" s="146" t="s">
        <v>2325</v>
      </c>
      <c r="G309" s="147" t="s">
        <v>486</v>
      </c>
      <c r="H309" s="148">
        <v>4.1379999999999999</v>
      </c>
      <c r="I309" s="149"/>
      <c r="J309" s="150">
        <f>ROUND(I309*H309,2)</f>
        <v>0</v>
      </c>
      <c r="K309" s="151"/>
      <c r="L309" s="30"/>
      <c r="M309" s="152" t="s">
        <v>35</v>
      </c>
      <c r="N309" s="153" t="s">
        <v>47</v>
      </c>
      <c r="P309" s="121">
        <f>O309*H309</f>
        <v>0</v>
      </c>
      <c r="Q309" s="121">
        <v>0</v>
      </c>
      <c r="R309" s="121">
        <f>Q309*H309</f>
        <v>0</v>
      </c>
      <c r="S309" s="121">
        <v>0</v>
      </c>
      <c r="T309" s="122">
        <f>S309*H309</f>
        <v>0</v>
      </c>
      <c r="AR309" s="123" t="s">
        <v>378</v>
      </c>
      <c r="AT309" s="123" t="s">
        <v>349</v>
      </c>
      <c r="AU309" s="123" t="s">
        <v>85</v>
      </c>
      <c r="AY309" s="15" t="s">
        <v>288</v>
      </c>
      <c r="BE309" s="124">
        <f>IF(N309="základní",J309,0)</f>
        <v>0</v>
      </c>
      <c r="BF309" s="124">
        <f>IF(N309="snížená",J309,0)</f>
        <v>0</v>
      </c>
      <c r="BG309" s="124">
        <f>IF(N309="zákl. přenesená",J309,0)</f>
        <v>0</v>
      </c>
      <c r="BH309" s="124">
        <f>IF(N309="sníž. přenesená",J309,0)</f>
        <v>0</v>
      </c>
      <c r="BI309" s="124">
        <f>IF(N309="nulová",J309,0)</f>
        <v>0</v>
      </c>
      <c r="BJ309" s="15" t="s">
        <v>83</v>
      </c>
      <c r="BK309" s="124">
        <f>ROUND(I309*H309,2)</f>
        <v>0</v>
      </c>
      <c r="BL309" s="15" t="s">
        <v>378</v>
      </c>
      <c r="BM309" s="123" t="s">
        <v>2326</v>
      </c>
    </row>
    <row r="310" spans="2:65" s="1" customFormat="1" ht="11.25">
      <c r="B310" s="30"/>
      <c r="D310" s="125" t="s">
        <v>291</v>
      </c>
      <c r="F310" s="126" t="s">
        <v>2325</v>
      </c>
      <c r="I310" s="127"/>
      <c r="L310" s="30"/>
      <c r="M310" s="128"/>
      <c r="T310" s="51"/>
      <c r="AT310" s="15" t="s">
        <v>291</v>
      </c>
      <c r="AU310" s="15" t="s">
        <v>85</v>
      </c>
    </row>
    <row r="311" spans="2:65" s="1" customFormat="1" ht="11.25">
      <c r="B311" s="30"/>
      <c r="D311" s="181" t="s">
        <v>2097</v>
      </c>
      <c r="F311" s="182" t="s">
        <v>2327</v>
      </c>
      <c r="I311" s="127"/>
      <c r="L311" s="30"/>
      <c r="M311" s="128"/>
      <c r="T311" s="51"/>
      <c r="AT311" s="15" t="s">
        <v>2097</v>
      </c>
      <c r="AU311" s="15" t="s">
        <v>85</v>
      </c>
    </row>
    <row r="312" spans="2:65" s="9" customFormat="1" ht="11.25">
      <c r="B312" s="129"/>
      <c r="D312" s="125" t="s">
        <v>292</v>
      </c>
      <c r="E312" s="130" t="s">
        <v>35</v>
      </c>
      <c r="F312" s="131" t="s">
        <v>2328</v>
      </c>
      <c r="H312" s="132">
        <v>4.1379999999999999</v>
      </c>
      <c r="I312" s="133"/>
      <c r="L312" s="129"/>
      <c r="M312" s="134"/>
      <c r="T312" s="135"/>
      <c r="AT312" s="130" t="s">
        <v>292</v>
      </c>
      <c r="AU312" s="130" t="s">
        <v>85</v>
      </c>
      <c r="AV312" s="9" t="s">
        <v>85</v>
      </c>
      <c r="AW312" s="9" t="s">
        <v>37</v>
      </c>
      <c r="AX312" s="9" t="s">
        <v>76</v>
      </c>
      <c r="AY312" s="130" t="s">
        <v>288</v>
      </c>
    </row>
    <row r="313" spans="2:65" s="10" customFormat="1" ht="11.25">
      <c r="B313" s="136"/>
      <c r="D313" s="125" t="s">
        <v>292</v>
      </c>
      <c r="E313" s="137" t="s">
        <v>35</v>
      </c>
      <c r="F313" s="138" t="s">
        <v>307</v>
      </c>
      <c r="H313" s="139">
        <v>4.1379999999999999</v>
      </c>
      <c r="I313" s="140"/>
      <c r="L313" s="136"/>
      <c r="M313" s="141"/>
      <c r="T313" s="142"/>
      <c r="AT313" s="137" t="s">
        <v>292</v>
      </c>
      <c r="AU313" s="137" t="s">
        <v>85</v>
      </c>
      <c r="AV313" s="10" t="s">
        <v>289</v>
      </c>
      <c r="AW313" s="10" t="s">
        <v>37</v>
      </c>
      <c r="AX313" s="10" t="s">
        <v>83</v>
      </c>
      <c r="AY313" s="137" t="s">
        <v>288</v>
      </c>
    </row>
    <row r="314" spans="2:65" s="1" customFormat="1" ht="16.5" customHeight="1">
      <c r="B314" s="30"/>
      <c r="C314" s="110" t="s">
        <v>558</v>
      </c>
      <c r="D314" s="110" t="s">
        <v>283</v>
      </c>
      <c r="E314" s="111" t="s">
        <v>2329</v>
      </c>
      <c r="F314" s="112" t="s">
        <v>2330</v>
      </c>
      <c r="G314" s="113" t="s">
        <v>286</v>
      </c>
      <c r="H314" s="114">
        <v>3.7999999999999999E-2</v>
      </c>
      <c r="I314" s="115"/>
      <c r="J314" s="116">
        <f>ROUND(I314*H314,2)</f>
        <v>0</v>
      </c>
      <c r="K314" s="117"/>
      <c r="L314" s="118"/>
      <c r="M314" s="119" t="s">
        <v>35</v>
      </c>
      <c r="N314" s="120" t="s">
        <v>47</v>
      </c>
      <c r="P314" s="121">
        <f>O314*H314</f>
        <v>0</v>
      </c>
      <c r="Q314" s="121">
        <v>1</v>
      </c>
      <c r="R314" s="121">
        <f>Q314*H314</f>
        <v>3.7999999999999999E-2</v>
      </c>
      <c r="S314" s="121">
        <v>0</v>
      </c>
      <c r="T314" s="122">
        <f>S314*H314</f>
        <v>0</v>
      </c>
      <c r="AR314" s="123" t="s">
        <v>470</v>
      </c>
      <c r="AT314" s="123" t="s">
        <v>283</v>
      </c>
      <c r="AU314" s="123" t="s">
        <v>85</v>
      </c>
      <c r="AY314" s="15" t="s">
        <v>288</v>
      </c>
      <c r="BE314" s="124">
        <f>IF(N314="základní",J314,0)</f>
        <v>0</v>
      </c>
      <c r="BF314" s="124">
        <f>IF(N314="snížená",J314,0)</f>
        <v>0</v>
      </c>
      <c r="BG314" s="124">
        <f>IF(N314="zákl. přenesená",J314,0)</f>
        <v>0</v>
      </c>
      <c r="BH314" s="124">
        <f>IF(N314="sníž. přenesená",J314,0)</f>
        <v>0</v>
      </c>
      <c r="BI314" s="124">
        <f>IF(N314="nulová",J314,0)</f>
        <v>0</v>
      </c>
      <c r="BJ314" s="15" t="s">
        <v>83</v>
      </c>
      <c r="BK314" s="124">
        <f>ROUND(I314*H314,2)</f>
        <v>0</v>
      </c>
      <c r="BL314" s="15" t="s">
        <v>378</v>
      </c>
      <c r="BM314" s="123" t="s">
        <v>2331</v>
      </c>
    </row>
    <row r="315" spans="2:65" s="1" customFormat="1" ht="11.25">
      <c r="B315" s="30"/>
      <c r="D315" s="125" t="s">
        <v>291</v>
      </c>
      <c r="F315" s="126" t="s">
        <v>2330</v>
      </c>
      <c r="I315" s="127"/>
      <c r="L315" s="30"/>
      <c r="M315" s="128"/>
      <c r="T315" s="51"/>
      <c r="AT315" s="15" t="s">
        <v>291</v>
      </c>
      <c r="AU315" s="15" t="s">
        <v>85</v>
      </c>
    </row>
    <row r="316" spans="2:65" s="9" customFormat="1" ht="11.25">
      <c r="B316" s="129"/>
      <c r="D316" s="125" t="s">
        <v>292</v>
      </c>
      <c r="E316" s="130" t="s">
        <v>35</v>
      </c>
      <c r="F316" s="131" t="s">
        <v>2332</v>
      </c>
      <c r="H316" s="132">
        <v>3.7999999999999999E-2</v>
      </c>
      <c r="I316" s="133"/>
      <c r="L316" s="129"/>
      <c r="M316" s="134"/>
      <c r="T316" s="135"/>
      <c r="AT316" s="130" t="s">
        <v>292</v>
      </c>
      <c r="AU316" s="130" t="s">
        <v>85</v>
      </c>
      <c r="AV316" s="9" t="s">
        <v>85</v>
      </c>
      <c r="AW316" s="9" t="s">
        <v>37</v>
      </c>
      <c r="AX316" s="9" t="s">
        <v>76</v>
      </c>
      <c r="AY316" s="130" t="s">
        <v>288</v>
      </c>
    </row>
    <row r="317" spans="2:65" s="10" customFormat="1" ht="11.25">
      <c r="B317" s="136"/>
      <c r="D317" s="125" t="s">
        <v>292</v>
      </c>
      <c r="E317" s="137" t="s">
        <v>35</v>
      </c>
      <c r="F317" s="138" t="s">
        <v>307</v>
      </c>
      <c r="H317" s="139">
        <v>3.7999999999999999E-2</v>
      </c>
      <c r="I317" s="140"/>
      <c r="L317" s="136"/>
      <c r="M317" s="141"/>
      <c r="T317" s="142"/>
      <c r="AT317" s="137" t="s">
        <v>292</v>
      </c>
      <c r="AU317" s="137" t="s">
        <v>85</v>
      </c>
      <c r="AV317" s="10" t="s">
        <v>289</v>
      </c>
      <c r="AW317" s="10" t="s">
        <v>37</v>
      </c>
      <c r="AX317" s="10" t="s">
        <v>83</v>
      </c>
      <c r="AY317" s="137" t="s">
        <v>288</v>
      </c>
    </row>
    <row r="318" spans="2:65" s="1" customFormat="1" ht="16.5" customHeight="1">
      <c r="B318" s="30"/>
      <c r="C318" s="144" t="s">
        <v>565</v>
      </c>
      <c r="D318" s="144" t="s">
        <v>349</v>
      </c>
      <c r="E318" s="145" t="s">
        <v>2333</v>
      </c>
      <c r="F318" s="146" t="s">
        <v>2334</v>
      </c>
      <c r="G318" s="147" t="s">
        <v>486</v>
      </c>
      <c r="H318" s="148">
        <v>90</v>
      </c>
      <c r="I318" s="149"/>
      <c r="J318" s="150">
        <f>ROUND(I318*H318,2)</f>
        <v>0</v>
      </c>
      <c r="K318" s="151"/>
      <c r="L318" s="30"/>
      <c r="M318" s="152" t="s">
        <v>35</v>
      </c>
      <c r="N318" s="153" t="s">
        <v>47</v>
      </c>
      <c r="P318" s="121">
        <f>O318*H318</f>
        <v>0</v>
      </c>
      <c r="Q318" s="121">
        <v>3.9825E-4</v>
      </c>
      <c r="R318" s="121">
        <f>Q318*H318</f>
        <v>3.5842499999999999E-2</v>
      </c>
      <c r="S318" s="121">
        <v>0</v>
      </c>
      <c r="T318" s="122">
        <f>S318*H318</f>
        <v>0</v>
      </c>
      <c r="AR318" s="123" t="s">
        <v>378</v>
      </c>
      <c r="AT318" s="123" t="s">
        <v>349</v>
      </c>
      <c r="AU318" s="123" t="s">
        <v>85</v>
      </c>
      <c r="AY318" s="15" t="s">
        <v>288</v>
      </c>
      <c r="BE318" s="124">
        <f>IF(N318="základní",J318,0)</f>
        <v>0</v>
      </c>
      <c r="BF318" s="124">
        <f>IF(N318="snížená",J318,0)</f>
        <v>0</v>
      </c>
      <c r="BG318" s="124">
        <f>IF(N318="zákl. přenesená",J318,0)</f>
        <v>0</v>
      </c>
      <c r="BH318" s="124">
        <f>IF(N318="sníž. přenesená",J318,0)</f>
        <v>0</v>
      </c>
      <c r="BI318" s="124">
        <f>IF(N318="nulová",J318,0)</f>
        <v>0</v>
      </c>
      <c r="BJ318" s="15" t="s">
        <v>83</v>
      </c>
      <c r="BK318" s="124">
        <f>ROUND(I318*H318,2)</f>
        <v>0</v>
      </c>
      <c r="BL318" s="15" t="s">
        <v>378</v>
      </c>
      <c r="BM318" s="123" t="s">
        <v>2335</v>
      </c>
    </row>
    <row r="319" spans="2:65" s="1" customFormat="1" ht="11.25">
      <c r="B319" s="30"/>
      <c r="D319" s="125" t="s">
        <v>291</v>
      </c>
      <c r="F319" s="126" t="s">
        <v>2334</v>
      </c>
      <c r="I319" s="127"/>
      <c r="L319" s="30"/>
      <c r="M319" s="128"/>
      <c r="T319" s="51"/>
      <c r="AT319" s="15" t="s">
        <v>291</v>
      </c>
      <c r="AU319" s="15" t="s">
        <v>85</v>
      </c>
    </row>
    <row r="320" spans="2:65" s="1" customFormat="1" ht="11.25">
      <c r="B320" s="30"/>
      <c r="D320" s="181" t="s">
        <v>2097</v>
      </c>
      <c r="F320" s="182" t="s">
        <v>2336</v>
      </c>
      <c r="I320" s="127"/>
      <c r="L320" s="30"/>
      <c r="M320" s="128"/>
      <c r="T320" s="51"/>
      <c r="AT320" s="15" t="s">
        <v>2097</v>
      </c>
      <c r="AU320" s="15" t="s">
        <v>85</v>
      </c>
    </row>
    <row r="321" spans="2:65" s="9" customFormat="1" ht="11.25">
      <c r="B321" s="129"/>
      <c r="D321" s="125" t="s">
        <v>292</v>
      </c>
      <c r="E321" s="130" t="s">
        <v>35</v>
      </c>
      <c r="F321" s="131" t="s">
        <v>2225</v>
      </c>
      <c r="H321" s="132">
        <v>90</v>
      </c>
      <c r="I321" s="133"/>
      <c r="L321" s="129"/>
      <c r="M321" s="134"/>
      <c r="T321" s="135"/>
      <c r="AT321" s="130" t="s">
        <v>292</v>
      </c>
      <c r="AU321" s="130" t="s">
        <v>85</v>
      </c>
      <c r="AV321" s="9" t="s">
        <v>85</v>
      </c>
      <c r="AW321" s="9" t="s">
        <v>37</v>
      </c>
      <c r="AX321" s="9" t="s">
        <v>76</v>
      </c>
      <c r="AY321" s="130" t="s">
        <v>288</v>
      </c>
    </row>
    <row r="322" spans="2:65" s="10" customFormat="1" ht="11.25">
      <c r="B322" s="136"/>
      <c r="D322" s="125" t="s">
        <v>292</v>
      </c>
      <c r="E322" s="137" t="s">
        <v>35</v>
      </c>
      <c r="F322" s="138" t="s">
        <v>307</v>
      </c>
      <c r="H322" s="139">
        <v>90</v>
      </c>
      <c r="I322" s="140"/>
      <c r="L322" s="136"/>
      <c r="M322" s="141"/>
      <c r="T322" s="142"/>
      <c r="AT322" s="137" t="s">
        <v>292</v>
      </c>
      <c r="AU322" s="137" t="s">
        <v>85</v>
      </c>
      <c r="AV322" s="10" t="s">
        <v>289</v>
      </c>
      <c r="AW322" s="10" t="s">
        <v>37</v>
      </c>
      <c r="AX322" s="10" t="s">
        <v>83</v>
      </c>
      <c r="AY322" s="137" t="s">
        <v>288</v>
      </c>
    </row>
    <row r="323" spans="2:65" s="1" customFormat="1" ht="16.5" customHeight="1">
      <c r="B323" s="30"/>
      <c r="C323" s="144" t="s">
        <v>571</v>
      </c>
      <c r="D323" s="144" t="s">
        <v>349</v>
      </c>
      <c r="E323" s="145" t="s">
        <v>2337</v>
      </c>
      <c r="F323" s="146" t="s">
        <v>2338</v>
      </c>
      <c r="G323" s="147" t="s">
        <v>486</v>
      </c>
      <c r="H323" s="148">
        <v>4.1379999999999999</v>
      </c>
      <c r="I323" s="149"/>
      <c r="J323" s="150">
        <f>ROUND(I323*H323,2)</f>
        <v>0</v>
      </c>
      <c r="K323" s="151"/>
      <c r="L323" s="30"/>
      <c r="M323" s="152" t="s">
        <v>35</v>
      </c>
      <c r="N323" s="153" t="s">
        <v>47</v>
      </c>
      <c r="P323" s="121">
        <f>O323*H323</f>
        <v>0</v>
      </c>
      <c r="Q323" s="121">
        <v>3.9825E-4</v>
      </c>
      <c r="R323" s="121">
        <f>Q323*H323</f>
        <v>1.6479584999999999E-3</v>
      </c>
      <c r="S323" s="121">
        <v>0</v>
      </c>
      <c r="T323" s="122">
        <f>S323*H323</f>
        <v>0</v>
      </c>
      <c r="AR323" s="123" t="s">
        <v>378</v>
      </c>
      <c r="AT323" s="123" t="s">
        <v>349</v>
      </c>
      <c r="AU323" s="123" t="s">
        <v>85</v>
      </c>
      <c r="AY323" s="15" t="s">
        <v>288</v>
      </c>
      <c r="BE323" s="124">
        <f>IF(N323="základní",J323,0)</f>
        <v>0</v>
      </c>
      <c r="BF323" s="124">
        <f>IF(N323="snížená",J323,0)</f>
        <v>0</v>
      </c>
      <c r="BG323" s="124">
        <f>IF(N323="zákl. přenesená",J323,0)</f>
        <v>0</v>
      </c>
      <c r="BH323" s="124">
        <f>IF(N323="sníž. přenesená",J323,0)</f>
        <v>0</v>
      </c>
      <c r="BI323" s="124">
        <f>IF(N323="nulová",J323,0)</f>
        <v>0</v>
      </c>
      <c r="BJ323" s="15" t="s">
        <v>83</v>
      </c>
      <c r="BK323" s="124">
        <f>ROUND(I323*H323,2)</f>
        <v>0</v>
      </c>
      <c r="BL323" s="15" t="s">
        <v>378</v>
      </c>
      <c r="BM323" s="123" t="s">
        <v>2339</v>
      </c>
    </row>
    <row r="324" spans="2:65" s="1" customFormat="1" ht="11.25">
      <c r="B324" s="30"/>
      <c r="D324" s="125" t="s">
        <v>291</v>
      </c>
      <c r="F324" s="126" t="s">
        <v>2338</v>
      </c>
      <c r="I324" s="127"/>
      <c r="L324" s="30"/>
      <c r="M324" s="128"/>
      <c r="T324" s="51"/>
      <c r="AT324" s="15" t="s">
        <v>291</v>
      </c>
      <c r="AU324" s="15" t="s">
        <v>85</v>
      </c>
    </row>
    <row r="325" spans="2:65" s="1" customFormat="1" ht="11.25">
      <c r="B325" s="30"/>
      <c r="D325" s="181" t="s">
        <v>2097</v>
      </c>
      <c r="F325" s="182" t="s">
        <v>2340</v>
      </c>
      <c r="I325" s="127"/>
      <c r="L325" s="30"/>
      <c r="M325" s="128"/>
      <c r="T325" s="51"/>
      <c r="AT325" s="15" t="s">
        <v>2097</v>
      </c>
      <c r="AU325" s="15" t="s">
        <v>85</v>
      </c>
    </row>
    <row r="326" spans="2:65" s="9" customFormat="1" ht="11.25">
      <c r="B326" s="129"/>
      <c r="D326" s="125" t="s">
        <v>292</v>
      </c>
      <c r="E326" s="130" t="s">
        <v>35</v>
      </c>
      <c r="F326" s="131" t="s">
        <v>2328</v>
      </c>
      <c r="H326" s="132">
        <v>4.1379999999999999</v>
      </c>
      <c r="I326" s="133"/>
      <c r="L326" s="129"/>
      <c r="M326" s="134"/>
      <c r="T326" s="135"/>
      <c r="AT326" s="130" t="s">
        <v>292</v>
      </c>
      <c r="AU326" s="130" t="s">
        <v>85</v>
      </c>
      <c r="AV326" s="9" t="s">
        <v>85</v>
      </c>
      <c r="AW326" s="9" t="s">
        <v>37</v>
      </c>
      <c r="AX326" s="9" t="s">
        <v>76</v>
      </c>
      <c r="AY326" s="130" t="s">
        <v>288</v>
      </c>
    </row>
    <row r="327" spans="2:65" s="10" customFormat="1" ht="11.25">
      <c r="B327" s="136"/>
      <c r="D327" s="125" t="s">
        <v>292</v>
      </c>
      <c r="E327" s="137" t="s">
        <v>35</v>
      </c>
      <c r="F327" s="138" t="s">
        <v>307</v>
      </c>
      <c r="H327" s="139">
        <v>4.1379999999999999</v>
      </c>
      <c r="I327" s="140"/>
      <c r="L327" s="136"/>
      <c r="M327" s="141"/>
      <c r="T327" s="142"/>
      <c r="AT327" s="137" t="s">
        <v>292</v>
      </c>
      <c r="AU327" s="137" t="s">
        <v>85</v>
      </c>
      <c r="AV327" s="10" t="s">
        <v>289</v>
      </c>
      <c r="AW327" s="10" t="s">
        <v>37</v>
      </c>
      <c r="AX327" s="10" t="s">
        <v>83</v>
      </c>
      <c r="AY327" s="137" t="s">
        <v>288</v>
      </c>
    </row>
    <row r="328" spans="2:65" s="1" customFormat="1" ht="24.2" customHeight="1">
      <c r="B328" s="30"/>
      <c r="C328" s="110" t="s">
        <v>577</v>
      </c>
      <c r="D328" s="110" t="s">
        <v>283</v>
      </c>
      <c r="E328" s="111" t="s">
        <v>2341</v>
      </c>
      <c r="F328" s="112" t="s">
        <v>2342</v>
      </c>
      <c r="G328" s="113" t="s">
        <v>486</v>
      </c>
      <c r="H328" s="114">
        <v>109.718</v>
      </c>
      <c r="I328" s="115"/>
      <c r="J328" s="116">
        <f>ROUND(I328*H328,2)</f>
        <v>0</v>
      </c>
      <c r="K328" s="117"/>
      <c r="L328" s="118"/>
      <c r="M328" s="119" t="s">
        <v>35</v>
      </c>
      <c r="N328" s="120" t="s">
        <v>47</v>
      </c>
      <c r="P328" s="121">
        <f>O328*H328</f>
        <v>0</v>
      </c>
      <c r="Q328" s="121">
        <v>5.4999999999999997E-3</v>
      </c>
      <c r="R328" s="121">
        <f>Q328*H328</f>
        <v>0.60344900000000001</v>
      </c>
      <c r="S328" s="121">
        <v>0</v>
      </c>
      <c r="T328" s="122">
        <f>S328*H328</f>
        <v>0</v>
      </c>
      <c r="AR328" s="123" t="s">
        <v>470</v>
      </c>
      <c r="AT328" s="123" t="s">
        <v>283</v>
      </c>
      <c r="AU328" s="123" t="s">
        <v>85</v>
      </c>
      <c r="AY328" s="15" t="s">
        <v>288</v>
      </c>
      <c r="BE328" s="124">
        <f>IF(N328="základní",J328,0)</f>
        <v>0</v>
      </c>
      <c r="BF328" s="124">
        <f>IF(N328="snížená",J328,0)</f>
        <v>0</v>
      </c>
      <c r="BG328" s="124">
        <f>IF(N328="zákl. přenesená",J328,0)</f>
        <v>0</v>
      </c>
      <c r="BH328" s="124">
        <f>IF(N328="sníž. přenesená",J328,0)</f>
        <v>0</v>
      </c>
      <c r="BI328" s="124">
        <f>IF(N328="nulová",J328,0)</f>
        <v>0</v>
      </c>
      <c r="BJ328" s="15" t="s">
        <v>83</v>
      </c>
      <c r="BK328" s="124">
        <f>ROUND(I328*H328,2)</f>
        <v>0</v>
      </c>
      <c r="BL328" s="15" t="s">
        <v>378</v>
      </c>
      <c r="BM328" s="123" t="s">
        <v>2343</v>
      </c>
    </row>
    <row r="329" spans="2:65" s="1" customFormat="1" ht="19.5">
      <c r="B329" s="30"/>
      <c r="D329" s="125" t="s">
        <v>291</v>
      </c>
      <c r="F329" s="126" t="s">
        <v>2342</v>
      </c>
      <c r="I329" s="127"/>
      <c r="L329" s="30"/>
      <c r="M329" s="128"/>
      <c r="T329" s="51"/>
      <c r="AT329" s="15" t="s">
        <v>291</v>
      </c>
      <c r="AU329" s="15" t="s">
        <v>85</v>
      </c>
    </row>
    <row r="330" spans="2:65" s="9" customFormat="1" ht="11.25">
      <c r="B330" s="129"/>
      <c r="D330" s="125" t="s">
        <v>292</v>
      </c>
      <c r="E330" s="130" t="s">
        <v>35</v>
      </c>
      <c r="F330" s="131" t="s">
        <v>2344</v>
      </c>
      <c r="H330" s="132">
        <v>109.718</v>
      </c>
      <c r="I330" s="133"/>
      <c r="L330" s="129"/>
      <c r="M330" s="134"/>
      <c r="T330" s="135"/>
      <c r="AT330" s="130" t="s">
        <v>292</v>
      </c>
      <c r="AU330" s="130" t="s">
        <v>85</v>
      </c>
      <c r="AV330" s="9" t="s">
        <v>85</v>
      </c>
      <c r="AW330" s="9" t="s">
        <v>37</v>
      </c>
      <c r="AX330" s="9" t="s">
        <v>76</v>
      </c>
      <c r="AY330" s="130" t="s">
        <v>288</v>
      </c>
    </row>
    <row r="331" spans="2:65" s="10" customFormat="1" ht="11.25">
      <c r="B331" s="136"/>
      <c r="D331" s="125" t="s">
        <v>292</v>
      </c>
      <c r="E331" s="137" t="s">
        <v>35</v>
      </c>
      <c r="F331" s="138" t="s">
        <v>307</v>
      </c>
      <c r="H331" s="139">
        <v>109.718</v>
      </c>
      <c r="I331" s="140"/>
      <c r="L331" s="136"/>
      <c r="M331" s="141"/>
      <c r="T331" s="142"/>
      <c r="AT331" s="137" t="s">
        <v>292</v>
      </c>
      <c r="AU331" s="137" t="s">
        <v>85</v>
      </c>
      <c r="AV331" s="10" t="s">
        <v>289</v>
      </c>
      <c r="AW331" s="10" t="s">
        <v>37</v>
      </c>
      <c r="AX331" s="10" t="s">
        <v>83</v>
      </c>
      <c r="AY331" s="137" t="s">
        <v>288</v>
      </c>
    </row>
    <row r="332" spans="2:65" s="1" customFormat="1" ht="16.5" customHeight="1">
      <c r="B332" s="30"/>
      <c r="C332" s="144" t="s">
        <v>583</v>
      </c>
      <c r="D332" s="144" t="s">
        <v>349</v>
      </c>
      <c r="E332" s="145" t="s">
        <v>2345</v>
      </c>
      <c r="F332" s="146" t="s">
        <v>2346</v>
      </c>
      <c r="G332" s="147" t="s">
        <v>296</v>
      </c>
      <c r="H332" s="148">
        <v>16.55</v>
      </c>
      <c r="I332" s="149"/>
      <c r="J332" s="150">
        <f>ROUND(I332*H332,2)</f>
        <v>0</v>
      </c>
      <c r="K332" s="151"/>
      <c r="L332" s="30"/>
      <c r="M332" s="152" t="s">
        <v>35</v>
      </c>
      <c r="N332" s="153" t="s">
        <v>47</v>
      </c>
      <c r="P332" s="121">
        <f>O332*H332</f>
        <v>0</v>
      </c>
      <c r="Q332" s="121">
        <v>0</v>
      </c>
      <c r="R332" s="121">
        <f>Q332*H332</f>
        <v>0</v>
      </c>
      <c r="S332" s="121">
        <v>0</v>
      </c>
      <c r="T332" s="122">
        <f>S332*H332</f>
        <v>0</v>
      </c>
      <c r="AR332" s="123" t="s">
        <v>378</v>
      </c>
      <c r="AT332" s="123" t="s">
        <v>349</v>
      </c>
      <c r="AU332" s="123" t="s">
        <v>85</v>
      </c>
      <c r="AY332" s="15" t="s">
        <v>288</v>
      </c>
      <c r="BE332" s="124">
        <f>IF(N332="základní",J332,0)</f>
        <v>0</v>
      </c>
      <c r="BF332" s="124">
        <f>IF(N332="snížená",J332,0)</f>
        <v>0</v>
      </c>
      <c r="BG332" s="124">
        <f>IF(N332="zákl. přenesená",J332,0)</f>
        <v>0</v>
      </c>
      <c r="BH332" s="124">
        <f>IF(N332="sníž. přenesená",J332,0)</f>
        <v>0</v>
      </c>
      <c r="BI332" s="124">
        <f>IF(N332="nulová",J332,0)</f>
        <v>0</v>
      </c>
      <c r="BJ332" s="15" t="s">
        <v>83</v>
      </c>
      <c r="BK332" s="124">
        <f>ROUND(I332*H332,2)</f>
        <v>0</v>
      </c>
      <c r="BL332" s="15" t="s">
        <v>378</v>
      </c>
      <c r="BM332" s="123" t="s">
        <v>2347</v>
      </c>
    </row>
    <row r="333" spans="2:65" s="1" customFormat="1" ht="11.25">
      <c r="B333" s="30"/>
      <c r="D333" s="125" t="s">
        <v>291</v>
      </c>
      <c r="F333" s="126" t="s">
        <v>2346</v>
      </c>
      <c r="I333" s="127"/>
      <c r="L333" s="30"/>
      <c r="M333" s="128"/>
      <c r="T333" s="51"/>
      <c r="AT333" s="15" t="s">
        <v>291</v>
      </c>
      <c r="AU333" s="15" t="s">
        <v>85</v>
      </c>
    </row>
    <row r="334" spans="2:65" s="1" customFormat="1" ht="11.25">
      <c r="B334" s="30"/>
      <c r="D334" s="181" t="s">
        <v>2097</v>
      </c>
      <c r="F334" s="182" t="s">
        <v>2348</v>
      </c>
      <c r="I334" s="127"/>
      <c r="L334" s="30"/>
      <c r="M334" s="128"/>
      <c r="T334" s="51"/>
      <c r="AT334" s="15" t="s">
        <v>2097</v>
      </c>
      <c r="AU334" s="15" t="s">
        <v>85</v>
      </c>
    </row>
    <row r="335" spans="2:65" s="9" customFormat="1" ht="11.25">
      <c r="B335" s="129"/>
      <c r="D335" s="125" t="s">
        <v>292</v>
      </c>
      <c r="E335" s="130" t="s">
        <v>35</v>
      </c>
      <c r="F335" s="131" t="s">
        <v>2349</v>
      </c>
      <c r="H335" s="132">
        <v>16.55</v>
      </c>
      <c r="I335" s="133"/>
      <c r="L335" s="129"/>
      <c r="M335" s="134"/>
      <c r="T335" s="135"/>
      <c r="AT335" s="130" t="s">
        <v>292</v>
      </c>
      <c r="AU335" s="130" t="s">
        <v>85</v>
      </c>
      <c r="AV335" s="9" t="s">
        <v>85</v>
      </c>
      <c r="AW335" s="9" t="s">
        <v>37</v>
      </c>
      <c r="AX335" s="9" t="s">
        <v>76</v>
      </c>
      <c r="AY335" s="130" t="s">
        <v>288</v>
      </c>
    </row>
    <row r="336" spans="2:65" s="10" customFormat="1" ht="11.25">
      <c r="B336" s="136"/>
      <c r="D336" s="125" t="s">
        <v>292</v>
      </c>
      <c r="E336" s="137" t="s">
        <v>35</v>
      </c>
      <c r="F336" s="138" t="s">
        <v>307</v>
      </c>
      <c r="H336" s="139">
        <v>16.55</v>
      </c>
      <c r="I336" s="140"/>
      <c r="L336" s="136"/>
      <c r="M336" s="141"/>
      <c r="T336" s="142"/>
      <c r="AT336" s="137" t="s">
        <v>292</v>
      </c>
      <c r="AU336" s="137" t="s">
        <v>85</v>
      </c>
      <c r="AV336" s="10" t="s">
        <v>289</v>
      </c>
      <c r="AW336" s="10" t="s">
        <v>37</v>
      </c>
      <c r="AX336" s="10" t="s">
        <v>83</v>
      </c>
      <c r="AY336" s="137" t="s">
        <v>288</v>
      </c>
    </row>
    <row r="337" spans="2:65" s="1" customFormat="1" ht="16.5" customHeight="1">
      <c r="B337" s="30"/>
      <c r="C337" s="110" t="s">
        <v>590</v>
      </c>
      <c r="D337" s="110" t="s">
        <v>283</v>
      </c>
      <c r="E337" s="111" t="s">
        <v>2350</v>
      </c>
      <c r="F337" s="112" t="s">
        <v>2351</v>
      </c>
      <c r="G337" s="113" t="s">
        <v>286</v>
      </c>
      <c r="H337" s="114">
        <v>0.01</v>
      </c>
      <c r="I337" s="115"/>
      <c r="J337" s="116">
        <f>ROUND(I337*H337,2)</f>
        <v>0</v>
      </c>
      <c r="K337" s="117"/>
      <c r="L337" s="118"/>
      <c r="M337" s="119" t="s">
        <v>35</v>
      </c>
      <c r="N337" s="120" t="s">
        <v>47</v>
      </c>
      <c r="P337" s="121">
        <f>O337*H337</f>
        <v>0</v>
      </c>
      <c r="Q337" s="121">
        <v>1</v>
      </c>
      <c r="R337" s="121">
        <f>Q337*H337</f>
        <v>0.01</v>
      </c>
      <c r="S337" s="121">
        <v>0</v>
      </c>
      <c r="T337" s="122">
        <f>S337*H337</f>
        <v>0</v>
      </c>
      <c r="AR337" s="123" t="s">
        <v>470</v>
      </c>
      <c r="AT337" s="123" t="s">
        <v>283</v>
      </c>
      <c r="AU337" s="123" t="s">
        <v>85</v>
      </c>
      <c r="AY337" s="15" t="s">
        <v>288</v>
      </c>
      <c r="BE337" s="124">
        <f>IF(N337="základní",J337,0)</f>
        <v>0</v>
      </c>
      <c r="BF337" s="124">
        <f>IF(N337="snížená",J337,0)</f>
        <v>0</v>
      </c>
      <c r="BG337" s="124">
        <f>IF(N337="zákl. přenesená",J337,0)</f>
        <v>0</v>
      </c>
      <c r="BH337" s="124">
        <f>IF(N337="sníž. přenesená",J337,0)</f>
        <v>0</v>
      </c>
      <c r="BI337" s="124">
        <f>IF(N337="nulová",J337,0)</f>
        <v>0</v>
      </c>
      <c r="BJ337" s="15" t="s">
        <v>83</v>
      </c>
      <c r="BK337" s="124">
        <f>ROUND(I337*H337,2)</f>
        <v>0</v>
      </c>
      <c r="BL337" s="15" t="s">
        <v>378</v>
      </c>
      <c r="BM337" s="123" t="s">
        <v>2352</v>
      </c>
    </row>
    <row r="338" spans="2:65" s="1" customFormat="1" ht="11.25">
      <c r="B338" s="30"/>
      <c r="D338" s="125" t="s">
        <v>291</v>
      </c>
      <c r="F338" s="126" t="s">
        <v>2351</v>
      </c>
      <c r="I338" s="127"/>
      <c r="L338" s="30"/>
      <c r="M338" s="128"/>
      <c r="T338" s="51"/>
      <c r="AT338" s="15" t="s">
        <v>291</v>
      </c>
      <c r="AU338" s="15" t="s">
        <v>85</v>
      </c>
    </row>
    <row r="339" spans="2:65" s="1" customFormat="1" ht="16.5" customHeight="1">
      <c r="B339" s="30"/>
      <c r="C339" s="110" t="s">
        <v>596</v>
      </c>
      <c r="D339" s="110" t="s">
        <v>283</v>
      </c>
      <c r="E339" s="111" t="s">
        <v>2353</v>
      </c>
      <c r="F339" s="112" t="s">
        <v>2354</v>
      </c>
      <c r="G339" s="113" t="s">
        <v>2355</v>
      </c>
      <c r="H339" s="114">
        <v>0.55200000000000005</v>
      </c>
      <c r="I339" s="115"/>
      <c r="J339" s="116">
        <f>ROUND(I339*H339,2)</f>
        <v>0</v>
      </c>
      <c r="K339" s="117"/>
      <c r="L339" s="118"/>
      <c r="M339" s="119" t="s">
        <v>35</v>
      </c>
      <c r="N339" s="120" t="s">
        <v>47</v>
      </c>
      <c r="P339" s="121">
        <f>O339*H339</f>
        <v>0</v>
      </c>
      <c r="Q339" s="121">
        <v>1.6000000000000001E-3</v>
      </c>
      <c r="R339" s="121">
        <f>Q339*H339</f>
        <v>8.8320000000000011E-4</v>
      </c>
      <c r="S339" s="121">
        <v>0</v>
      </c>
      <c r="T339" s="122">
        <f>S339*H339</f>
        <v>0</v>
      </c>
      <c r="AR339" s="123" t="s">
        <v>287</v>
      </c>
      <c r="AT339" s="123" t="s">
        <v>283</v>
      </c>
      <c r="AU339" s="123" t="s">
        <v>85</v>
      </c>
      <c r="AY339" s="15" t="s">
        <v>288</v>
      </c>
      <c r="BE339" s="124">
        <f>IF(N339="základní",J339,0)</f>
        <v>0</v>
      </c>
      <c r="BF339" s="124">
        <f>IF(N339="snížená",J339,0)</f>
        <v>0</v>
      </c>
      <c r="BG339" s="124">
        <f>IF(N339="zákl. přenesená",J339,0)</f>
        <v>0</v>
      </c>
      <c r="BH339" s="124">
        <f>IF(N339="sníž. přenesená",J339,0)</f>
        <v>0</v>
      </c>
      <c r="BI339" s="124">
        <f>IF(N339="nulová",J339,0)</f>
        <v>0</v>
      </c>
      <c r="BJ339" s="15" t="s">
        <v>83</v>
      </c>
      <c r="BK339" s="124">
        <f>ROUND(I339*H339,2)</f>
        <v>0</v>
      </c>
      <c r="BL339" s="15" t="s">
        <v>289</v>
      </c>
      <c r="BM339" s="123" t="s">
        <v>2356</v>
      </c>
    </row>
    <row r="340" spans="2:65" s="1" customFormat="1" ht="11.25">
      <c r="B340" s="30"/>
      <c r="D340" s="125" t="s">
        <v>291</v>
      </c>
      <c r="F340" s="126" t="s">
        <v>2354</v>
      </c>
      <c r="I340" s="127"/>
      <c r="L340" s="30"/>
      <c r="M340" s="128"/>
      <c r="T340" s="51"/>
      <c r="AT340" s="15" t="s">
        <v>291</v>
      </c>
      <c r="AU340" s="15" t="s">
        <v>85</v>
      </c>
    </row>
    <row r="341" spans="2:65" s="9" customFormat="1" ht="11.25">
      <c r="B341" s="129"/>
      <c r="D341" s="125" t="s">
        <v>292</v>
      </c>
      <c r="E341" s="130" t="s">
        <v>35</v>
      </c>
      <c r="F341" s="131" t="s">
        <v>2357</v>
      </c>
      <c r="H341" s="132">
        <v>0.55200000000000005</v>
      </c>
      <c r="I341" s="133"/>
      <c r="L341" s="129"/>
      <c r="M341" s="134"/>
      <c r="T341" s="135"/>
      <c r="AT341" s="130" t="s">
        <v>292</v>
      </c>
      <c r="AU341" s="130" t="s">
        <v>85</v>
      </c>
      <c r="AV341" s="9" t="s">
        <v>85</v>
      </c>
      <c r="AW341" s="9" t="s">
        <v>37</v>
      </c>
      <c r="AX341" s="9" t="s">
        <v>76</v>
      </c>
      <c r="AY341" s="130" t="s">
        <v>288</v>
      </c>
    </row>
    <row r="342" spans="2:65" s="10" customFormat="1" ht="11.25">
      <c r="B342" s="136"/>
      <c r="D342" s="125" t="s">
        <v>292</v>
      </c>
      <c r="E342" s="137" t="s">
        <v>35</v>
      </c>
      <c r="F342" s="138" t="s">
        <v>307</v>
      </c>
      <c r="H342" s="139">
        <v>0.55200000000000005</v>
      </c>
      <c r="I342" s="140"/>
      <c r="L342" s="136"/>
      <c r="M342" s="141"/>
      <c r="T342" s="142"/>
      <c r="AT342" s="137" t="s">
        <v>292</v>
      </c>
      <c r="AU342" s="137" t="s">
        <v>85</v>
      </c>
      <c r="AV342" s="10" t="s">
        <v>289</v>
      </c>
      <c r="AW342" s="10" t="s">
        <v>37</v>
      </c>
      <c r="AX342" s="10" t="s">
        <v>83</v>
      </c>
      <c r="AY342" s="137" t="s">
        <v>288</v>
      </c>
    </row>
    <row r="343" spans="2:65" s="1" customFormat="1" ht="16.5" customHeight="1">
      <c r="B343" s="30"/>
      <c r="C343" s="144" t="s">
        <v>603</v>
      </c>
      <c r="D343" s="144" t="s">
        <v>349</v>
      </c>
      <c r="E343" s="145" t="s">
        <v>2358</v>
      </c>
      <c r="F343" s="146" t="s">
        <v>2359</v>
      </c>
      <c r="G343" s="147" t="s">
        <v>286</v>
      </c>
      <c r="H343" s="148">
        <v>0.68899999999999995</v>
      </c>
      <c r="I343" s="149"/>
      <c r="J343" s="150">
        <f>ROUND(I343*H343,2)</f>
        <v>0</v>
      </c>
      <c r="K343" s="151"/>
      <c r="L343" s="30"/>
      <c r="M343" s="152" t="s">
        <v>35</v>
      </c>
      <c r="N343" s="153" t="s">
        <v>47</v>
      </c>
      <c r="P343" s="121">
        <f>O343*H343</f>
        <v>0</v>
      </c>
      <c r="Q343" s="121">
        <v>0</v>
      </c>
      <c r="R343" s="121">
        <f>Q343*H343</f>
        <v>0</v>
      </c>
      <c r="S343" s="121">
        <v>0</v>
      </c>
      <c r="T343" s="122">
        <f>S343*H343</f>
        <v>0</v>
      </c>
      <c r="AR343" s="123" t="s">
        <v>378</v>
      </c>
      <c r="AT343" s="123" t="s">
        <v>349</v>
      </c>
      <c r="AU343" s="123" t="s">
        <v>85</v>
      </c>
      <c r="AY343" s="15" t="s">
        <v>288</v>
      </c>
      <c r="BE343" s="124">
        <f>IF(N343="základní",J343,0)</f>
        <v>0</v>
      </c>
      <c r="BF343" s="124">
        <f>IF(N343="snížená",J343,0)</f>
        <v>0</v>
      </c>
      <c r="BG343" s="124">
        <f>IF(N343="zákl. přenesená",J343,0)</f>
        <v>0</v>
      </c>
      <c r="BH343" s="124">
        <f>IF(N343="sníž. přenesená",J343,0)</f>
        <v>0</v>
      </c>
      <c r="BI343" s="124">
        <f>IF(N343="nulová",J343,0)</f>
        <v>0</v>
      </c>
      <c r="BJ343" s="15" t="s">
        <v>83</v>
      </c>
      <c r="BK343" s="124">
        <f>ROUND(I343*H343,2)</f>
        <v>0</v>
      </c>
      <c r="BL343" s="15" t="s">
        <v>378</v>
      </c>
      <c r="BM343" s="123" t="s">
        <v>2360</v>
      </c>
    </row>
    <row r="344" spans="2:65" s="1" customFormat="1" ht="11.25">
      <c r="B344" s="30"/>
      <c r="D344" s="125" t="s">
        <v>291</v>
      </c>
      <c r="F344" s="126" t="s">
        <v>2359</v>
      </c>
      <c r="I344" s="127"/>
      <c r="L344" s="30"/>
      <c r="M344" s="128"/>
      <c r="T344" s="51"/>
      <c r="AT344" s="15" t="s">
        <v>291</v>
      </c>
      <c r="AU344" s="15" t="s">
        <v>85</v>
      </c>
    </row>
    <row r="345" spans="2:65" s="1" customFormat="1" ht="11.25">
      <c r="B345" s="30"/>
      <c r="D345" s="181" t="s">
        <v>2097</v>
      </c>
      <c r="F345" s="182" t="s">
        <v>2361</v>
      </c>
      <c r="I345" s="127"/>
      <c r="L345" s="30"/>
      <c r="M345" s="157"/>
      <c r="N345" s="158"/>
      <c r="O345" s="158"/>
      <c r="P345" s="158"/>
      <c r="Q345" s="158"/>
      <c r="R345" s="158"/>
      <c r="S345" s="158"/>
      <c r="T345" s="159"/>
      <c r="AT345" s="15" t="s">
        <v>2097</v>
      </c>
      <c r="AU345" s="15" t="s">
        <v>85</v>
      </c>
    </row>
    <row r="346" spans="2:65" s="1" customFormat="1" ht="6.95" customHeight="1">
      <c r="B346" s="39"/>
      <c r="C346" s="40"/>
      <c r="D346" s="40"/>
      <c r="E346" s="40"/>
      <c r="F346" s="40"/>
      <c r="G346" s="40"/>
      <c r="H346" s="40"/>
      <c r="I346" s="40"/>
      <c r="J346" s="40"/>
      <c r="K346" s="40"/>
      <c r="L346" s="30"/>
    </row>
  </sheetData>
  <sheetProtection algorithmName="SHA-512" hashValue="w++nIIpHWaklRT0U0jJs/WHkaxr1Eek4Fwv3mUlaw4wziAadMZ+J9rZI2eOGVZbSjfup8ANo8zRVFG0zyqHiWA==" saltValue="sDGvrLPCCsf7ASQTuBhibNLAHRLMPVJc73ww5wwkohquRD18xi3nVGnMnfBgeSY+PK2z1c+ZHqwJXXlpywj66g==" spinCount="100000" sheet="1" objects="1" scenarios="1" formatColumns="0" formatRows="0" autoFilter="0"/>
  <autoFilter ref="C95:K345" xr:uid="{00000000-0009-0000-0000-00002A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 xr:uid="{00000000-0004-0000-2A00-000000000000}"/>
    <hyperlink ref="F108" r:id="rId2" xr:uid="{00000000-0004-0000-2A00-000001000000}"/>
    <hyperlink ref="F111" r:id="rId3" xr:uid="{00000000-0004-0000-2A00-000002000000}"/>
    <hyperlink ref="F114" r:id="rId4" xr:uid="{00000000-0004-0000-2A00-000003000000}"/>
    <hyperlink ref="F117" r:id="rId5" xr:uid="{00000000-0004-0000-2A00-000004000000}"/>
    <hyperlink ref="F122" r:id="rId6" xr:uid="{00000000-0004-0000-2A00-000005000000}"/>
    <hyperlink ref="F125" r:id="rId7" xr:uid="{00000000-0004-0000-2A00-000006000000}"/>
    <hyperlink ref="F131" r:id="rId8" xr:uid="{00000000-0004-0000-2A00-000007000000}"/>
    <hyperlink ref="F136" r:id="rId9" xr:uid="{00000000-0004-0000-2A00-000008000000}"/>
    <hyperlink ref="F141" r:id="rId10" xr:uid="{00000000-0004-0000-2A00-000009000000}"/>
    <hyperlink ref="F146" r:id="rId11" xr:uid="{00000000-0004-0000-2A00-00000A000000}"/>
    <hyperlink ref="F152" r:id="rId12" xr:uid="{00000000-0004-0000-2A00-00000B000000}"/>
    <hyperlink ref="F160" r:id="rId13" xr:uid="{00000000-0004-0000-2A00-00000C000000}"/>
    <hyperlink ref="F168" r:id="rId14" xr:uid="{00000000-0004-0000-2A00-00000D000000}"/>
    <hyperlink ref="F171" r:id="rId15" xr:uid="{00000000-0004-0000-2A00-00000E000000}"/>
    <hyperlink ref="F174" r:id="rId16" xr:uid="{00000000-0004-0000-2A00-00000F000000}"/>
    <hyperlink ref="F179" r:id="rId17" xr:uid="{00000000-0004-0000-2A00-000010000000}"/>
    <hyperlink ref="F191" r:id="rId18" xr:uid="{00000000-0004-0000-2A00-000011000000}"/>
    <hyperlink ref="F196" r:id="rId19" xr:uid="{00000000-0004-0000-2A00-000012000000}"/>
    <hyperlink ref="F201" r:id="rId20" xr:uid="{00000000-0004-0000-2A00-000013000000}"/>
    <hyperlink ref="F207" r:id="rId21" xr:uid="{00000000-0004-0000-2A00-000014000000}"/>
    <hyperlink ref="F212" r:id="rId22" xr:uid="{00000000-0004-0000-2A00-000015000000}"/>
    <hyperlink ref="F221" r:id="rId23" xr:uid="{00000000-0004-0000-2A00-000016000000}"/>
    <hyperlink ref="F226" r:id="rId24" xr:uid="{00000000-0004-0000-2A00-000017000000}"/>
    <hyperlink ref="F229" r:id="rId25" xr:uid="{00000000-0004-0000-2A00-000018000000}"/>
    <hyperlink ref="F234" r:id="rId26" xr:uid="{00000000-0004-0000-2A00-000019000000}"/>
    <hyperlink ref="F239" r:id="rId27" xr:uid="{00000000-0004-0000-2A00-00001A000000}"/>
    <hyperlink ref="F242" r:id="rId28" xr:uid="{00000000-0004-0000-2A00-00001B000000}"/>
    <hyperlink ref="F247" r:id="rId29" xr:uid="{00000000-0004-0000-2A00-00001C000000}"/>
    <hyperlink ref="F252" r:id="rId30" xr:uid="{00000000-0004-0000-2A00-00001D000000}"/>
    <hyperlink ref="F261" r:id="rId31" xr:uid="{00000000-0004-0000-2A00-00001E000000}"/>
    <hyperlink ref="F266" r:id="rId32" xr:uid="{00000000-0004-0000-2A00-00001F000000}"/>
    <hyperlink ref="F273" r:id="rId33" xr:uid="{00000000-0004-0000-2A00-000020000000}"/>
    <hyperlink ref="F276" r:id="rId34" xr:uid="{00000000-0004-0000-2A00-000021000000}"/>
    <hyperlink ref="F283" r:id="rId35" xr:uid="{00000000-0004-0000-2A00-000022000000}"/>
    <hyperlink ref="F289" r:id="rId36" xr:uid="{00000000-0004-0000-2A00-000023000000}"/>
    <hyperlink ref="F295" r:id="rId37" xr:uid="{00000000-0004-0000-2A00-000024000000}"/>
    <hyperlink ref="F298" r:id="rId38" xr:uid="{00000000-0004-0000-2A00-000025000000}"/>
    <hyperlink ref="F301" r:id="rId39" xr:uid="{00000000-0004-0000-2A00-000026000000}"/>
    <hyperlink ref="F306" r:id="rId40" xr:uid="{00000000-0004-0000-2A00-000027000000}"/>
    <hyperlink ref="F311" r:id="rId41" xr:uid="{00000000-0004-0000-2A00-000028000000}"/>
    <hyperlink ref="F320" r:id="rId42" xr:uid="{00000000-0004-0000-2A00-000029000000}"/>
    <hyperlink ref="F325" r:id="rId43" xr:uid="{00000000-0004-0000-2A00-00002A000000}"/>
    <hyperlink ref="F334" r:id="rId44" xr:uid="{00000000-0004-0000-2A00-00002B000000}"/>
    <hyperlink ref="F345" r:id="rId45" xr:uid="{00000000-0004-0000-2A00-00002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46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B2:BM110"/>
  <sheetViews>
    <sheetView showGridLines="0" topLeftCell="A1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258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2075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2362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35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2077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2078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30</v>
      </c>
      <c r="J23" s="23" t="s">
        <v>35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36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47.25" customHeight="1">
      <c r="B29" s="89"/>
      <c r="E29" s="191" t="s">
        <v>2079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ROUND(J91,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ROUND((SUM(BE91:BE109)),  2)</f>
        <v>0</v>
      </c>
      <c r="I35" s="91">
        <v>0.21</v>
      </c>
      <c r="J35" s="81">
        <f>ROUND(((SUM(BE91:BE109))*I35),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ROUND((SUM(BF91:BF109)),  2)</f>
        <v>0</v>
      </c>
      <c r="I36" s="91">
        <v>0.12</v>
      </c>
      <c r="J36" s="81">
        <f>ROUND(((SUM(BF91:BF109))*I36),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ROUND((SUM(BG91:BG109)),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ROUND((SUM(BH91:BH109)),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ROUND((SUM(BI91:BI109)),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2075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2 - VON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 xml:space="preserve"> TÚ Kaplice -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 xml:space="preserve"> 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J91</f>
        <v>0</v>
      </c>
      <c r="L63" s="30"/>
      <c r="AU63" s="15" t="s">
        <v>269</v>
      </c>
    </row>
    <row r="64" spans="2:47" s="11" customFormat="1" ht="24.95" hidden="1" customHeight="1">
      <c r="B64" s="161"/>
      <c r="D64" s="162" t="s">
        <v>2363</v>
      </c>
      <c r="E64" s="163"/>
      <c r="F64" s="163"/>
      <c r="G64" s="163"/>
      <c r="H64" s="163"/>
      <c r="I64" s="163"/>
      <c r="J64" s="164">
        <f>J92</f>
        <v>0</v>
      </c>
      <c r="L64" s="161"/>
    </row>
    <row r="65" spans="2:12" s="12" customFormat="1" ht="19.899999999999999" hidden="1" customHeight="1">
      <c r="B65" s="165"/>
      <c r="D65" s="166" t="s">
        <v>2364</v>
      </c>
      <c r="E65" s="167"/>
      <c r="F65" s="167"/>
      <c r="G65" s="167"/>
      <c r="H65" s="167"/>
      <c r="I65" s="167"/>
      <c r="J65" s="168">
        <f>J93</f>
        <v>0</v>
      </c>
      <c r="L65" s="165"/>
    </row>
    <row r="66" spans="2:12" s="12" customFormat="1" ht="19.899999999999999" hidden="1" customHeight="1">
      <c r="B66" s="165"/>
      <c r="D66" s="166" t="s">
        <v>2365</v>
      </c>
      <c r="E66" s="167"/>
      <c r="F66" s="167"/>
      <c r="G66" s="167"/>
      <c r="H66" s="167"/>
      <c r="I66" s="167"/>
      <c r="J66" s="168">
        <f>J98</f>
        <v>0</v>
      </c>
      <c r="L66" s="165"/>
    </row>
    <row r="67" spans="2:12" s="12" customFormat="1" ht="19.899999999999999" hidden="1" customHeight="1">
      <c r="B67" s="165"/>
      <c r="D67" s="166" t="s">
        <v>2366</v>
      </c>
      <c r="E67" s="167"/>
      <c r="F67" s="167"/>
      <c r="G67" s="167"/>
      <c r="H67" s="167"/>
      <c r="I67" s="167"/>
      <c r="J67" s="168">
        <f>J101</f>
        <v>0</v>
      </c>
      <c r="L67" s="165"/>
    </row>
    <row r="68" spans="2:12" s="12" customFormat="1" ht="19.899999999999999" hidden="1" customHeight="1">
      <c r="B68" s="165"/>
      <c r="D68" s="166" t="s">
        <v>2367</v>
      </c>
      <c r="E68" s="167"/>
      <c r="F68" s="167"/>
      <c r="G68" s="167"/>
      <c r="H68" s="167"/>
      <c r="I68" s="167"/>
      <c r="J68" s="168">
        <f>J104</f>
        <v>0</v>
      </c>
      <c r="L68" s="165"/>
    </row>
    <row r="69" spans="2:12" s="12" customFormat="1" ht="19.899999999999999" hidden="1" customHeight="1">
      <c r="B69" s="165"/>
      <c r="D69" s="166" t="s">
        <v>2368</v>
      </c>
      <c r="E69" s="167"/>
      <c r="F69" s="167"/>
      <c r="G69" s="167"/>
      <c r="H69" s="167"/>
      <c r="I69" s="167"/>
      <c r="J69" s="168">
        <f>J107</f>
        <v>0</v>
      </c>
      <c r="L69" s="165"/>
    </row>
    <row r="70" spans="2:12" s="1" customFormat="1" ht="21.75" hidden="1" customHeight="1">
      <c r="B70" s="30"/>
      <c r="L70" s="30"/>
    </row>
    <row r="71" spans="2:12" s="1" customFormat="1" ht="6.95" hidden="1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30"/>
    </row>
    <row r="72" spans="2:12" ht="11.25" hidden="1"/>
    <row r="73" spans="2:12" ht="11.25" hidden="1"/>
    <row r="74" spans="2:12" ht="11.25" hidden="1"/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0"/>
    </row>
    <row r="76" spans="2:12" s="1" customFormat="1" ht="24.95" customHeight="1">
      <c r="B76" s="30"/>
      <c r="C76" s="19" t="s">
        <v>270</v>
      </c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16</v>
      </c>
      <c r="L78" s="30"/>
    </row>
    <row r="79" spans="2:12" s="1" customFormat="1" ht="16.5" customHeight="1">
      <c r="B79" s="30"/>
      <c r="E79" s="225" t="str">
        <f>E7</f>
        <v>Cyklická obnova trati v úseku Včelná - Horní Dvořiště.</v>
      </c>
      <c r="F79" s="226"/>
      <c r="G79" s="226"/>
      <c r="H79" s="226"/>
      <c r="L79" s="30"/>
    </row>
    <row r="80" spans="2:12" ht="12" customHeight="1">
      <c r="B80" s="18"/>
      <c r="C80" s="25" t="s">
        <v>260</v>
      </c>
      <c r="L80" s="18"/>
    </row>
    <row r="81" spans="2:65" s="1" customFormat="1" ht="16.5" customHeight="1">
      <c r="B81" s="30"/>
      <c r="E81" s="225" t="s">
        <v>2075</v>
      </c>
      <c r="F81" s="227"/>
      <c r="G81" s="227"/>
      <c r="H81" s="227"/>
      <c r="L81" s="30"/>
    </row>
    <row r="82" spans="2:65" s="1" customFormat="1" ht="12" customHeight="1">
      <c r="B82" s="30"/>
      <c r="C82" s="25" t="s">
        <v>262</v>
      </c>
      <c r="L82" s="30"/>
    </row>
    <row r="83" spans="2:65" s="1" customFormat="1" ht="16.5" customHeight="1">
      <c r="B83" s="30"/>
      <c r="E83" s="208" t="str">
        <f>E11</f>
        <v>SO 2 - VON</v>
      </c>
      <c r="F83" s="227"/>
      <c r="G83" s="227"/>
      <c r="H83" s="227"/>
      <c r="L83" s="30"/>
    </row>
    <row r="84" spans="2:65" s="1" customFormat="1" ht="6.95" customHeight="1">
      <c r="B84" s="30"/>
      <c r="L84" s="30"/>
    </row>
    <row r="85" spans="2:65" s="1" customFormat="1" ht="12" customHeight="1">
      <c r="B85" s="30"/>
      <c r="C85" s="25" t="s">
        <v>22</v>
      </c>
      <c r="F85" s="23" t="str">
        <f>F14</f>
        <v xml:space="preserve"> TÚ Kaplice - Velešín</v>
      </c>
      <c r="I85" s="25" t="s">
        <v>24</v>
      </c>
      <c r="J85" s="47" t="str">
        <f>IF(J14="","",J14)</f>
        <v>24. 7. 2025</v>
      </c>
      <c r="L85" s="30"/>
    </row>
    <row r="86" spans="2:65" s="1" customFormat="1" ht="6.95" customHeight="1">
      <c r="B86" s="30"/>
      <c r="L86" s="30"/>
    </row>
    <row r="87" spans="2:65" s="1" customFormat="1" ht="15.2" customHeight="1">
      <c r="B87" s="30"/>
      <c r="C87" s="25" t="s">
        <v>26</v>
      </c>
      <c r="F87" s="23" t="str">
        <f>E17</f>
        <v>Správa železnic, státní organizace</v>
      </c>
      <c r="I87" s="25" t="s">
        <v>34</v>
      </c>
      <c r="J87" s="28" t="str">
        <f>E23</f>
        <v xml:space="preserve"> </v>
      </c>
      <c r="L87" s="30"/>
    </row>
    <row r="88" spans="2:65" s="1" customFormat="1" ht="15.2" customHeight="1">
      <c r="B88" s="30"/>
      <c r="C88" s="25" t="s">
        <v>32</v>
      </c>
      <c r="F88" s="23" t="str">
        <f>IF(E20="","",E20)</f>
        <v>Vyplň údaj</v>
      </c>
      <c r="I88" s="25" t="s">
        <v>38</v>
      </c>
      <c r="J88" s="28" t="str">
        <f>E26</f>
        <v xml:space="preserve"> </v>
      </c>
      <c r="L88" s="30"/>
    </row>
    <row r="89" spans="2:65" s="1" customFormat="1" ht="10.35" customHeight="1">
      <c r="B89" s="30"/>
      <c r="L89" s="30"/>
    </row>
    <row r="90" spans="2:65" s="8" customFormat="1" ht="29.25" customHeight="1">
      <c r="B90" s="101"/>
      <c r="C90" s="102" t="s">
        <v>271</v>
      </c>
      <c r="D90" s="103" t="s">
        <v>61</v>
      </c>
      <c r="E90" s="103" t="s">
        <v>57</v>
      </c>
      <c r="F90" s="103" t="s">
        <v>58</v>
      </c>
      <c r="G90" s="103" t="s">
        <v>272</v>
      </c>
      <c r="H90" s="103" t="s">
        <v>273</v>
      </c>
      <c r="I90" s="103" t="s">
        <v>274</v>
      </c>
      <c r="J90" s="104" t="s">
        <v>268</v>
      </c>
      <c r="K90" s="105" t="s">
        <v>275</v>
      </c>
      <c r="L90" s="101"/>
      <c r="M90" s="54" t="s">
        <v>35</v>
      </c>
      <c r="N90" s="55" t="s">
        <v>46</v>
      </c>
      <c r="O90" s="55" t="s">
        <v>276</v>
      </c>
      <c r="P90" s="55" t="s">
        <v>277</v>
      </c>
      <c r="Q90" s="55" t="s">
        <v>278</v>
      </c>
      <c r="R90" s="55" t="s">
        <v>279</v>
      </c>
      <c r="S90" s="55" t="s">
        <v>280</v>
      </c>
      <c r="T90" s="56" t="s">
        <v>281</v>
      </c>
    </row>
    <row r="91" spans="2:65" s="1" customFormat="1" ht="22.9" customHeight="1">
      <c r="B91" s="30"/>
      <c r="C91" s="59" t="s">
        <v>282</v>
      </c>
      <c r="J91" s="106">
        <f>BK91</f>
        <v>0</v>
      </c>
      <c r="L91" s="30"/>
      <c r="M91" s="57"/>
      <c r="N91" s="48"/>
      <c r="O91" s="48"/>
      <c r="P91" s="107">
        <f>P92</f>
        <v>0</v>
      </c>
      <c r="Q91" s="48"/>
      <c r="R91" s="107">
        <f>R92</f>
        <v>0</v>
      </c>
      <c r="S91" s="48"/>
      <c r="T91" s="108">
        <f>T92</f>
        <v>0</v>
      </c>
      <c r="AT91" s="15" t="s">
        <v>75</v>
      </c>
      <c r="AU91" s="15" t="s">
        <v>269</v>
      </c>
      <c r="BK91" s="109">
        <f>BK92</f>
        <v>0</v>
      </c>
    </row>
    <row r="92" spans="2:65" s="13" customFormat="1" ht="25.9" customHeight="1">
      <c r="B92" s="169"/>
      <c r="D92" s="170" t="s">
        <v>75</v>
      </c>
      <c r="E92" s="171" t="s">
        <v>2369</v>
      </c>
      <c r="F92" s="171" t="s">
        <v>2370</v>
      </c>
      <c r="I92" s="172"/>
      <c r="J92" s="173">
        <f>BK92</f>
        <v>0</v>
      </c>
      <c r="L92" s="169"/>
      <c r="M92" s="174"/>
      <c r="P92" s="175">
        <f>P93+P98+P101+P104+P107</f>
        <v>0</v>
      </c>
      <c r="R92" s="175">
        <f>R93+R98+R101+R104+R107</f>
        <v>0</v>
      </c>
      <c r="T92" s="176">
        <f>T93+T98+T101+T104+T107</f>
        <v>0</v>
      </c>
      <c r="AR92" s="170" t="s">
        <v>308</v>
      </c>
      <c r="AT92" s="177" t="s">
        <v>75</v>
      </c>
      <c r="AU92" s="177" t="s">
        <v>76</v>
      </c>
      <c r="AY92" s="170" t="s">
        <v>288</v>
      </c>
      <c r="BK92" s="178">
        <f>BK93+BK98+BK101+BK104+BK107</f>
        <v>0</v>
      </c>
    </row>
    <row r="93" spans="2:65" s="13" customFormat="1" ht="22.9" customHeight="1">
      <c r="B93" s="169"/>
      <c r="D93" s="170" t="s">
        <v>75</v>
      </c>
      <c r="E93" s="179" t="s">
        <v>2371</v>
      </c>
      <c r="F93" s="179" t="s">
        <v>2372</v>
      </c>
      <c r="I93" s="172"/>
      <c r="J93" s="180">
        <f>BK93</f>
        <v>0</v>
      </c>
      <c r="L93" s="169"/>
      <c r="M93" s="174"/>
      <c r="P93" s="175">
        <f>SUM(P94:P97)</f>
        <v>0</v>
      </c>
      <c r="R93" s="175">
        <f>SUM(R94:R97)</f>
        <v>0</v>
      </c>
      <c r="T93" s="176">
        <f>SUM(T94:T97)</f>
        <v>0</v>
      </c>
      <c r="AR93" s="170" t="s">
        <v>308</v>
      </c>
      <c r="AT93" s="177" t="s">
        <v>75</v>
      </c>
      <c r="AU93" s="177" t="s">
        <v>83</v>
      </c>
      <c r="AY93" s="170" t="s">
        <v>288</v>
      </c>
      <c r="BK93" s="178">
        <f>SUM(BK94:BK97)</f>
        <v>0</v>
      </c>
    </row>
    <row r="94" spans="2:65" s="1" customFormat="1" ht="16.5" customHeight="1">
      <c r="B94" s="30"/>
      <c r="C94" s="144" t="s">
        <v>83</v>
      </c>
      <c r="D94" s="144" t="s">
        <v>349</v>
      </c>
      <c r="E94" s="145" t="s">
        <v>2373</v>
      </c>
      <c r="F94" s="146" t="s">
        <v>2372</v>
      </c>
      <c r="G94" s="147" t="s">
        <v>1005</v>
      </c>
      <c r="H94" s="148">
        <v>1</v>
      </c>
      <c r="I94" s="149"/>
      <c r="J94" s="150">
        <f>ROUND(I94*H94,2)</f>
        <v>0</v>
      </c>
      <c r="K94" s="151"/>
      <c r="L94" s="30"/>
      <c r="M94" s="152" t="s">
        <v>35</v>
      </c>
      <c r="N94" s="153" t="s">
        <v>47</v>
      </c>
      <c r="P94" s="121">
        <f>O94*H94</f>
        <v>0</v>
      </c>
      <c r="Q94" s="121">
        <v>0</v>
      </c>
      <c r="R94" s="121">
        <f>Q94*H94</f>
        <v>0</v>
      </c>
      <c r="S94" s="121">
        <v>0</v>
      </c>
      <c r="T94" s="122">
        <f>S94*H94</f>
        <v>0</v>
      </c>
      <c r="AR94" s="123" t="s">
        <v>2374</v>
      </c>
      <c r="AT94" s="123" t="s">
        <v>349</v>
      </c>
      <c r="AU94" s="123" t="s">
        <v>85</v>
      </c>
      <c r="AY94" s="15" t="s">
        <v>288</v>
      </c>
      <c r="BE94" s="124">
        <f>IF(N94="základní",J94,0)</f>
        <v>0</v>
      </c>
      <c r="BF94" s="124">
        <f>IF(N94="snížená",J94,0)</f>
        <v>0</v>
      </c>
      <c r="BG94" s="124">
        <f>IF(N94="zákl. přenesená",J94,0)</f>
        <v>0</v>
      </c>
      <c r="BH94" s="124">
        <f>IF(N94="sníž. přenesená",J94,0)</f>
        <v>0</v>
      </c>
      <c r="BI94" s="124">
        <f>IF(N94="nulová",J94,0)</f>
        <v>0</v>
      </c>
      <c r="BJ94" s="15" t="s">
        <v>83</v>
      </c>
      <c r="BK94" s="124">
        <f>ROUND(I94*H94,2)</f>
        <v>0</v>
      </c>
      <c r="BL94" s="15" t="s">
        <v>2374</v>
      </c>
      <c r="BM94" s="123" t="s">
        <v>2375</v>
      </c>
    </row>
    <row r="95" spans="2:65" s="1" customFormat="1" ht="11.25">
      <c r="B95" s="30"/>
      <c r="D95" s="125" t="s">
        <v>291</v>
      </c>
      <c r="F95" s="126" t="s">
        <v>2372</v>
      </c>
      <c r="I95" s="127"/>
      <c r="L95" s="30"/>
      <c r="M95" s="128"/>
      <c r="T95" s="51"/>
      <c r="AT95" s="15" t="s">
        <v>291</v>
      </c>
      <c r="AU95" s="15" t="s">
        <v>85</v>
      </c>
    </row>
    <row r="96" spans="2:65" s="1" customFormat="1" ht="16.5" customHeight="1">
      <c r="B96" s="30"/>
      <c r="C96" s="144" t="s">
        <v>85</v>
      </c>
      <c r="D96" s="144" t="s">
        <v>349</v>
      </c>
      <c r="E96" s="145" t="s">
        <v>2376</v>
      </c>
      <c r="F96" s="146" t="s">
        <v>2377</v>
      </c>
      <c r="G96" s="147" t="s">
        <v>1005</v>
      </c>
      <c r="H96" s="148">
        <v>1</v>
      </c>
      <c r="I96" s="149"/>
      <c r="J96" s="150">
        <f>ROUND(I96*H96,2)</f>
        <v>0</v>
      </c>
      <c r="K96" s="151"/>
      <c r="L96" s="30"/>
      <c r="M96" s="152" t="s">
        <v>35</v>
      </c>
      <c r="N96" s="153" t="s">
        <v>47</v>
      </c>
      <c r="P96" s="121">
        <f>O96*H96</f>
        <v>0</v>
      </c>
      <c r="Q96" s="121">
        <v>0</v>
      </c>
      <c r="R96" s="121">
        <f>Q96*H96</f>
        <v>0</v>
      </c>
      <c r="S96" s="121">
        <v>0</v>
      </c>
      <c r="T96" s="122">
        <f>S96*H96</f>
        <v>0</v>
      </c>
      <c r="AR96" s="123" t="s">
        <v>2374</v>
      </c>
      <c r="AT96" s="123" t="s">
        <v>349</v>
      </c>
      <c r="AU96" s="123" t="s">
        <v>85</v>
      </c>
      <c r="AY96" s="15" t="s">
        <v>288</v>
      </c>
      <c r="BE96" s="124">
        <f>IF(N96="základní",J96,0)</f>
        <v>0</v>
      </c>
      <c r="BF96" s="124">
        <f>IF(N96="snížená",J96,0)</f>
        <v>0</v>
      </c>
      <c r="BG96" s="124">
        <f>IF(N96="zákl. přenesená",J96,0)</f>
        <v>0</v>
      </c>
      <c r="BH96" s="124">
        <f>IF(N96="sníž. přenesená",J96,0)</f>
        <v>0</v>
      </c>
      <c r="BI96" s="124">
        <f>IF(N96="nulová",J96,0)</f>
        <v>0</v>
      </c>
      <c r="BJ96" s="15" t="s">
        <v>83</v>
      </c>
      <c r="BK96" s="124">
        <f>ROUND(I96*H96,2)</f>
        <v>0</v>
      </c>
      <c r="BL96" s="15" t="s">
        <v>2374</v>
      </c>
      <c r="BM96" s="123" t="s">
        <v>2378</v>
      </c>
    </row>
    <row r="97" spans="2:65" s="1" customFormat="1" ht="11.25">
      <c r="B97" s="30"/>
      <c r="D97" s="125" t="s">
        <v>291</v>
      </c>
      <c r="F97" s="126" t="s">
        <v>2377</v>
      </c>
      <c r="I97" s="127"/>
      <c r="L97" s="30"/>
      <c r="M97" s="128"/>
      <c r="T97" s="51"/>
      <c r="AT97" s="15" t="s">
        <v>291</v>
      </c>
      <c r="AU97" s="15" t="s">
        <v>85</v>
      </c>
    </row>
    <row r="98" spans="2:65" s="13" customFormat="1" ht="22.9" customHeight="1">
      <c r="B98" s="169"/>
      <c r="D98" s="170" t="s">
        <v>75</v>
      </c>
      <c r="E98" s="179" t="s">
        <v>2379</v>
      </c>
      <c r="F98" s="179" t="s">
        <v>2380</v>
      </c>
      <c r="I98" s="172"/>
      <c r="J98" s="180">
        <f>BK98</f>
        <v>0</v>
      </c>
      <c r="L98" s="169"/>
      <c r="M98" s="174"/>
      <c r="P98" s="175">
        <f>SUM(P99:P100)</f>
        <v>0</v>
      </c>
      <c r="R98" s="175">
        <f>SUM(R99:R100)</f>
        <v>0</v>
      </c>
      <c r="T98" s="176">
        <f>SUM(T99:T100)</f>
        <v>0</v>
      </c>
      <c r="AR98" s="170" t="s">
        <v>308</v>
      </c>
      <c r="AT98" s="177" t="s">
        <v>75</v>
      </c>
      <c r="AU98" s="177" t="s">
        <v>83</v>
      </c>
      <c r="AY98" s="170" t="s">
        <v>288</v>
      </c>
      <c r="BK98" s="178">
        <f>SUM(BK99:BK100)</f>
        <v>0</v>
      </c>
    </row>
    <row r="99" spans="2:65" s="1" customFormat="1" ht="16.5" customHeight="1">
      <c r="B99" s="30"/>
      <c r="C99" s="144" t="s">
        <v>193</v>
      </c>
      <c r="D99" s="144" t="s">
        <v>349</v>
      </c>
      <c r="E99" s="145" t="s">
        <v>2381</v>
      </c>
      <c r="F99" s="146" t="s">
        <v>2380</v>
      </c>
      <c r="G99" s="147" t="s">
        <v>1005</v>
      </c>
      <c r="H99" s="148">
        <v>1</v>
      </c>
      <c r="I99" s="149"/>
      <c r="J99" s="150">
        <f>ROUND(I99*H99,2)</f>
        <v>0</v>
      </c>
      <c r="K99" s="151"/>
      <c r="L99" s="30"/>
      <c r="M99" s="152" t="s">
        <v>35</v>
      </c>
      <c r="N99" s="153" t="s">
        <v>47</v>
      </c>
      <c r="P99" s="121">
        <f>O99*H99</f>
        <v>0</v>
      </c>
      <c r="Q99" s="121">
        <v>0</v>
      </c>
      <c r="R99" s="121">
        <f>Q99*H99</f>
        <v>0</v>
      </c>
      <c r="S99" s="121">
        <v>0</v>
      </c>
      <c r="T99" s="122">
        <f>S99*H99</f>
        <v>0</v>
      </c>
      <c r="AR99" s="123" t="s">
        <v>2374</v>
      </c>
      <c r="AT99" s="123" t="s">
        <v>349</v>
      </c>
      <c r="AU99" s="123" t="s">
        <v>85</v>
      </c>
      <c r="AY99" s="15" t="s">
        <v>288</v>
      </c>
      <c r="BE99" s="124">
        <f>IF(N99="základní",J99,0)</f>
        <v>0</v>
      </c>
      <c r="BF99" s="124">
        <f>IF(N99="snížená",J99,0)</f>
        <v>0</v>
      </c>
      <c r="BG99" s="124">
        <f>IF(N99="zákl. přenesená",J99,0)</f>
        <v>0</v>
      </c>
      <c r="BH99" s="124">
        <f>IF(N99="sníž. přenesená",J99,0)</f>
        <v>0</v>
      </c>
      <c r="BI99" s="124">
        <f>IF(N99="nulová",J99,0)</f>
        <v>0</v>
      </c>
      <c r="BJ99" s="15" t="s">
        <v>83</v>
      </c>
      <c r="BK99" s="124">
        <f>ROUND(I99*H99,2)</f>
        <v>0</v>
      </c>
      <c r="BL99" s="15" t="s">
        <v>2374</v>
      </c>
      <c r="BM99" s="123" t="s">
        <v>2382</v>
      </c>
    </row>
    <row r="100" spans="2:65" s="1" customFormat="1" ht="11.25">
      <c r="B100" s="30"/>
      <c r="D100" s="125" t="s">
        <v>291</v>
      </c>
      <c r="F100" s="126" t="s">
        <v>2380</v>
      </c>
      <c r="I100" s="127"/>
      <c r="L100" s="30"/>
      <c r="M100" s="128"/>
      <c r="T100" s="51"/>
      <c r="AT100" s="15" t="s">
        <v>291</v>
      </c>
      <c r="AU100" s="15" t="s">
        <v>85</v>
      </c>
    </row>
    <row r="101" spans="2:65" s="13" customFormat="1" ht="22.9" customHeight="1">
      <c r="B101" s="169"/>
      <c r="D101" s="170" t="s">
        <v>75</v>
      </c>
      <c r="E101" s="179" t="s">
        <v>2383</v>
      </c>
      <c r="F101" s="179" t="s">
        <v>2384</v>
      </c>
      <c r="I101" s="172"/>
      <c r="J101" s="180">
        <f>BK101</f>
        <v>0</v>
      </c>
      <c r="L101" s="169"/>
      <c r="M101" s="174"/>
      <c r="P101" s="175">
        <f>SUM(P102:P103)</f>
        <v>0</v>
      </c>
      <c r="R101" s="175">
        <f>SUM(R102:R103)</f>
        <v>0</v>
      </c>
      <c r="T101" s="176">
        <f>SUM(T102:T103)</f>
        <v>0</v>
      </c>
      <c r="AR101" s="170" t="s">
        <v>308</v>
      </c>
      <c r="AT101" s="177" t="s">
        <v>75</v>
      </c>
      <c r="AU101" s="177" t="s">
        <v>83</v>
      </c>
      <c r="AY101" s="170" t="s">
        <v>288</v>
      </c>
      <c r="BK101" s="178">
        <f>SUM(BK102:BK103)</f>
        <v>0</v>
      </c>
    </row>
    <row r="102" spans="2:65" s="1" customFormat="1" ht="16.5" customHeight="1">
      <c r="B102" s="30"/>
      <c r="C102" s="144" t="s">
        <v>289</v>
      </c>
      <c r="D102" s="144" t="s">
        <v>349</v>
      </c>
      <c r="E102" s="145" t="s">
        <v>2385</v>
      </c>
      <c r="F102" s="146" t="s">
        <v>2384</v>
      </c>
      <c r="G102" s="147" t="s">
        <v>1005</v>
      </c>
      <c r="H102" s="148">
        <v>1</v>
      </c>
      <c r="I102" s="149"/>
      <c r="J102" s="150">
        <f>ROUND(I102*H102,2)</f>
        <v>0</v>
      </c>
      <c r="K102" s="151"/>
      <c r="L102" s="30"/>
      <c r="M102" s="152" t="s">
        <v>35</v>
      </c>
      <c r="N102" s="153" t="s">
        <v>47</v>
      </c>
      <c r="P102" s="121">
        <f>O102*H102</f>
        <v>0</v>
      </c>
      <c r="Q102" s="121">
        <v>0</v>
      </c>
      <c r="R102" s="121">
        <f>Q102*H102</f>
        <v>0</v>
      </c>
      <c r="S102" s="121">
        <v>0</v>
      </c>
      <c r="T102" s="122">
        <f>S102*H102</f>
        <v>0</v>
      </c>
      <c r="AR102" s="123" t="s">
        <v>2374</v>
      </c>
      <c r="AT102" s="123" t="s">
        <v>349</v>
      </c>
      <c r="AU102" s="123" t="s">
        <v>85</v>
      </c>
      <c r="AY102" s="15" t="s">
        <v>288</v>
      </c>
      <c r="BE102" s="124">
        <f>IF(N102="základní",J102,0)</f>
        <v>0</v>
      </c>
      <c r="BF102" s="124">
        <f>IF(N102="snížená",J102,0)</f>
        <v>0</v>
      </c>
      <c r="BG102" s="124">
        <f>IF(N102="zákl. přenesená",J102,0)</f>
        <v>0</v>
      </c>
      <c r="BH102" s="124">
        <f>IF(N102="sníž. přenesená",J102,0)</f>
        <v>0</v>
      </c>
      <c r="BI102" s="124">
        <f>IF(N102="nulová",J102,0)</f>
        <v>0</v>
      </c>
      <c r="BJ102" s="15" t="s">
        <v>83</v>
      </c>
      <c r="BK102" s="124">
        <f>ROUND(I102*H102,2)</f>
        <v>0</v>
      </c>
      <c r="BL102" s="15" t="s">
        <v>2374</v>
      </c>
      <c r="BM102" s="123" t="s">
        <v>2386</v>
      </c>
    </row>
    <row r="103" spans="2:65" s="1" customFormat="1" ht="11.25">
      <c r="B103" s="30"/>
      <c r="D103" s="125" t="s">
        <v>291</v>
      </c>
      <c r="F103" s="126" t="s">
        <v>2384</v>
      </c>
      <c r="I103" s="127"/>
      <c r="L103" s="30"/>
      <c r="M103" s="128"/>
      <c r="T103" s="51"/>
      <c r="AT103" s="15" t="s">
        <v>291</v>
      </c>
      <c r="AU103" s="15" t="s">
        <v>85</v>
      </c>
    </row>
    <row r="104" spans="2:65" s="13" customFormat="1" ht="22.9" customHeight="1">
      <c r="B104" s="169"/>
      <c r="D104" s="170" t="s">
        <v>75</v>
      </c>
      <c r="E104" s="179" t="s">
        <v>2387</v>
      </c>
      <c r="F104" s="179" t="s">
        <v>2388</v>
      </c>
      <c r="I104" s="172"/>
      <c r="J104" s="180">
        <f>BK104</f>
        <v>0</v>
      </c>
      <c r="L104" s="169"/>
      <c r="M104" s="174"/>
      <c r="P104" s="175">
        <f>SUM(P105:P106)</f>
        <v>0</v>
      </c>
      <c r="R104" s="175">
        <f>SUM(R105:R106)</f>
        <v>0</v>
      </c>
      <c r="T104" s="176">
        <f>SUM(T105:T106)</f>
        <v>0</v>
      </c>
      <c r="AR104" s="170" t="s">
        <v>308</v>
      </c>
      <c r="AT104" s="177" t="s">
        <v>75</v>
      </c>
      <c r="AU104" s="177" t="s">
        <v>83</v>
      </c>
      <c r="AY104" s="170" t="s">
        <v>288</v>
      </c>
      <c r="BK104" s="178">
        <f>SUM(BK105:BK106)</f>
        <v>0</v>
      </c>
    </row>
    <row r="105" spans="2:65" s="1" customFormat="1" ht="16.5" customHeight="1">
      <c r="B105" s="30"/>
      <c r="C105" s="144" t="s">
        <v>308</v>
      </c>
      <c r="D105" s="144" t="s">
        <v>349</v>
      </c>
      <c r="E105" s="145" t="s">
        <v>2389</v>
      </c>
      <c r="F105" s="146" t="s">
        <v>2388</v>
      </c>
      <c r="G105" s="147" t="s">
        <v>1005</v>
      </c>
      <c r="H105" s="148">
        <v>1</v>
      </c>
      <c r="I105" s="149"/>
      <c r="J105" s="150">
        <f>ROUND(I105*H105,2)</f>
        <v>0</v>
      </c>
      <c r="K105" s="151"/>
      <c r="L105" s="30"/>
      <c r="M105" s="152" t="s">
        <v>35</v>
      </c>
      <c r="N105" s="153" t="s">
        <v>47</v>
      </c>
      <c r="P105" s="121">
        <f>O105*H105</f>
        <v>0</v>
      </c>
      <c r="Q105" s="121">
        <v>0</v>
      </c>
      <c r="R105" s="121">
        <f>Q105*H105</f>
        <v>0</v>
      </c>
      <c r="S105" s="121">
        <v>0</v>
      </c>
      <c r="T105" s="122">
        <f>S105*H105</f>
        <v>0</v>
      </c>
      <c r="AR105" s="123" t="s">
        <v>2374</v>
      </c>
      <c r="AT105" s="123" t="s">
        <v>349</v>
      </c>
      <c r="AU105" s="123" t="s">
        <v>85</v>
      </c>
      <c r="AY105" s="15" t="s">
        <v>288</v>
      </c>
      <c r="BE105" s="124">
        <f>IF(N105="základní",J105,0)</f>
        <v>0</v>
      </c>
      <c r="BF105" s="124">
        <f>IF(N105="snížená",J105,0)</f>
        <v>0</v>
      </c>
      <c r="BG105" s="124">
        <f>IF(N105="zákl. přenesená",J105,0)</f>
        <v>0</v>
      </c>
      <c r="BH105" s="124">
        <f>IF(N105="sníž. přenesená",J105,0)</f>
        <v>0</v>
      </c>
      <c r="BI105" s="124">
        <f>IF(N105="nulová",J105,0)</f>
        <v>0</v>
      </c>
      <c r="BJ105" s="15" t="s">
        <v>83</v>
      </c>
      <c r="BK105" s="124">
        <f>ROUND(I105*H105,2)</f>
        <v>0</v>
      </c>
      <c r="BL105" s="15" t="s">
        <v>2374</v>
      </c>
      <c r="BM105" s="123" t="s">
        <v>2390</v>
      </c>
    </row>
    <row r="106" spans="2:65" s="1" customFormat="1" ht="11.25">
      <c r="B106" s="30"/>
      <c r="D106" s="125" t="s">
        <v>291</v>
      </c>
      <c r="F106" s="126" t="s">
        <v>2388</v>
      </c>
      <c r="I106" s="127"/>
      <c r="L106" s="30"/>
      <c r="M106" s="128"/>
      <c r="T106" s="51"/>
      <c r="AT106" s="15" t="s">
        <v>291</v>
      </c>
      <c r="AU106" s="15" t="s">
        <v>85</v>
      </c>
    </row>
    <row r="107" spans="2:65" s="13" customFormat="1" ht="22.9" customHeight="1">
      <c r="B107" s="169"/>
      <c r="D107" s="170" t="s">
        <v>75</v>
      </c>
      <c r="E107" s="179" t="s">
        <v>2391</v>
      </c>
      <c r="F107" s="179" t="s">
        <v>2392</v>
      </c>
      <c r="I107" s="172"/>
      <c r="J107" s="180">
        <f>BK107</f>
        <v>0</v>
      </c>
      <c r="L107" s="169"/>
      <c r="M107" s="174"/>
      <c r="P107" s="175">
        <f>SUM(P108:P109)</f>
        <v>0</v>
      </c>
      <c r="R107" s="175">
        <f>SUM(R108:R109)</f>
        <v>0</v>
      </c>
      <c r="T107" s="176">
        <f>SUM(T108:T109)</f>
        <v>0</v>
      </c>
      <c r="AR107" s="170" t="s">
        <v>308</v>
      </c>
      <c r="AT107" s="177" t="s">
        <v>75</v>
      </c>
      <c r="AU107" s="177" t="s">
        <v>83</v>
      </c>
      <c r="AY107" s="170" t="s">
        <v>288</v>
      </c>
      <c r="BK107" s="178">
        <f>SUM(BK108:BK109)</f>
        <v>0</v>
      </c>
    </row>
    <row r="108" spans="2:65" s="1" customFormat="1" ht="16.5" customHeight="1">
      <c r="B108" s="30"/>
      <c r="C108" s="144" t="s">
        <v>315</v>
      </c>
      <c r="D108" s="144" t="s">
        <v>349</v>
      </c>
      <c r="E108" s="145" t="s">
        <v>2393</v>
      </c>
      <c r="F108" s="146" t="s">
        <v>2392</v>
      </c>
      <c r="G108" s="147" t="s">
        <v>1005</v>
      </c>
      <c r="H108" s="148">
        <v>1</v>
      </c>
      <c r="I108" s="149"/>
      <c r="J108" s="150">
        <f>ROUND(I108*H108,2)</f>
        <v>0</v>
      </c>
      <c r="K108" s="151"/>
      <c r="L108" s="30"/>
      <c r="M108" s="152" t="s">
        <v>35</v>
      </c>
      <c r="N108" s="153" t="s">
        <v>47</v>
      </c>
      <c r="P108" s="121">
        <f>O108*H108</f>
        <v>0</v>
      </c>
      <c r="Q108" s="121">
        <v>0</v>
      </c>
      <c r="R108" s="121">
        <f>Q108*H108</f>
        <v>0</v>
      </c>
      <c r="S108" s="121">
        <v>0</v>
      </c>
      <c r="T108" s="122">
        <f>S108*H108</f>
        <v>0</v>
      </c>
      <c r="AR108" s="123" t="s">
        <v>2374</v>
      </c>
      <c r="AT108" s="123" t="s">
        <v>349</v>
      </c>
      <c r="AU108" s="123" t="s">
        <v>85</v>
      </c>
      <c r="AY108" s="15" t="s">
        <v>288</v>
      </c>
      <c r="BE108" s="124">
        <f>IF(N108="základní",J108,0)</f>
        <v>0</v>
      </c>
      <c r="BF108" s="124">
        <f>IF(N108="snížená",J108,0)</f>
        <v>0</v>
      </c>
      <c r="BG108" s="124">
        <f>IF(N108="zákl. přenesená",J108,0)</f>
        <v>0</v>
      </c>
      <c r="BH108" s="124">
        <f>IF(N108="sníž. přenesená",J108,0)</f>
        <v>0</v>
      </c>
      <c r="BI108" s="124">
        <f>IF(N108="nulová",J108,0)</f>
        <v>0</v>
      </c>
      <c r="BJ108" s="15" t="s">
        <v>83</v>
      </c>
      <c r="BK108" s="124">
        <f>ROUND(I108*H108,2)</f>
        <v>0</v>
      </c>
      <c r="BL108" s="15" t="s">
        <v>2374</v>
      </c>
      <c r="BM108" s="123" t="s">
        <v>2394</v>
      </c>
    </row>
    <row r="109" spans="2:65" s="1" customFormat="1" ht="11.25">
      <c r="B109" s="30"/>
      <c r="D109" s="125" t="s">
        <v>291</v>
      </c>
      <c r="F109" s="126" t="s">
        <v>2392</v>
      </c>
      <c r="I109" s="127"/>
      <c r="L109" s="30"/>
      <c r="M109" s="157"/>
      <c r="N109" s="158"/>
      <c r="O109" s="158"/>
      <c r="P109" s="158"/>
      <c r="Q109" s="158"/>
      <c r="R109" s="158"/>
      <c r="S109" s="158"/>
      <c r="T109" s="159"/>
      <c r="AT109" s="15" t="s">
        <v>291</v>
      </c>
      <c r="AU109" s="15" t="s">
        <v>85</v>
      </c>
    </row>
    <row r="110" spans="2:65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30"/>
    </row>
  </sheetData>
  <sheetProtection algorithmName="SHA-512" hashValue="DlxdXFSWNVbmM1jKXotvmKOfMwWDWBcaOvEwwS01O4UvP5T74InGMSThd1u36fHKsHvhcIaATf2YpZkoS0uEug==" saltValue="bl8Mr0YfdOthODELdMKoT2p0kICU4tKlIIVm22vGWhIxpBIU4ZnTFPa7ssjh028T01V1MhpqK0H//WsOL+fDjA==" spinCount="100000" sheet="1" objects="1" scenarios="1" formatColumns="0" formatRows="0" autoFilter="0"/>
  <autoFilter ref="C90:K109" xr:uid="{00000000-0009-0000-0000-00002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6"/>
  <sheetViews>
    <sheetView showGridLines="0" topLeftCell="A72" workbookViewId="0">
      <selection activeCell="J94" sqref="J94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698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760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ROUND((SUM(BE85:BE95)),  2)</f>
        <v>0</v>
      </c>
      <c r="I35" s="91">
        <v>0.21</v>
      </c>
      <c r="J35" s="81">
        <f>ROUND(((SUM(BE85:BE95))*I35),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ROUND((SUM(BF85:BF95)),  2)</f>
        <v>0</v>
      </c>
      <c r="I36" s="91">
        <v>0.12</v>
      </c>
      <c r="J36" s="81">
        <f>ROUND(((SUM(BF85:BF95))*I36),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ROUND((SUM(BI85:BI95)),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698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02-02 -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698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02-02 -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SUM(P86:P95)</f>
        <v>0</v>
      </c>
      <c r="Q85" s="48"/>
      <c r="R85" s="107">
        <f>SUM(R86:R95)</f>
        <v>474.15930000000003</v>
      </c>
      <c r="S85" s="48"/>
      <c r="T85" s="108">
        <f>SUM(T86:T95)</f>
        <v>0</v>
      </c>
      <c r="AT85" s="15" t="s">
        <v>75</v>
      </c>
      <c r="AU85" s="15" t="s">
        <v>269</v>
      </c>
      <c r="BK85" s="109">
        <f>SUM(BK86:BK95)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71.121600000000001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762</v>
      </c>
      <c r="F89" s="112" t="s">
        <v>763</v>
      </c>
      <c r="G89" s="113" t="s">
        <v>303</v>
      </c>
      <c r="H89" s="114">
        <v>1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1.4817</v>
      </c>
      <c r="R89" s="121">
        <f>Q89*H89</f>
        <v>1.4817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 ht="11.25">
      <c r="B90" s="30"/>
      <c r="D90" s="125" t="s">
        <v>291</v>
      </c>
      <c r="F90" s="126" t="s">
        <v>763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697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684</v>
      </c>
      <c r="F92" s="112" t="s">
        <v>685</v>
      </c>
      <c r="G92" s="113" t="s">
        <v>303</v>
      </c>
      <c r="H92" s="114">
        <v>1228</v>
      </c>
      <c r="I92" s="115">
        <v>0</v>
      </c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0.32700000000000001</v>
      </c>
      <c r="R92" s="121">
        <f>Q92*H92</f>
        <v>401.55600000000004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764</v>
      </c>
    </row>
    <row r="93" spans="2:65" s="1" customFormat="1" ht="19.5">
      <c r="B93" s="30"/>
      <c r="D93" s="125" t="s">
        <v>291</v>
      </c>
      <c r="F93" s="126" t="s">
        <v>685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58.5">
      <c r="B94" s="30"/>
      <c r="D94" s="125" t="s">
        <v>335</v>
      </c>
      <c r="F94" s="143" t="s">
        <v>765</v>
      </c>
      <c r="I94" s="127"/>
      <c r="L94" s="30"/>
      <c r="M94" s="128"/>
      <c r="T94" s="51"/>
      <c r="AT94" s="15" t="s">
        <v>335</v>
      </c>
      <c r="AU94" s="15" t="s">
        <v>76</v>
      </c>
    </row>
    <row r="95" spans="2:65" s="9" customFormat="1" ht="11.25">
      <c r="B95" s="129"/>
      <c r="D95" s="125" t="s">
        <v>292</v>
      </c>
      <c r="E95" s="130" t="s">
        <v>35</v>
      </c>
      <c r="F95" s="131" t="s">
        <v>719</v>
      </c>
      <c r="H95" s="132">
        <v>1228</v>
      </c>
      <c r="I95" s="133"/>
      <c r="L95" s="129"/>
      <c r="M95" s="154"/>
      <c r="N95" s="155"/>
      <c r="O95" s="155"/>
      <c r="P95" s="155"/>
      <c r="Q95" s="155"/>
      <c r="R95" s="155"/>
      <c r="S95" s="155"/>
      <c r="T95" s="156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6.9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7A+8A9VsWwNpDv5lBAb/622gffKCC2tqtmyKtau9cNnbn5B+41233jCdll5tM1SOwxBMoYD4stAOm0qG+fhM9g==" saltValue="6IUxPnSEK5b8vunFaJH9I5lw/J/Cy8sX/atXcjBirH1RtWzB7MJrpeGL0WH98M9//vsGdmJgZyXCok7dKKhlNg==" spinCount="100000" sheet="1" objects="1" scenarios="1" formatColumns="0" formatRows="0" autoFilter="0"/>
  <autoFilter ref="C84:K95" xr:uid="{00000000-0009-0000-0000-00000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105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766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767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ROUND((SUM(BE85:BE197)),  2)</f>
        <v>0</v>
      </c>
      <c r="I35" s="91">
        <v>0.21</v>
      </c>
      <c r="J35" s="81">
        <f>ROUND(((SUM(BE85:BE197))*I35),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ROUND((SUM(BF85:BF197)),  2)</f>
        <v>0</v>
      </c>
      <c r="I36" s="91">
        <v>0.12</v>
      </c>
      <c r="J36" s="81">
        <f>ROUND(((SUM(BF85:BF197))*I36),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ROUND((SUM(BG85:BG197)),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ROUND((SUM(BH85:BH197)),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ROUND((SUM(BI85:BI197)),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766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03-01 -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766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03-01 -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SUM(P86:P197)</f>
        <v>0</v>
      </c>
      <c r="Q85" s="48"/>
      <c r="R85" s="107">
        <f>SUM(R86:R197)</f>
        <v>574.77804000000003</v>
      </c>
      <c r="S85" s="48"/>
      <c r="T85" s="108">
        <f>SUM(T86:T197)</f>
        <v>0</v>
      </c>
      <c r="AT85" s="15" t="s">
        <v>75</v>
      </c>
      <c r="AU85" s="15" t="s">
        <v>269</v>
      </c>
      <c r="BK85" s="109">
        <f>SUM(BK86:BK197)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540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540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701</v>
      </c>
      <c r="H88" s="132">
        <v>540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768</v>
      </c>
      <c r="F89" s="112" t="s">
        <v>769</v>
      </c>
      <c r="G89" s="113" t="s">
        <v>286</v>
      </c>
      <c r="H89" s="114">
        <v>20.786999999999999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</v>
      </c>
      <c r="R89" s="121">
        <f>Q89*H89</f>
        <v>20.786999999999999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770</v>
      </c>
    </row>
    <row r="90" spans="2:65" s="1" customFormat="1" ht="11.25">
      <c r="B90" s="30"/>
      <c r="D90" s="125" t="s">
        <v>291</v>
      </c>
      <c r="F90" s="126" t="s">
        <v>769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771</v>
      </c>
      <c r="H91" s="132">
        <v>20.786999999999999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772</v>
      </c>
      <c r="F92" s="112" t="s">
        <v>773</v>
      </c>
      <c r="G92" s="113" t="s">
        <v>311</v>
      </c>
      <c r="H92" s="114">
        <v>5.76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2.4289999999999998</v>
      </c>
      <c r="R92" s="121">
        <f>Q92*H92</f>
        <v>13.991039999999998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774</v>
      </c>
    </row>
    <row r="93" spans="2:65" s="1" customFormat="1" ht="11.25">
      <c r="B93" s="30"/>
      <c r="D93" s="125" t="s">
        <v>291</v>
      </c>
      <c r="F93" s="126" t="s">
        <v>773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775</v>
      </c>
      <c r="H94" s="132">
        <v>5.76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702</v>
      </c>
      <c r="F95" s="146" t="s">
        <v>703</v>
      </c>
      <c r="G95" s="147" t="s">
        <v>303</v>
      </c>
      <c r="H95" s="148">
        <v>2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704</v>
      </c>
    </row>
    <row r="96" spans="2:65" s="1" customFormat="1" ht="19.5">
      <c r="B96" s="30"/>
      <c r="D96" s="125" t="s">
        <v>291</v>
      </c>
      <c r="F96" s="126" t="s">
        <v>705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85</v>
      </c>
      <c r="H97" s="132">
        <v>2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706</v>
      </c>
      <c r="F98" s="146" t="s">
        <v>707</v>
      </c>
      <c r="G98" s="147" t="s">
        <v>303</v>
      </c>
      <c r="H98" s="148">
        <v>4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708</v>
      </c>
    </row>
    <row r="99" spans="2:65" s="1" customFormat="1" ht="19.5">
      <c r="B99" s="30"/>
      <c r="D99" s="125" t="s">
        <v>291</v>
      </c>
      <c r="F99" s="126" t="s">
        <v>709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710</v>
      </c>
      <c r="H100" s="132">
        <v>4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711</v>
      </c>
      <c r="F101" s="146" t="s">
        <v>712</v>
      </c>
      <c r="G101" s="147" t="s">
        <v>303</v>
      </c>
      <c r="H101" s="148">
        <v>2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713</v>
      </c>
    </row>
    <row r="102" spans="2:65" s="1" customFormat="1" ht="19.5">
      <c r="B102" s="30"/>
      <c r="D102" s="125" t="s">
        <v>291</v>
      </c>
      <c r="F102" s="126" t="s">
        <v>714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85</v>
      </c>
      <c r="H103" s="132">
        <v>2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715</v>
      </c>
      <c r="F104" s="146" t="s">
        <v>716</v>
      </c>
      <c r="G104" s="147" t="s">
        <v>303</v>
      </c>
      <c r="H104" s="148">
        <v>4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717</v>
      </c>
    </row>
    <row r="105" spans="2:65" s="1" customFormat="1" ht="19.5">
      <c r="B105" s="30"/>
      <c r="D105" s="125" t="s">
        <v>291</v>
      </c>
      <c r="F105" s="126" t="s">
        <v>718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710</v>
      </c>
      <c r="H106" s="132">
        <v>4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373</v>
      </c>
      <c r="F107" s="146" t="s">
        <v>374</v>
      </c>
      <c r="G107" s="147" t="s">
        <v>303</v>
      </c>
      <c r="H107" s="148">
        <v>1220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375</v>
      </c>
    </row>
    <row r="108" spans="2:65" s="1" customFormat="1" ht="48.75">
      <c r="B108" s="30"/>
      <c r="D108" s="125" t="s">
        <v>291</v>
      </c>
      <c r="F108" s="126" t="s">
        <v>376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776</v>
      </c>
      <c r="H109" s="132">
        <v>1220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379</v>
      </c>
      <c r="F110" s="146" t="s">
        <v>380</v>
      </c>
      <c r="G110" s="147" t="s">
        <v>303</v>
      </c>
      <c r="H110" s="148">
        <v>60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381</v>
      </c>
    </row>
    <row r="111" spans="2:65" s="1" customFormat="1" ht="19.5">
      <c r="B111" s="30"/>
      <c r="D111" s="125" t="s">
        <v>291</v>
      </c>
      <c r="F111" s="126" t="s">
        <v>382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670</v>
      </c>
      <c r="H112" s="132">
        <v>60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385</v>
      </c>
      <c r="F113" s="146" t="s">
        <v>386</v>
      </c>
      <c r="G113" s="147" t="s">
        <v>296</v>
      </c>
      <c r="H113" s="148">
        <v>1458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387</v>
      </c>
    </row>
    <row r="114" spans="2:65" s="1" customFormat="1" ht="39">
      <c r="B114" s="30"/>
      <c r="D114" s="125" t="s">
        <v>291</v>
      </c>
      <c r="F114" s="126" t="s">
        <v>388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9" customFormat="1" ht="11.25">
      <c r="B115" s="129"/>
      <c r="D115" s="125" t="s">
        <v>292</v>
      </c>
      <c r="E115" s="130" t="s">
        <v>35</v>
      </c>
      <c r="F115" s="131" t="s">
        <v>777</v>
      </c>
      <c r="H115" s="132">
        <v>1458</v>
      </c>
      <c r="I115" s="133"/>
      <c r="L115" s="129"/>
      <c r="M115" s="134"/>
      <c r="T115" s="135"/>
      <c r="AT115" s="130" t="s">
        <v>292</v>
      </c>
      <c r="AU115" s="130" t="s">
        <v>76</v>
      </c>
      <c r="AV115" s="9" t="s">
        <v>85</v>
      </c>
      <c r="AW115" s="9" t="s">
        <v>37</v>
      </c>
      <c r="AX115" s="9" t="s">
        <v>83</v>
      </c>
      <c r="AY115" s="130" t="s">
        <v>288</v>
      </c>
    </row>
    <row r="116" spans="2:65" s="1" customFormat="1" ht="16.5" customHeight="1">
      <c r="B116" s="30"/>
      <c r="C116" s="144" t="s">
        <v>348</v>
      </c>
      <c r="D116" s="144" t="s">
        <v>349</v>
      </c>
      <c r="E116" s="145" t="s">
        <v>391</v>
      </c>
      <c r="F116" s="146" t="s">
        <v>392</v>
      </c>
      <c r="G116" s="147" t="s">
        <v>311</v>
      </c>
      <c r="H116" s="148">
        <v>360</v>
      </c>
      <c r="I116" s="149"/>
      <c r="J116" s="150">
        <f>ROUND(I116*H116,2)</f>
        <v>0</v>
      </c>
      <c r="K116" s="151"/>
      <c r="L116" s="30"/>
      <c r="M116" s="152" t="s">
        <v>35</v>
      </c>
      <c r="N116" s="153" t="s">
        <v>47</v>
      </c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AR116" s="123" t="s">
        <v>289</v>
      </c>
      <c r="AT116" s="123" t="s">
        <v>349</v>
      </c>
      <c r="AU116" s="123" t="s">
        <v>76</v>
      </c>
      <c r="AY116" s="15" t="s">
        <v>288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5" t="s">
        <v>83</v>
      </c>
      <c r="BK116" s="124">
        <f>ROUND(I116*H116,2)</f>
        <v>0</v>
      </c>
      <c r="BL116" s="15" t="s">
        <v>289</v>
      </c>
      <c r="BM116" s="123" t="s">
        <v>393</v>
      </c>
    </row>
    <row r="117" spans="2:65" s="1" customFormat="1" ht="19.5">
      <c r="B117" s="30"/>
      <c r="D117" s="125" t="s">
        <v>291</v>
      </c>
      <c r="F117" s="126" t="s">
        <v>394</v>
      </c>
      <c r="I117" s="127"/>
      <c r="L117" s="30"/>
      <c r="M117" s="128"/>
      <c r="T117" s="51"/>
      <c r="AT117" s="15" t="s">
        <v>291</v>
      </c>
      <c r="AU117" s="15" t="s">
        <v>76</v>
      </c>
    </row>
    <row r="118" spans="2:65" s="9" customFormat="1" ht="11.25">
      <c r="B118" s="129"/>
      <c r="D118" s="125" t="s">
        <v>292</v>
      </c>
      <c r="E118" s="130" t="s">
        <v>35</v>
      </c>
      <c r="F118" s="131" t="s">
        <v>721</v>
      </c>
      <c r="H118" s="132">
        <v>360</v>
      </c>
      <c r="I118" s="133"/>
      <c r="L118" s="129"/>
      <c r="M118" s="134"/>
      <c r="T118" s="135"/>
      <c r="AT118" s="130" t="s">
        <v>292</v>
      </c>
      <c r="AU118" s="130" t="s">
        <v>76</v>
      </c>
      <c r="AV118" s="9" t="s">
        <v>85</v>
      </c>
      <c r="AW118" s="9" t="s">
        <v>37</v>
      </c>
      <c r="AX118" s="9" t="s">
        <v>83</v>
      </c>
      <c r="AY118" s="130" t="s">
        <v>288</v>
      </c>
    </row>
    <row r="119" spans="2:65" s="1" customFormat="1" ht="16.5" customHeight="1">
      <c r="B119" s="30"/>
      <c r="C119" s="144" t="s">
        <v>8</v>
      </c>
      <c r="D119" s="144" t="s">
        <v>349</v>
      </c>
      <c r="E119" s="145" t="s">
        <v>403</v>
      </c>
      <c r="F119" s="146" t="s">
        <v>404</v>
      </c>
      <c r="G119" s="147" t="s">
        <v>368</v>
      </c>
      <c r="H119" s="148">
        <v>1.458</v>
      </c>
      <c r="I119" s="149"/>
      <c r="J119" s="150">
        <f>ROUND(I119*H119,2)</f>
        <v>0</v>
      </c>
      <c r="K119" s="151"/>
      <c r="L119" s="30"/>
      <c r="M119" s="152" t="s">
        <v>35</v>
      </c>
      <c r="N119" s="153" t="s">
        <v>47</v>
      </c>
      <c r="P119" s="121">
        <f>O119*H119</f>
        <v>0</v>
      </c>
      <c r="Q119" s="121">
        <v>0</v>
      </c>
      <c r="R119" s="121">
        <f>Q119*H119</f>
        <v>0</v>
      </c>
      <c r="S119" s="121">
        <v>0</v>
      </c>
      <c r="T119" s="122">
        <f>S119*H119</f>
        <v>0</v>
      </c>
      <c r="AR119" s="123" t="s">
        <v>289</v>
      </c>
      <c r="AT119" s="123" t="s">
        <v>349</v>
      </c>
      <c r="AU119" s="123" t="s">
        <v>76</v>
      </c>
      <c r="AY119" s="15" t="s">
        <v>288</v>
      </c>
      <c r="BE119" s="124">
        <f>IF(N119="základní",J119,0)</f>
        <v>0</v>
      </c>
      <c r="BF119" s="124">
        <f>IF(N119="snížená",J119,0)</f>
        <v>0</v>
      </c>
      <c r="BG119" s="124">
        <f>IF(N119="zákl. přenesená",J119,0)</f>
        <v>0</v>
      </c>
      <c r="BH119" s="124">
        <f>IF(N119="sníž. přenesená",J119,0)</f>
        <v>0</v>
      </c>
      <c r="BI119" s="124">
        <f>IF(N119="nulová",J119,0)</f>
        <v>0</v>
      </c>
      <c r="BJ119" s="15" t="s">
        <v>83</v>
      </c>
      <c r="BK119" s="124">
        <f>ROUND(I119*H119,2)</f>
        <v>0</v>
      </c>
      <c r="BL119" s="15" t="s">
        <v>289</v>
      </c>
      <c r="BM119" s="123" t="s">
        <v>405</v>
      </c>
    </row>
    <row r="120" spans="2:65" s="1" customFormat="1" ht="58.5">
      <c r="B120" s="30"/>
      <c r="D120" s="125" t="s">
        <v>291</v>
      </c>
      <c r="F120" s="126" t="s">
        <v>406</v>
      </c>
      <c r="I120" s="127"/>
      <c r="L120" s="30"/>
      <c r="M120" s="128"/>
      <c r="T120" s="51"/>
      <c r="AT120" s="15" t="s">
        <v>291</v>
      </c>
      <c r="AU120" s="15" t="s">
        <v>76</v>
      </c>
    </row>
    <row r="121" spans="2:65" s="9" customFormat="1" ht="11.25">
      <c r="B121" s="129"/>
      <c r="D121" s="125" t="s">
        <v>292</v>
      </c>
      <c r="E121" s="130" t="s">
        <v>35</v>
      </c>
      <c r="F121" s="131" t="s">
        <v>778</v>
      </c>
      <c r="H121" s="132">
        <v>1.458</v>
      </c>
      <c r="I121" s="133"/>
      <c r="L121" s="129"/>
      <c r="M121" s="134"/>
      <c r="T121" s="135"/>
      <c r="AT121" s="130" t="s">
        <v>292</v>
      </c>
      <c r="AU121" s="130" t="s">
        <v>76</v>
      </c>
      <c r="AV121" s="9" t="s">
        <v>85</v>
      </c>
      <c r="AW121" s="9" t="s">
        <v>37</v>
      </c>
      <c r="AX121" s="9" t="s">
        <v>83</v>
      </c>
      <c r="AY121" s="130" t="s">
        <v>288</v>
      </c>
    </row>
    <row r="122" spans="2:65" s="1" customFormat="1" ht="16.5" customHeight="1">
      <c r="B122" s="30"/>
      <c r="C122" s="144" t="s">
        <v>359</v>
      </c>
      <c r="D122" s="144" t="s">
        <v>349</v>
      </c>
      <c r="E122" s="145" t="s">
        <v>723</v>
      </c>
      <c r="F122" s="146" t="s">
        <v>724</v>
      </c>
      <c r="G122" s="147" t="s">
        <v>368</v>
      </c>
      <c r="H122" s="148">
        <v>0.72899999999999998</v>
      </c>
      <c r="I122" s="149"/>
      <c r="J122" s="150">
        <f>ROUND(I122*H122,2)</f>
        <v>0</v>
      </c>
      <c r="K122" s="151"/>
      <c r="L122" s="30"/>
      <c r="M122" s="152" t="s">
        <v>35</v>
      </c>
      <c r="N122" s="153" t="s">
        <v>47</v>
      </c>
      <c r="P122" s="121">
        <f>O122*H122</f>
        <v>0</v>
      </c>
      <c r="Q122" s="121">
        <v>0</v>
      </c>
      <c r="R122" s="121">
        <f>Q122*H122</f>
        <v>0</v>
      </c>
      <c r="S122" s="121">
        <v>0</v>
      </c>
      <c r="T122" s="122">
        <f>S122*H122</f>
        <v>0</v>
      </c>
      <c r="AR122" s="123" t="s">
        <v>289</v>
      </c>
      <c r="AT122" s="123" t="s">
        <v>349</v>
      </c>
      <c r="AU122" s="123" t="s">
        <v>76</v>
      </c>
      <c r="AY122" s="15" t="s">
        <v>288</v>
      </c>
      <c r="BE122" s="124">
        <f>IF(N122="základní",J122,0)</f>
        <v>0</v>
      </c>
      <c r="BF122" s="124">
        <f>IF(N122="snížená",J122,0)</f>
        <v>0</v>
      </c>
      <c r="BG122" s="124">
        <f>IF(N122="zákl. přenesená",J122,0)</f>
        <v>0</v>
      </c>
      <c r="BH122" s="124">
        <f>IF(N122="sníž. přenesená",J122,0)</f>
        <v>0</v>
      </c>
      <c r="BI122" s="124">
        <f>IF(N122="nulová",J122,0)</f>
        <v>0</v>
      </c>
      <c r="BJ122" s="15" t="s">
        <v>83</v>
      </c>
      <c r="BK122" s="124">
        <f>ROUND(I122*H122,2)</f>
        <v>0</v>
      </c>
      <c r="BL122" s="15" t="s">
        <v>289</v>
      </c>
      <c r="BM122" s="123" t="s">
        <v>779</v>
      </c>
    </row>
    <row r="123" spans="2:65" s="1" customFormat="1" ht="19.5">
      <c r="B123" s="30"/>
      <c r="D123" s="125" t="s">
        <v>291</v>
      </c>
      <c r="F123" s="126" t="s">
        <v>726</v>
      </c>
      <c r="I123" s="127"/>
      <c r="L123" s="30"/>
      <c r="M123" s="128"/>
      <c r="T123" s="51"/>
      <c r="AT123" s="15" t="s">
        <v>291</v>
      </c>
      <c r="AU123" s="15" t="s">
        <v>76</v>
      </c>
    </row>
    <row r="124" spans="2:65" s="9" customFormat="1" ht="11.25">
      <c r="B124" s="129"/>
      <c r="D124" s="125" t="s">
        <v>292</v>
      </c>
      <c r="E124" s="130" t="s">
        <v>35</v>
      </c>
      <c r="F124" s="131" t="s">
        <v>780</v>
      </c>
      <c r="H124" s="132">
        <v>0.72899999999999998</v>
      </c>
      <c r="I124" s="133"/>
      <c r="L124" s="129"/>
      <c r="M124" s="134"/>
      <c r="T124" s="135"/>
      <c r="AT124" s="130" t="s">
        <v>292</v>
      </c>
      <c r="AU124" s="130" t="s">
        <v>76</v>
      </c>
      <c r="AV124" s="9" t="s">
        <v>85</v>
      </c>
      <c r="AW124" s="9" t="s">
        <v>37</v>
      </c>
      <c r="AX124" s="9" t="s">
        <v>83</v>
      </c>
      <c r="AY124" s="130" t="s">
        <v>288</v>
      </c>
    </row>
    <row r="125" spans="2:65" s="1" customFormat="1" ht="16.5" customHeight="1">
      <c r="B125" s="30"/>
      <c r="C125" s="144" t="s">
        <v>365</v>
      </c>
      <c r="D125" s="144" t="s">
        <v>349</v>
      </c>
      <c r="E125" s="145" t="s">
        <v>408</v>
      </c>
      <c r="F125" s="146" t="s">
        <v>409</v>
      </c>
      <c r="G125" s="147" t="s">
        <v>296</v>
      </c>
      <c r="H125" s="148">
        <v>729</v>
      </c>
      <c r="I125" s="149"/>
      <c r="J125" s="150">
        <f>ROUND(I125*H125,2)</f>
        <v>0</v>
      </c>
      <c r="K125" s="151"/>
      <c r="L125" s="30"/>
      <c r="M125" s="152" t="s">
        <v>35</v>
      </c>
      <c r="N125" s="153" t="s">
        <v>47</v>
      </c>
      <c r="P125" s="121">
        <f>O125*H125</f>
        <v>0</v>
      </c>
      <c r="Q125" s="121">
        <v>0</v>
      </c>
      <c r="R125" s="121">
        <f>Q125*H125</f>
        <v>0</v>
      </c>
      <c r="S125" s="121">
        <v>0</v>
      </c>
      <c r="T125" s="122">
        <f>S125*H125</f>
        <v>0</v>
      </c>
      <c r="AR125" s="123" t="s">
        <v>289</v>
      </c>
      <c r="AT125" s="123" t="s">
        <v>349</v>
      </c>
      <c r="AU125" s="123" t="s">
        <v>76</v>
      </c>
      <c r="AY125" s="15" t="s">
        <v>288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5" t="s">
        <v>83</v>
      </c>
      <c r="BK125" s="124">
        <f>ROUND(I125*H125,2)</f>
        <v>0</v>
      </c>
      <c r="BL125" s="15" t="s">
        <v>289</v>
      </c>
      <c r="BM125" s="123" t="s">
        <v>781</v>
      </c>
    </row>
    <row r="126" spans="2:65" s="1" customFormat="1" ht="11.25">
      <c r="B126" s="30"/>
      <c r="D126" s="125" t="s">
        <v>291</v>
      </c>
      <c r="F126" s="126" t="s">
        <v>409</v>
      </c>
      <c r="I126" s="127"/>
      <c r="L126" s="30"/>
      <c r="M126" s="128"/>
      <c r="T126" s="51"/>
      <c r="AT126" s="15" t="s">
        <v>291</v>
      </c>
      <c r="AU126" s="15" t="s">
        <v>76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412</v>
      </c>
      <c r="F127" s="146" t="s">
        <v>413</v>
      </c>
      <c r="G127" s="147" t="s">
        <v>368</v>
      </c>
      <c r="H127" s="148">
        <v>0.72899999999999998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414</v>
      </c>
    </row>
    <row r="128" spans="2:65" s="1" customFormat="1" ht="19.5">
      <c r="B128" s="30"/>
      <c r="D128" s="125" t="s">
        <v>291</v>
      </c>
      <c r="F128" s="126" t="s">
        <v>415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780</v>
      </c>
      <c r="H129" s="132">
        <v>0.72899999999999998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418</v>
      </c>
      <c r="F130" s="146" t="s">
        <v>419</v>
      </c>
      <c r="G130" s="147" t="s">
        <v>420</v>
      </c>
      <c r="H130" s="148">
        <v>12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421</v>
      </c>
    </row>
    <row r="131" spans="2:65" s="1" customFormat="1" ht="39">
      <c r="B131" s="30"/>
      <c r="D131" s="125" t="s">
        <v>291</v>
      </c>
      <c r="F131" s="126" t="s">
        <v>422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729</v>
      </c>
      <c r="H132" s="132">
        <v>12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730</v>
      </c>
      <c r="F133" s="146" t="s">
        <v>731</v>
      </c>
      <c r="G133" s="147" t="s">
        <v>420</v>
      </c>
      <c r="H133" s="148">
        <v>4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427</v>
      </c>
    </row>
    <row r="134" spans="2:65" s="1" customFormat="1" ht="39">
      <c r="B134" s="30"/>
      <c r="D134" s="125" t="s">
        <v>291</v>
      </c>
      <c r="F134" s="126" t="s">
        <v>732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733</v>
      </c>
      <c r="H135" s="132">
        <v>4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431</v>
      </c>
      <c r="F136" s="146" t="s">
        <v>432</v>
      </c>
      <c r="G136" s="147" t="s">
        <v>420</v>
      </c>
      <c r="H136" s="148">
        <v>4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433</v>
      </c>
    </row>
    <row r="137" spans="2:65" s="1" customFormat="1" ht="29.25">
      <c r="B137" s="30"/>
      <c r="D137" s="125" t="s">
        <v>291</v>
      </c>
      <c r="F137" s="126" t="s">
        <v>434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289</v>
      </c>
      <c r="H138" s="132">
        <v>4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443</v>
      </c>
      <c r="F139" s="146" t="s">
        <v>444</v>
      </c>
      <c r="G139" s="147" t="s">
        <v>296</v>
      </c>
      <c r="H139" s="148">
        <v>1458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445</v>
      </c>
    </row>
    <row r="140" spans="2:65" s="1" customFormat="1" ht="29.25">
      <c r="B140" s="30"/>
      <c r="D140" s="125" t="s">
        <v>291</v>
      </c>
      <c r="F140" s="126" t="s">
        <v>446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782</v>
      </c>
      <c r="H141" s="132">
        <v>1458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449</v>
      </c>
      <c r="F142" s="146" t="s">
        <v>450</v>
      </c>
      <c r="G142" s="147" t="s">
        <v>296</v>
      </c>
      <c r="H142" s="148">
        <v>1458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451</v>
      </c>
    </row>
    <row r="143" spans="2:65" s="1" customFormat="1" ht="29.25">
      <c r="B143" s="30"/>
      <c r="D143" s="125" t="s">
        <v>291</v>
      </c>
      <c r="F143" s="126" t="s">
        <v>452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782</v>
      </c>
      <c r="H144" s="132">
        <v>1458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499</v>
      </c>
      <c r="F145" s="146" t="s">
        <v>500</v>
      </c>
      <c r="G145" s="147" t="s">
        <v>303</v>
      </c>
      <c r="H145" s="148">
        <v>2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501</v>
      </c>
    </row>
    <row r="146" spans="2:65" s="1" customFormat="1" ht="11.25">
      <c r="B146" s="30"/>
      <c r="D146" s="125" t="s">
        <v>291</v>
      </c>
      <c r="F146" s="126" t="s">
        <v>500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783</v>
      </c>
      <c r="H147" s="132">
        <v>2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504</v>
      </c>
      <c r="F148" s="146" t="s">
        <v>505</v>
      </c>
      <c r="G148" s="147" t="s">
        <v>303</v>
      </c>
      <c r="H148" s="148">
        <v>2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506</v>
      </c>
    </row>
    <row r="149" spans="2:65" s="1" customFormat="1" ht="11.25">
      <c r="B149" s="30"/>
      <c r="D149" s="125" t="s">
        <v>291</v>
      </c>
      <c r="F149" s="126" t="s">
        <v>507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783</v>
      </c>
      <c r="H150" s="132">
        <v>2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784</v>
      </c>
      <c r="F151" s="146" t="s">
        <v>785</v>
      </c>
      <c r="G151" s="147" t="s">
        <v>296</v>
      </c>
      <c r="H151" s="148">
        <v>128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786</v>
      </c>
    </row>
    <row r="152" spans="2:65" s="1" customFormat="1" ht="19.5">
      <c r="B152" s="30"/>
      <c r="D152" s="125" t="s">
        <v>291</v>
      </c>
      <c r="F152" s="126" t="s">
        <v>787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788</v>
      </c>
      <c r="H153" s="132">
        <v>128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789</v>
      </c>
      <c r="F154" s="146" t="s">
        <v>790</v>
      </c>
      <c r="G154" s="147" t="s">
        <v>486</v>
      </c>
      <c r="H154" s="148">
        <v>102.4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791</v>
      </c>
    </row>
    <row r="155" spans="2:65" s="1" customFormat="1" ht="19.5">
      <c r="B155" s="30"/>
      <c r="D155" s="125" t="s">
        <v>291</v>
      </c>
      <c r="F155" s="126" t="s">
        <v>792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793</v>
      </c>
      <c r="H156" s="132">
        <v>102.4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16.5" customHeight="1">
      <c r="B157" s="30"/>
      <c r="C157" s="144" t="s">
        <v>430</v>
      </c>
      <c r="D157" s="144" t="s">
        <v>349</v>
      </c>
      <c r="E157" s="145" t="s">
        <v>794</v>
      </c>
      <c r="F157" s="146" t="s">
        <v>795</v>
      </c>
      <c r="G157" s="147" t="s">
        <v>296</v>
      </c>
      <c r="H157" s="148">
        <v>128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796</v>
      </c>
    </row>
    <row r="158" spans="2:65" s="1" customFormat="1" ht="19.5">
      <c r="B158" s="30"/>
      <c r="D158" s="125" t="s">
        <v>291</v>
      </c>
      <c r="F158" s="126" t="s">
        <v>797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788</v>
      </c>
      <c r="H159" s="132">
        <v>128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83</v>
      </c>
      <c r="AY159" s="130" t="s">
        <v>288</v>
      </c>
    </row>
    <row r="160" spans="2:65" s="1" customFormat="1" ht="16.5" customHeight="1">
      <c r="B160" s="30"/>
      <c r="C160" s="144" t="s">
        <v>436</v>
      </c>
      <c r="D160" s="144" t="s">
        <v>349</v>
      </c>
      <c r="E160" s="145" t="s">
        <v>798</v>
      </c>
      <c r="F160" s="146" t="s">
        <v>799</v>
      </c>
      <c r="G160" s="147" t="s">
        <v>486</v>
      </c>
      <c r="H160" s="148">
        <v>102.4</v>
      </c>
      <c r="I160" s="149"/>
      <c r="J160" s="150">
        <f>ROUND(I160*H160,2)</f>
        <v>0</v>
      </c>
      <c r="K160" s="151"/>
      <c r="L160" s="30"/>
      <c r="M160" s="152" t="s">
        <v>35</v>
      </c>
      <c r="N160" s="153" t="s">
        <v>47</v>
      </c>
      <c r="P160" s="121">
        <f>O160*H160</f>
        <v>0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289</v>
      </c>
      <c r="AT160" s="123" t="s">
        <v>349</v>
      </c>
      <c r="AU160" s="123" t="s">
        <v>76</v>
      </c>
      <c r="AY160" s="15" t="s">
        <v>288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83</v>
      </c>
      <c r="BK160" s="124">
        <f>ROUND(I160*H160,2)</f>
        <v>0</v>
      </c>
      <c r="BL160" s="15" t="s">
        <v>289</v>
      </c>
      <c r="BM160" s="123" t="s">
        <v>800</v>
      </c>
    </row>
    <row r="161" spans="2:65" s="1" customFormat="1" ht="19.5">
      <c r="B161" s="30"/>
      <c r="D161" s="125" t="s">
        <v>291</v>
      </c>
      <c r="F161" s="126" t="s">
        <v>801</v>
      </c>
      <c r="I161" s="127"/>
      <c r="L161" s="30"/>
      <c r="M161" s="128"/>
      <c r="T161" s="51"/>
      <c r="AT161" s="15" t="s">
        <v>291</v>
      </c>
      <c r="AU161" s="15" t="s">
        <v>76</v>
      </c>
    </row>
    <row r="162" spans="2:65" s="9" customFormat="1" ht="11.25">
      <c r="B162" s="129"/>
      <c r="D162" s="125" t="s">
        <v>292</v>
      </c>
      <c r="E162" s="130" t="s">
        <v>35</v>
      </c>
      <c r="F162" s="131" t="s">
        <v>802</v>
      </c>
      <c r="H162" s="132">
        <v>102.4</v>
      </c>
      <c r="I162" s="133"/>
      <c r="L162" s="129"/>
      <c r="M162" s="134"/>
      <c r="T162" s="135"/>
      <c r="AT162" s="130" t="s">
        <v>292</v>
      </c>
      <c r="AU162" s="130" t="s">
        <v>76</v>
      </c>
      <c r="AV162" s="9" t="s">
        <v>85</v>
      </c>
      <c r="AW162" s="9" t="s">
        <v>37</v>
      </c>
      <c r="AX162" s="9" t="s">
        <v>83</v>
      </c>
      <c r="AY162" s="130" t="s">
        <v>288</v>
      </c>
    </row>
    <row r="163" spans="2:65" s="1" customFormat="1" ht="16.5" customHeight="1">
      <c r="B163" s="30"/>
      <c r="C163" s="144" t="s">
        <v>442</v>
      </c>
      <c r="D163" s="144" t="s">
        <v>349</v>
      </c>
      <c r="E163" s="145" t="s">
        <v>736</v>
      </c>
      <c r="F163" s="146" t="s">
        <v>737</v>
      </c>
      <c r="G163" s="147" t="s">
        <v>303</v>
      </c>
      <c r="H163" s="148">
        <v>665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738</v>
      </c>
    </row>
    <row r="164" spans="2:65" s="1" customFormat="1" ht="19.5">
      <c r="B164" s="30"/>
      <c r="D164" s="125" t="s">
        <v>291</v>
      </c>
      <c r="F164" s="126" t="s">
        <v>739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803</v>
      </c>
      <c r="H165" s="132">
        <v>665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83</v>
      </c>
      <c r="AY165" s="130" t="s">
        <v>288</v>
      </c>
    </row>
    <row r="166" spans="2:65" s="1" customFormat="1" ht="16.5" customHeight="1">
      <c r="B166" s="30"/>
      <c r="C166" s="144" t="s">
        <v>448</v>
      </c>
      <c r="D166" s="144" t="s">
        <v>349</v>
      </c>
      <c r="E166" s="145" t="s">
        <v>597</v>
      </c>
      <c r="F166" s="146" t="s">
        <v>598</v>
      </c>
      <c r="G166" s="147" t="s">
        <v>286</v>
      </c>
      <c r="H166" s="148">
        <v>56.524999999999999</v>
      </c>
      <c r="I166" s="149"/>
      <c r="J166" s="150">
        <f>ROUND(I166*H166,2)</f>
        <v>0</v>
      </c>
      <c r="K166" s="151"/>
      <c r="L166" s="30"/>
      <c r="M166" s="152" t="s">
        <v>35</v>
      </c>
      <c r="N166" s="153" t="s">
        <v>47</v>
      </c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AR166" s="123" t="s">
        <v>289</v>
      </c>
      <c r="AT166" s="123" t="s">
        <v>349</v>
      </c>
      <c r="AU166" s="123" t="s">
        <v>76</v>
      </c>
      <c r="AY166" s="15" t="s">
        <v>288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83</v>
      </c>
      <c r="BK166" s="124">
        <f>ROUND(I166*H166,2)</f>
        <v>0</v>
      </c>
      <c r="BL166" s="15" t="s">
        <v>289</v>
      </c>
      <c r="BM166" s="123" t="s">
        <v>599</v>
      </c>
    </row>
    <row r="167" spans="2:65" s="1" customFormat="1" ht="29.25">
      <c r="B167" s="30"/>
      <c r="D167" s="125" t="s">
        <v>291</v>
      </c>
      <c r="F167" s="126" t="s">
        <v>600</v>
      </c>
      <c r="I167" s="127"/>
      <c r="L167" s="30"/>
      <c r="M167" s="128"/>
      <c r="T167" s="51"/>
      <c r="AT167" s="15" t="s">
        <v>291</v>
      </c>
      <c r="AU167" s="15" t="s">
        <v>76</v>
      </c>
    </row>
    <row r="168" spans="2:65" s="9" customFormat="1" ht="11.25">
      <c r="B168" s="129"/>
      <c r="D168" s="125" t="s">
        <v>292</v>
      </c>
      <c r="E168" s="130" t="s">
        <v>35</v>
      </c>
      <c r="F168" s="131" t="s">
        <v>804</v>
      </c>
      <c r="H168" s="132">
        <v>56.524999999999999</v>
      </c>
      <c r="I168" s="133"/>
      <c r="L168" s="129"/>
      <c r="M168" s="134"/>
      <c r="T168" s="135"/>
      <c r="AT168" s="130" t="s">
        <v>292</v>
      </c>
      <c r="AU168" s="130" t="s">
        <v>76</v>
      </c>
      <c r="AV168" s="9" t="s">
        <v>85</v>
      </c>
      <c r="AW168" s="9" t="s">
        <v>37</v>
      </c>
      <c r="AX168" s="9" t="s">
        <v>83</v>
      </c>
      <c r="AY168" s="130" t="s">
        <v>288</v>
      </c>
    </row>
    <row r="169" spans="2:65" s="1" customFormat="1" ht="24.2" customHeight="1">
      <c r="B169" s="30"/>
      <c r="C169" s="144" t="s">
        <v>453</v>
      </c>
      <c r="D169" s="144" t="s">
        <v>349</v>
      </c>
      <c r="E169" s="145" t="s">
        <v>604</v>
      </c>
      <c r="F169" s="146" t="s">
        <v>605</v>
      </c>
      <c r="G169" s="147" t="s">
        <v>286</v>
      </c>
      <c r="H169" s="148">
        <v>455.46499999999997</v>
      </c>
      <c r="I169" s="149"/>
      <c r="J169" s="150">
        <f>ROUND(I169*H169,2)</f>
        <v>0</v>
      </c>
      <c r="K169" s="151"/>
      <c r="L169" s="30"/>
      <c r="M169" s="152" t="s">
        <v>35</v>
      </c>
      <c r="N169" s="153" t="s">
        <v>47</v>
      </c>
      <c r="P169" s="121">
        <f>O169*H169</f>
        <v>0</v>
      </c>
      <c r="Q169" s="121">
        <v>0</v>
      </c>
      <c r="R169" s="121">
        <f>Q169*H169</f>
        <v>0</v>
      </c>
      <c r="S169" s="121">
        <v>0</v>
      </c>
      <c r="T169" s="122">
        <f>S169*H169</f>
        <v>0</v>
      </c>
      <c r="AR169" s="123" t="s">
        <v>289</v>
      </c>
      <c r="AT169" s="123" t="s">
        <v>349</v>
      </c>
      <c r="AU169" s="123" t="s">
        <v>76</v>
      </c>
      <c r="AY169" s="15" t="s">
        <v>288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5" t="s">
        <v>83</v>
      </c>
      <c r="BK169" s="124">
        <f>ROUND(I169*H169,2)</f>
        <v>0</v>
      </c>
      <c r="BL169" s="15" t="s">
        <v>289</v>
      </c>
      <c r="BM169" s="123" t="s">
        <v>606</v>
      </c>
    </row>
    <row r="170" spans="2:65" s="1" customFormat="1" ht="19.5">
      <c r="B170" s="30"/>
      <c r="D170" s="125" t="s">
        <v>291</v>
      </c>
      <c r="F170" s="126" t="s">
        <v>607</v>
      </c>
      <c r="I170" s="127"/>
      <c r="L170" s="30"/>
      <c r="M170" s="128"/>
      <c r="T170" s="51"/>
      <c r="AT170" s="15" t="s">
        <v>291</v>
      </c>
      <c r="AU170" s="15" t="s">
        <v>76</v>
      </c>
    </row>
    <row r="171" spans="2:65" s="9" customFormat="1" ht="11.25">
      <c r="B171" s="129"/>
      <c r="D171" s="125" t="s">
        <v>292</v>
      </c>
      <c r="E171" s="130" t="s">
        <v>35</v>
      </c>
      <c r="F171" s="131" t="s">
        <v>805</v>
      </c>
      <c r="H171" s="132">
        <v>398.94</v>
      </c>
      <c r="I171" s="133"/>
      <c r="L171" s="129"/>
      <c r="M171" s="134"/>
      <c r="T171" s="135"/>
      <c r="AT171" s="130" t="s">
        <v>292</v>
      </c>
      <c r="AU171" s="130" t="s">
        <v>76</v>
      </c>
      <c r="AV171" s="9" t="s">
        <v>85</v>
      </c>
      <c r="AW171" s="9" t="s">
        <v>37</v>
      </c>
      <c r="AX171" s="9" t="s">
        <v>76</v>
      </c>
      <c r="AY171" s="130" t="s">
        <v>288</v>
      </c>
    </row>
    <row r="172" spans="2:65" s="9" customFormat="1" ht="11.25">
      <c r="B172" s="129"/>
      <c r="D172" s="125" t="s">
        <v>292</v>
      </c>
      <c r="E172" s="130" t="s">
        <v>35</v>
      </c>
      <c r="F172" s="131" t="s">
        <v>806</v>
      </c>
      <c r="H172" s="132">
        <v>56.524999999999999</v>
      </c>
      <c r="I172" s="133"/>
      <c r="L172" s="129"/>
      <c r="M172" s="134"/>
      <c r="T172" s="135"/>
      <c r="AT172" s="130" t="s">
        <v>292</v>
      </c>
      <c r="AU172" s="130" t="s">
        <v>76</v>
      </c>
      <c r="AV172" s="9" t="s">
        <v>85</v>
      </c>
      <c r="AW172" s="9" t="s">
        <v>37</v>
      </c>
      <c r="AX172" s="9" t="s">
        <v>76</v>
      </c>
      <c r="AY172" s="130" t="s">
        <v>288</v>
      </c>
    </row>
    <row r="173" spans="2:65" s="10" customFormat="1" ht="11.25">
      <c r="B173" s="136"/>
      <c r="D173" s="125" t="s">
        <v>292</v>
      </c>
      <c r="E173" s="137" t="s">
        <v>35</v>
      </c>
      <c r="F173" s="138" t="s">
        <v>307</v>
      </c>
      <c r="H173" s="139">
        <v>455.46499999999997</v>
      </c>
      <c r="I173" s="140"/>
      <c r="L173" s="136"/>
      <c r="M173" s="141"/>
      <c r="T173" s="142"/>
      <c r="AT173" s="137" t="s">
        <v>292</v>
      </c>
      <c r="AU173" s="137" t="s">
        <v>76</v>
      </c>
      <c r="AV173" s="10" t="s">
        <v>289</v>
      </c>
      <c r="AW173" s="10" t="s">
        <v>37</v>
      </c>
      <c r="AX173" s="10" t="s">
        <v>83</v>
      </c>
      <c r="AY173" s="137" t="s">
        <v>288</v>
      </c>
    </row>
    <row r="174" spans="2:65" s="1" customFormat="1" ht="33" customHeight="1">
      <c r="B174" s="30"/>
      <c r="C174" s="144" t="s">
        <v>459</v>
      </c>
      <c r="D174" s="144" t="s">
        <v>349</v>
      </c>
      <c r="E174" s="145" t="s">
        <v>616</v>
      </c>
      <c r="F174" s="146" t="s">
        <v>617</v>
      </c>
      <c r="G174" s="147" t="s">
        <v>286</v>
      </c>
      <c r="H174" s="148">
        <v>11625.785</v>
      </c>
      <c r="I174" s="149"/>
      <c r="J174" s="150">
        <f>ROUND(I174*H174,2)</f>
        <v>0</v>
      </c>
      <c r="K174" s="151"/>
      <c r="L174" s="30"/>
      <c r="M174" s="152" t="s">
        <v>35</v>
      </c>
      <c r="N174" s="153" t="s">
        <v>47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289</v>
      </c>
      <c r="AT174" s="123" t="s">
        <v>349</v>
      </c>
      <c r="AU174" s="123" t="s">
        <v>76</v>
      </c>
      <c r="AY174" s="15" t="s">
        <v>288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83</v>
      </c>
      <c r="BK174" s="124">
        <f>ROUND(I174*H174,2)</f>
        <v>0</v>
      </c>
      <c r="BL174" s="15" t="s">
        <v>289</v>
      </c>
      <c r="BM174" s="123" t="s">
        <v>618</v>
      </c>
    </row>
    <row r="175" spans="2:65" s="1" customFormat="1" ht="19.5">
      <c r="B175" s="30"/>
      <c r="D175" s="125" t="s">
        <v>291</v>
      </c>
      <c r="F175" s="126" t="s">
        <v>619</v>
      </c>
      <c r="I175" s="127"/>
      <c r="L175" s="30"/>
      <c r="M175" s="128"/>
      <c r="T175" s="51"/>
      <c r="AT175" s="15" t="s">
        <v>291</v>
      </c>
      <c r="AU175" s="15" t="s">
        <v>76</v>
      </c>
    </row>
    <row r="176" spans="2:65" s="9" customFormat="1" ht="11.25">
      <c r="B176" s="129"/>
      <c r="D176" s="125" t="s">
        <v>292</v>
      </c>
      <c r="E176" s="130" t="s">
        <v>35</v>
      </c>
      <c r="F176" s="131" t="s">
        <v>807</v>
      </c>
      <c r="H176" s="132">
        <v>11569.26</v>
      </c>
      <c r="I176" s="133"/>
      <c r="L176" s="129"/>
      <c r="M176" s="134"/>
      <c r="T176" s="135"/>
      <c r="AT176" s="130" t="s">
        <v>292</v>
      </c>
      <c r="AU176" s="130" t="s">
        <v>76</v>
      </c>
      <c r="AV176" s="9" t="s">
        <v>85</v>
      </c>
      <c r="AW176" s="9" t="s">
        <v>37</v>
      </c>
      <c r="AX176" s="9" t="s">
        <v>76</v>
      </c>
      <c r="AY176" s="130" t="s">
        <v>288</v>
      </c>
    </row>
    <row r="177" spans="2:65" s="9" customFormat="1" ht="11.25">
      <c r="B177" s="129"/>
      <c r="D177" s="125" t="s">
        <v>292</v>
      </c>
      <c r="E177" s="130" t="s">
        <v>35</v>
      </c>
      <c r="F177" s="131" t="s">
        <v>808</v>
      </c>
      <c r="H177" s="132">
        <v>56.524999999999999</v>
      </c>
      <c r="I177" s="133"/>
      <c r="L177" s="129"/>
      <c r="M177" s="134"/>
      <c r="T177" s="135"/>
      <c r="AT177" s="130" t="s">
        <v>292</v>
      </c>
      <c r="AU177" s="130" t="s">
        <v>76</v>
      </c>
      <c r="AV177" s="9" t="s">
        <v>85</v>
      </c>
      <c r="AW177" s="9" t="s">
        <v>37</v>
      </c>
      <c r="AX177" s="9" t="s">
        <v>76</v>
      </c>
      <c r="AY177" s="130" t="s">
        <v>288</v>
      </c>
    </row>
    <row r="178" spans="2:65" s="10" customFormat="1" ht="11.25">
      <c r="B178" s="136"/>
      <c r="D178" s="125" t="s">
        <v>292</v>
      </c>
      <c r="E178" s="137" t="s">
        <v>35</v>
      </c>
      <c r="F178" s="138" t="s">
        <v>307</v>
      </c>
      <c r="H178" s="139">
        <v>11625.785</v>
      </c>
      <c r="I178" s="140"/>
      <c r="L178" s="136"/>
      <c r="M178" s="141"/>
      <c r="T178" s="142"/>
      <c r="AT178" s="137" t="s">
        <v>292</v>
      </c>
      <c r="AU178" s="137" t="s">
        <v>76</v>
      </c>
      <c r="AV178" s="10" t="s">
        <v>289</v>
      </c>
      <c r="AW178" s="10" t="s">
        <v>37</v>
      </c>
      <c r="AX178" s="10" t="s">
        <v>83</v>
      </c>
      <c r="AY178" s="137" t="s">
        <v>288</v>
      </c>
    </row>
    <row r="179" spans="2:65" s="1" customFormat="1" ht="16.5" customHeight="1">
      <c r="B179" s="30"/>
      <c r="C179" s="144" t="s">
        <v>464</v>
      </c>
      <c r="D179" s="144" t="s">
        <v>349</v>
      </c>
      <c r="E179" s="145" t="s">
        <v>627</v>
      </c>
      <c r="F179" s="146" t="s">
        <v>628</v>
      </c>
      <c r="G179" s="147" t="s">
        <v>286</v>
      </c>
      <c r="H179" s="148">
        <v>0.55300000000000005</v>
      </c>
      <c r="I179" s="149"/>
      <c r="J179" s="150">
        <f>ROUND(I179*H179,2)</f>
        <v>0</v>
      </c>
      <c r="K179" s="151"/>
      <c r="L179" s="30"/>
      <c r="M179" s="152" t="s">
        <v>35</v>
      </c>
      <c r="N179" s="153" t="s">
        <v>47</v>
      </c>
      <c r="P179" s="121">
        <f>O179*H179</f>
        <v>0</v>
      </c>
      <c r="Q179" s="121">
        <v>0</v>
      </c>
      <c r="R179" s="121">
        <f>Q179*H179</f>
        <v>0</v>
      </c>
      <c r="S179" s="121">
        <v>0</v>
      </c>
      <c r="T179" s="122">
        <f>S179*H179</f>
        <v>0</v>
      </c>
      <c r="AR179" s="123" t="s">
        <v>289</v>
      </c>
      <c r="AT179" s="123" t="s">
        <v>349</v>
      </c>
      <c r="AU179" s="123" t="s">
        <v>76</v>
      </c>
      <c r="AY179" s="15" t="s">
        <v>288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83</v>
      </c>
      <c r="BK179" s="124">
        <f>ROUND(I179*H179,2)</f>
        <v>0</v>
      </c>
      <c r="BL179" s="15" t="s">
        <v>289</v>
      </c>
      <c r="BM179" s="123" t="s">
        <v>629</v>
      </c>
    </row>
    <row r="180" spans="2:65" s="1" customFormat="1" ht="29.25">
      <c r="B180" s="30"/>
      <c r="D180" s="125" t="s">
        <v>291</v>
      </c>
      <c r="F180" s="126" t="s">
        <v>746</v>
      </c>
      <c r="I180" s="127"/>
      <c r="L180" s="30"/>
      <c r="M180" s="128"/>
      <c r="T180" s="51"/>
      <c r="AT180" s="15" t="s">
        <v>291</v>
      </c>
      <c r="AU180" s="15" t="s">
        <v>76</v>
      </c>
    </row>
    <row r="181" spans="2:65" s="9" customFormat="1" ht="11.25">
      <c r="B181" s="129"/>
      <c r="D181" s="125" t="s">
        <v>292</v>
      </c>
      <c r="E181" s="130" t="s">
        <v>35</v>
      </c>
      <c r="F181" s="131" t="s">
        <v>809</v>
      </c>
      <c r="H181" s="132">
        <v>0.55300000000000005</v>
      </c>
      <c r="I181" s="133"/>
      <c r="L181" s="129"/>
      <c r="M181" s="134"/>
      <c r="T181" s="135"/>
      <c r="AT181" s="130" t="s">
        <v>292</v>
      </c>
      <c r="AU181" s="130" t="s">
        <v>76</v>
      </c>
      <c r="AV181" s="9" t="s">
        <v>85</v>
      </c>
      <c r="AW181" s="9" t="s">
        <v>37</v>
      </c>
      <c r="AX181" s="9" t="s">
        <v>83</v>
      </c>
      <c r="AY181" s="130" t="s">
        <v>288</v>
      </c>
    </row>
    <row r="182" spans="2:65" s="1" customFormat="1" ht="24.2" customHeight="1">
      <c r="B182" s="30"/>
      <c r="C182" s="144" t="s">
        <v>470</v>
      </c>
      <c r="D182" s="144" t="s">
        <v>349</v>
      </c>
      <c r="E182" s="145" t="s">
        <v>635</v>
      </c>
      <c r="F182" s="146" t="s">
        <v>636</v>
      </c>
      <c r="G182" s="147" t="s">
        <v>286</v>
      </c>
      <c r="H182" s="148">
        <v>575.33100000000002</v>
      </c>
      <c r="I182" s="149"/>
      <c r="J182" s="150">
        <f>ROUND(I182*H182,2)</f>
        <v>0</v>
      </c>
      <c r="K182" s="151"/>
      <c r="L182" s="30"/>
      <c r="M182" s="152" t="s">
        <v>35</v>
      </c>
      <c r="N182" s="153" t="s">
        <v>47</v>
      </c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AR182" s="123" t="s">
        <v>289</v>
      </c>
      <c r="AT182" s="123" t="s">
        <v>349</v>
      </c>
      <c r="AU182" s="123" t="s">
        <v>76</v>
      </c>
      <c r="AY182" s="15" t="s">
        <v>288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5" t="s">
        <v>83</v>
      </c>
      <c r="BK182" s="124">
        <f>ROUND(I182*H182,2)</f>
        <v>0</v>
      </c>
      <c r="BL182" s="15" t="s">
        <v>289</v>
      </c>
      <c r="BM182" s="123" t="s">
        <v>637</v>
      </c>
    </row>
    <row r="183" spans="2:65" s="1" customFormat="1" ht="29.25">
      <c r="B183" s="30"/>
      <c r="D183" s="125" t="s">
        <v>291</v>
      </c>
      <c r="F183" s="126" t="s">
        <v>748</v>
      </c>
      <c r="I183" s="127"/>
      <c r="L183" s="30"/>
      <c r="M183" s="128"/>
      <c r="T183" s="51"/>
      <c r="AT183" s="15" t="s">
        <v>291</v>
      </c>
      <c r="AU183" s="15" t="s">
        <v>76</v>
      </c>
    </row>
    <row r="184" spans="2:65" s="9" customFormat="1" ht="11.25">
      <c r="B184" s="129"/>
      <c r="D184" s="125" t="s">
        <v>292</v>
      </c>
      <c r="E184" s="130" t="s">
        <v>35</v>
      </c>
      <c r="F184" s="131" t="s">
        <v>810</v>
      </c>
      <c r="H184" s="132">
        <v>574.77800000000002</v>
      </c>
      <c r="I184" s="133"/>
      <c r="L184" s="129"/>
      <c r="M184" s="134"/>
      <c r="T184" s="135"/>
      <c r="AT184" s="130" t="s">
        <v>292</v>
      </c>
      <c r="AU184" s="130" t="s">
        <v>76</v>
      </c>
      <c r="AV184" s="9" t="s">
        <v>85</v>
      </c>
      <c r="AW184" s="9" t="s">
        <v>37</v>
      </c>
      <c r="AX184" s="9" t="s">
        <v>76</v>
      </c>
      <c r="AY184" s="130" t="s">
        <v>288</v>
      </c>
    </row>
    <row r="185" spans="2:65" s="9" customFormat="1" ht="11.25">
      <c r="B185" s="129"/>
      <c r="D185" s="125" t="s">
        <v>292</v>
      </c>
      <c r="E185" s="130" t="s">
        <v>35</v>
      </c>
      <c r="F185" s="131" t="s">
        <v>809</v>
      </c>
      <c r="H185" s="132">
        <v>0.55300000000000005</v>
      </c>
      <c r="I185" s="133"/>
      <c r="L185" s="129"/>
      <c r="M185" s="134"/>
      <c r="T185" s="135"/>
      <c r="AT185" s="130" t="s">
        <v>292</v>
      </c>
      <c r="AU185" s="130" t="s">
        <v>76</v>
      </c>
      <c r="AV185" s="9" t="s">
        <v>85</v>
      </c>
      <c r="AW185" s="9" t="s">
        <v>37</v>
      </c>
      <c r="AX185" s="9" t="s">
        <v>76</v>
      </c>
      <c r="AY185" s="130" t="s">
        <v>288</v>
      </c>
    </row>
    <row r="186" spans="2:65" s="10" customFormat="1" ht="11.25">
      <c r="B186" s="136"/>
      <c r="D186" s="125" t="s">
        <v>292</v>
      </c>
      <c r="E186" s="137" t="s">
        <v>35</v>
      </c>
      <c r="F186" s="138" t="s">
        <v>307</v>
      </c>
      <c r="H186" s="139">
        <v>575.33100000000002</v>
      </c>
      <c r="I186" s="140"/>
      <c r="L186" s="136"/>
      <c r="M186" s="141"/>
      <c r="T186" s="142"/>
      <c r="AT186" s="137" t="s">
        <v>292</v>
      </c>
      <c r="AU186" s="137" t="s">
        <v>76</v>
      </c>
      <c r="AV186" s="10" t="s">
        <v>289</v>
      </c>
      <c r="AW186" s="10" t="s">
        <v>37</v>
      </c>
      <c r="AX186" s="10" t="s">
        <v>83</v>
      </c>
      <c r="AY186" s="137" t="s">
        <v>288</v>
      </c>
    </row>
    <row r="187" spans="2:65" s="1" customFormat="1" ht="24.2" customHeight="1">
      <c r="B187" s="30"/>
      <c r="C187" s="144" t="s">
        <v>477</v>
      </c>
      <c r="D187" s="144" t="s">
        <v>349</v>
      </c>
      <c r="E187" s="145" t="s">
        <v>644</v>
      </c>
      <c r="F187" s="146" t="s">
        <v>645</v>
      </c>
      <c r="G187" s="147" t="s">
        <v>286</v>
      </c>
      <c r="H187" s="148">
        <v>575.33100000000002</v>
      </c>
      <c r="I187" s="149"/>
      <c r="J187" s="150">
        <f>ROUND(I187*H187,2)</f>
        <v>0</v>
      </c>
      <c r="K187" s="151"/>
      <c r="L187" s="30"/>
      <c r="M187" s="152" t="s">
        <v>35</v>
      </c>
      <c r="N187" s="153" t="s">
        <v>47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289</v>
      </c>
      <c r="AT187" s="123" t="s">
        <v>349</v>
      </c>
      <c r="AU187" s="123" t="s">
        <v>76</v>
      </c>
      <c r="AY187" s="15" t="s">
        <v>288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83</v>
      </c>
      <c r="BK187" s="124">
        <f>ROUND(I187*H187,2)</f>
        <v>0</v>
      </c>
      <c r="BL187" s="15" t="s">
        <v>289</v>
      </c>
      <c r="BM187" s="123" t="s">
        <v>646</v>
      </c>
    </row>
    <row r="188" spans="2:65" s="1" customFormat="1" ht="39">
      <c r="B188" s="30"/>
      <c r="D188" s="125" t="s">
        <v>291</v>
      </c>
      <c r="F188" s="126" t="s">
        <v>750</v>
      </c>
      <c r="I188" s="127"/>
      <c r="L188" s="30"/>
      <c r="M188" s="128"/>
      <c r="T188" s="51"/>
      <c r="AT188" s="15" t="s">
        <v>291</v>
      </c>
      <c r="AU188" s="15" t="s">
        <v>76</v>
      </c>
    </row>
    <row r="189" spans="2:65" s="9" customFormat="1" ht="11.25">
      <c r="B189" s="129"/>
      <c r="D189" s="125" t="s">
        <v>292</v>
      </c>
      <c r="E189" s="130" t="s">
        <v>35</v>
      </c>
      <c r="F189" s="131" t="s">
        <v>811</v>
      </c>
      <c r="H189" s="132">
        <v>574.77800000000002</v>
      </c>
      <c r="I189" s="133"/>
      <c r="L189" s="129"/>
      <c r="M189" s="134"/>
      <c r="T189" s="135"/>
      <c r="AT189" s="130" t="s">
        <v>292</v>
      </c>
      <c r="AU189" s="130" t="s">
        <v>76</v>
      </c>
      <c r="AV189" s="9" t="s">
        <v>85</v>
      </c>
      <c r="AW189" s="9" t="s">
        <v>37</v>
      </c>
      <c r="AX189" s="9" t="s">
        <v>76</v>
      </c>
      <c r="AY189" s="130" t="s">
        <v>288</v>
      </c>
    </row>
    <row r="190" spans="2:65" s="9" customFormat="1" ht="11.25">
      <c r="B190" s="129"/>
      <c r="D190" s="125" t="s">
        <v>292</v>
      </c>
      <c r="E190" s="130" t="s">
        <v>35</v>
      </c>
      <c r="F190" s="131" t="s">
        <v>812</v>
      </c>
      <c r="H190" s="132">
        <v>0.55300000000000005</v>
      </c>
      <c r="I190" s="133"/>
      <c r="L190" s="129"/>
      <c r="M190" s="134"/>
      <c r="T190" s="135"/>
      <c r="AT190" s="130" t="s">
        <v>292</v>
      </c>
      <c r="AU190" s="130" t="s">
        <v>76</v>
      </c>
      <c r="AV190" s="9" t="s">
        <v>85</v>
      </c>
      <c r="AW190" s="9" t="s">
        <v>37</v>
      </c>
      <c r="AX190" s="9" t="s">
        <v>76</v>
      </c>
      <c r="AY190" s="130" t="s">
        <v>288</v>
      </c>
    </row>
    <row r="191" spans="2:65" s="10" customFormat="1" ht="11.25">
      <c r="B191" s="136"/>
      <c r="D191" s="125" t="s">
        <v>292</v>
      </c>
      <c r="E191" s="137" t="s">
        <v>35</v>
      </c>
      <c r="F191" s="138" t="s">
        <v>307</v>
      </c>
      <c r="H191" s="139">
        <v>575.33100000000002</v>
      </c>
      <c r="I191" s="140"/>
      <c r="L191" s="136"/>
      <c r="M191" s="141"/>
      <c r="T191" s="142"/>
      <c r="AT191" s="137" t="s">
        <v>292</v>
      </c>
      <c r="AU191" s="137" t="s">
        <v>76</v>
      </c>
      <c r="AV191" s="10" t="s">
        <v>289</v>
      </c>
      <c r="AW191" s="10" t="s">
        <v>37</v>
      </c>
      <c r="AX191" s="10" t="s">
        <v>83</v>
      </c>
      <c r="AY191" s="137" t="s">
        <v>288</v>
      </c>
    </row>
    <row r="192" spans="2:65" s="1" customFormat="1" ht="16.5" customHeight="1">
      <c r="B192" s="30"/>
      <c r="C192" s="144" t="s">
        <v>483</v>
      </c>
      <c r="D192" s="144" t="s">
        <v>349</v>
      </c>
      <c r="E192" s="145" t="s">
        <v>753</v>
      </c>
      <c r="F192" s="146" t="s">
        <v>754</v>
      </c>
      <c r="G192" s="147" t="s">
        <v>286</v>
      </c>
      <c r="H192" s="148">
        <v>56.524999999999999</v>
      </c>
      <c r="I192" s="149"/>
      <c r="J192" s="150">
        <f>ROUND(I192*H192,2)</f>
        <v>0</v>
      </c>
      <c r="K192" s="151"/>
      <c r="L192" s="30"/>
      <c r="M192" s="152" t="s">
        <v>35</v>
      </c>
      <c r="N192" s="153" t="s">
        <v>47</v>
      </c>
      <c r="P192" s="121">
        <f>O192*H192</f>
        <v>0</v>
      </c>
      <c r="Q192" s="121">
        <v>0</v>
      </c>
      <c r="R192" s="121">
        <f>Q192*H192</f>
        <v>0</v>
      </c>
      <c r="S192" s="121">
        <v>0</v>
      </c>
      <c r="T192" s="122">
        <f>S192*H192</f>
        <v>0</v>
      </c>
      <c r="AR192" s="123" t="s">
        <v>289</v>
      </c>
      <c r="AT192" s="123" t="s">
        <v>349</v>
      </c>
      <c r="AU192" s="123" t="s">
        <v>76</v>
      </c>
      <c r="AY192" s="15" t="s">
        <v>288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15" t="s">
        <v>83</v>
      </c>
      <c r="BK192" s="124">
        <f>ROUND(I192*H192,2)</f>
        <v>0</v>
      </c>
      <c r="BL192" s="15" t="s">
        <v>289</v>
      </c>
      <c r="BM192" s="123" t="s">
        <v>755</v>
      </c>
    </row>
    <row r="193" spans="2:65" s="1" customFormat="1" ht="29.25">
      <c r="B193" s="30"/>
      <c r="D193" s="125" t="s">
        <v>291</v>
      </c>
      <c r="F193" s="126" t="s">
        <v>756</v>
      </c>
      <c r="I193" s="127"/>
      <c r="L193" s="30"/>
      <c r="M193" s="128"/>
      <c r="T193" s="51"/>
      <c r="AT193" s="15" t="s">
        <v>291</v>
      </c>
      <c r="AU193" s="15" t="s">
        <v>76</v>
      </c>
    </row>
    <row r="194" spans="2:65" s="9" customFormat="1" ht="11.25">
      <c r="B194" s="129"/>
      <c r="D194" s="125" t="s">
        <v>292</v>
      </c>
      <c r="E194" s="130" t="s">
        <v>35</v>
      </c>
      <c r="F194" s="131" t="s">
        <v>813</v>
      </c>
      <c r="H194" s="132">
        <v>56.524999999999999</v>
      </c>
      <c r="I194" s="133"/>
      <c r="L194" s="129"/>
      <c r="M194" s="134"/>
      <c r="T194" s="135"/>
      <c r="AT194" s="130" t="s">
        <v>292</v>
      </c>
      <c r="AU194" s="130" t="s">
        <v>76</v>
      </c>
      <c r="AV194" s="9" t="s">
        <v>85</v>
      </c>
      <c r="AW194" s="9" t="s">
        <v>37</v>
      </c>
      <c r="AX194" s="9" t="s">
        <v>83</v>
      </c>
      <c r="AY194" s="130" t="s">
        <v>288</v>
      </c>
    </row>
    <row r="195" spans="2:65" s="1" customFormat="1" ht="16.5" customHeight="1">
      <c r="B195" s="30"/>
      <c r="C195" s="144" t="s">
        <v>490</v>
      </c>
      <c r="D195" s="144" t="s">
        <v>349</v>
      </c>
      <c r="E195" s="145" t="s">
        <v>678</v>
      </c>
      <c r="F195" s="146" t="s">
        <v>679</v>
      </c>
      <c r="G195" s="147" t="s">
        <v>286</v>
      </c>
      <c r="H195" s="148">
        <v>0.55300000000000005</v>
      </c>
      <c r="I195" s="149"/>
      <c r="J195" s="150">
        <f>ROUND(I195*H195,2)</f>
        <v>0</v>
      </c>
      <c r="K195" s="151"/>
      <c r="L195" s="30"/>
      <c r="M195" s="152" t="s">
        <v>35</v>
      </c>
      <c r="N195" s="153" t="s">
        <v>47</v>
      </c>
      <c r="P195" s="121">
        <f>O195*H195</f>
        <v>0</v>
      </c>
      <c r="Q195" s="121">
        <v>0</v>
      </c>
      <c r="R195" s="121">
        <f>Q195*H195</f>
        <v>0</v>
      </c>
      <c r="S195" s="121">
        <v>0</v>
      </c>
      <c r="T195" s="122">
        <f>S195*H195</f>
        <v>0</v>
      </c>
      <c r="AR195" s="123" t="s">
        <v>289</v>
      </c>
      <c r="AT195" s="123" t="s">
        <v>349</v>
      </c>
      <c r="AU195" s="123" t="s">
        <v>76</v>
      </c>
      <c r="AY195" s="15" t="s">
        <v>288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15" t="s">
        <v>83</v>
      </c>
      <c r="BK195" s="124">
        <f>ROUND(I195*H195,2)</f>
        <v>0</v>
      </c>
      <c r="BL195" s="15" t="s">
        <v>289</v>
      </c>
      <c r="BM195" s="123" t="s">
        <v>680</v>
      </c>
    </row>
    <row r="196" spans="2:65" s="1" customFormat="1" ht="29.25">
      <c r="B196" s="30"/>
      <c r="D196" s="125" t="s">
        <v>291</v>
      </c>
      <c r="F196" s="126" t="s">
        <v>758</v>
      </c>
      <c r="I196" s="127"/>
      <c r="L196" s="30"/>
      <c r="M196" s="128"/>
      <c r="T196" s="51"/>
      <c r="AT196" s="15" t="s">
        <v>291</v>
      </c>
      <c r="AU196" s="15" t="s">
        <v>76</v>
      </c>
    </row>
    <row r="197" spans="2:65" s="9" customFormat="1" ht="11.25">
      <c r="B197" s="129"/>
      <c r="D197" s="125" t="s">
        <v>292</v>
      </c>
      <c r="E197" s="130" t="s">
        <v>35</v>
      </c>
      <c r="F197" s="131" t="s">
        <v>814</v>
      </c>
      <c r="H197" s="132">
        <v>0.55300000000000005</v>
      </c>
      <c r="I197" s="133"/>
      <c r="L197" s="129"/>
      <c r="M197" s="154"/>
      <c r="N197" s="155"/>
      <c r="O197" s="155"/>
      <c r="P197" s="155"/>
      <c r="Q197" s="155"/>
      <c r="R197" s="155"/>
      <c r="S197" s="155"/>
      <c r="T197" s="156"/>
      <c r="AT197" s="130" t="s">
        <v>292</v>
      </c>
      <c r="AU197" s="130" t="s">
        <v>76</v>
      </c>
      <c r="AV197" s="9" t="s">
        <v>85</v>
      </c>
      <c r="AW197" s="9" t="s">
        <v>37</v>
      </c>
      <c r="AX197" s="9" t="s">
        <v>83</v>
      </c>
      <c r="AY197" s="130" t="s">
        <v>288</v>
      </c>
    </row>
    <row r="198" spans="2:65" s="1" customFormat="1" ht="6.95" customHeight="1">
      <c r="B198" s="39"/>
      <c r="C198" s="40"/>
      <c r="D198" s="40"/>
      <c r="E198" s="40"/>
      <c r="F198" s="40"/>
      <c r="G198" s="40"/>
      <c r="H198" s="40"/>
      <c r="I198" s="40"/>
      <c r="J198" s="40"/>
      <c r="K198" s="40"/>
      <c r="L198" s="30"/>
    </row>
  </sheetData>
  <sheetProtection algorithmName="SHA-512" hashValue="GyDVwP2ExFZXciu1mzfj2FZsIrLh/rfC3nXEobpnReLTRTiiVWM30iu4YCf68h7ZhwsNvw2OCzJU9PLfy4ZplA==" saltValue="5LF5mMMYNEgCO30+HzF5wcHUe3WPK35ftG7WZahQSBfY3wZ65KTMhIQ14z8aE4VieQOvv523/M9fP9uqel30iw==" spinCount="100000" sheet="1" objects="1" scenarios="1" formatColumns="0" formatRows="0" autoFilter="0"/>
  <autoFilter ref="C84:K197" xr:uid="{00000000-0009-0000-0000-00000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6"/>
  <sheetViews>
    <sheetView showGridLines="0" topLeftCell="A81" workbookViewId="0">
      <selection activeCell="V91" sqref="V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107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766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815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700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ROUND((SUM(BE85:BE95)),  2)</f>
        <v>0</v>
      </c>
      <c r="I35" s="91">
        <v>0.21</v>
      </c>
      <c r="J35" s="81">
        <f>ROUND(((SUM(BE85:BE95))*I35),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ROUND((SUM(BF85:BF95)),  2)</f>
        <v>0</v>
      </c>
      <c r="I36" s="91">
        <v>0.12</v>
      </c>
      <c r="J36" s="81">
        <f>ROUND(((SUM(BF85:BF95))*I36),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ROUND((SUM(BG85:BG95)),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ROUND((SUM(BH85:BH95)),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ROUND((SUM(BI85:BI95)),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766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03-02 -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Kaplice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766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03-02 -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Kaplice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SUM(P86:P95)</f>
        <v>0</v>
      </c>
      <c r="Q85" s="48"/>
      <c r="R85" s="107">
        <f>SUM(R86:R95)</f>
        <v>471.54329999999999</v>
      </c>
      <c r="S85" s="48"/>
      <c r="T85" s="108">
        <f>SUM(T86:T95)</f>
        <v>0</v>
      </c>
      <c r="AT85" s="15" t="s">
        <v>75</v>
      </c>
      <c r="AU85" s="15" t="s">
        <v>269</v>
      </c>
      <c r="BK85" s="109">
        <f>SUM(BK86:BK95)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12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71.121600000000001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762</v>
      </c>
      <c r="F89" s="112" t="s">
        <v>763</v>
      </c>
      <c r="G89" s="113" t="s">
        <v>303</v>
      </c>
      <c r="H89" s="114">
        <v>1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1.4817</v>
      </c>
      <c r="R89" s="121">
        <f>Q89*H89</f>
        <v>1.4817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696</v>
      </c>
    </row>
    <row r="90" spans="2:65" s="1" customFormat="1" ht="11.25">
      <c r="B90" s="30"/>
      <c r="D90" s="125" t="s">
        <v>291</v>
      </c>
      <c r="F90" s="126" t="s">
        <v>763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39">
      <c r="B91" s="30"/>
      <c r="D91" s="125" t="s">
        <v>335</v>
      </c>
      <c r="F91" s="143" t="s">
        <v>697</v>
      </c>
      <c r="I91" s="127"/>
      <c r="L91" s="30"/>
      <c r="M91" s="128"/>
      <c r="T91" s="51"/>
      <c r="AT91" s="15" t="s">
        <v>335</v>
      </c>
      <c r="AU91" s="15" t="s">
        <v>76</v>
      </c>
    </row>
    <row r="92" spans="2:65" s="1" customFormat="1" ht="24.2" customHeight="1">
      <c r="B92" s="30"/>
      <c r="C92" s="110" t="s">
        <v>193</v>
      </c>
      <c r="D92" s="110" t="s">
        <v>283</v>
      </c>
      <c r="E92" s="111" t="s">
        <v>684</v>
      </c>
      <c r="F92" s="112" t="s">
        <v>685</v>
      </c>
      <c r="G92" s="113" t="s">
        <v>303</v>
      </c>
      <c r="H92" s="114">
        <v>1220</v>
      </c>
      <c r="I92" s="115">
        <v>0</v>
      </c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0.32700000000000001</v>
      </c>
      <c r="R92" s="121">
        <f>Q92*H92</f>
        <v>398.94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764</v>
      </c>
    </row>
    <row r="93" spans="2:65" s="1" customFormat="1" ht="19.5">
      <c r="B93" s="30"/>
      <c r="D93" s="125" t="s">
        <v>291</v>
      </c>
      <c r="F93" s="126" t="s">
        <v>685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1" customFormat="1" ht="48.75">
      <c r="B94" s="30"/>
      <c r="D94" s="125" t="s">
        <v>335</v>
      </c>
      <c r="F94" s="143" t="s">
        <v>687</v>
      </c>
      <c r="I94" s="127"/>
      <c r="L94" s="30"/>
      <c r="M94" s="128"/>
      <c r="T94" s="51"/>
      <c r="AT94" s="15" t="s">
        <v>335</v>
      </c>
      <c r="AU94" s="15" t="s">
        <v>76</v>
      </c>
    </row>
    <row r="95" spans="2:65" s="9" customFormat="1" ht="11.25">
      <c r="B95" s="129"/>
      <c r="D95" s="125" t="s">
        <v>292</v>
      </c>
      <c r="E95" s="130" t="s">
        <v>35</v>
      </c>
      <c r="F95" s="131" t="s">
        <v>776</v>
      </c>
      <c r="H95" s="132">
        <v>1220</v>
      </c>
      <c r="I95" s="133"/>
      <c r="L95" s="129"/>
      <c r="M95" s="154"/>
      <c r="N95" s="155"/>
      <c r="O95" s="155"/>
      <c r="P95" s="155"/>
      <c r="Q95" s="155"/>
      <c r="R95" s="155"/>
      <c r="S95" s="155"/>
      <c r="T95" s="156"/>
      <c r="AT95" s="130" t="s">
        <v>292</v>
      </c>
      <c r="AU95" s="130" t="s">
        <v>76</v>
      </c>
      <c r="AV95" s="9" t="s">
        <v>85</v>
      </c>
      <c r="AW95" s="9" t="s">
        <v>37</v>
      </c>
      <c r="AX95" s="9" t="s">
        <v>83</v>
      </c>
      <c r="AY95" s="130" t="s">
        <v>288</v>
      </c>
    </row>
    <row r="96" spans="2:65" s="1" customFormat="1" ht="6.95" customHeight="1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WAyNiGWSzg2ztFidPcUB6101THTPoy7jwvaJHNVJNXkwT1oo0z/g/bU9n2H9CwnzOEhfYyoQRO8p2+IFtdrcoQ==" saltValue="6j/to72xGdmqepb4dySeQiOsvqSTS70361JoIUDMyjuYNlZrounIyfDKDy5fc9zV0YX9OcRKLlLA2tt7Ec6cvg==" spinCount="100000" sheet="1" objects="1" scenarios="1" formatColumns="0" formatRows="0" autoFilter="0"/>
  <autoFilter ref="C84:K95" xr:uid="{00000000-0009-0000-0000-000006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7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112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816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817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21</v>
      </c>
      <c r="L13" s="30"/>
    </row>
    <row r="14" spans="2:46" s="1" customFormat="1" ht="12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ROUND((SUM(BE85:BE186)),  2)</f>
        <v>0</v>
      </c>
      <c r="I35" s="91">
        <v>0.21</v>
      </c>
      <c r="J35" s="81">
        <f>ROUND(((SUM(BE85:BE186))*I35),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ROUND((SUM(BF85:BF186)),  2)</f>
        <v>0</v>
      </c>
      <c r="I36" s="91">
        <v>0.12</v>
      </c>
      <c r="J36" s="81">
        <f>ROUND(((SUM(BF85:BF186))*I36),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ROUND((SUM(BG85:BG186)),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ROUND((SUM(BH85:BH186)),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ROUND((SUM(BI85:BI186)),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816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04-01 - Železniční svršek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816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04-01 - Železniční svršek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SUM(P86:P186)</f>
        <v>0</v>
      </c>
      <c r="Q85" s="48"/>
      <c r="R85" s="107">
        <f>SUM(R86:R186)</f>
        <v>465.23755</v>
      </c>
      <c r="S85" s="48"/>
      <c r="T85" s="108">
        <f>SUM(T86:T186)</f>
        <v>0</v>
      </c>
      <c r="AT85" s="15" t="s">
        <v>75</v>
      </c>
      <c r="AU85" s="15" t="s">
        <v>269</v>
      </c>
      <c r="BK85" s="109">
        <f>SUM(BK86:BK186)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284</v>
      </c>
      <c r="F86" s="112" t="s">
        <v>285</v>
      </c>
      <c r="G86" s="113" t="s">
        <v>286</v>
      </c>
      <c r="H86" s="114">
        <v>432</v>
      </c>
      <c r="I86" s="115"/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1</v>
      </c>
      <c r="R86" s="121">
        <f>Q86*H86</f>
        <v>432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290</v>
      </c>
    </row>
    <row r="87" spans="2:65" s="1" customFormat="1" ht="11.25">
      <c r="B87" s="30"/>
      <c r="D87" s="125" t="s">
        <v>291</v>
      </c>
      <c r="F87" s="126" t="s">
        <v>285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9" customFormat="1" ht="11.25">
      <c r="B88" s="129"/>
      <c r="D88" s="125" t="s">
        <v>292</v>
      </c>
      <c r="E88" s="130" t="s">
        <v>35</v>
      </c>
      <c r="F88" s="131" t="s">
        <v>819</v>
      </c>
      <c r="H88" s="132">
        <v>432</v>
      </c>
      <c r="I88" s="133"/>
      <c r="L88" s="129"/>
      <c r="M88" s="134"/>
      <c r="T88" s="135"/>
      <c r="AT88" s="130" t="s">
        <v>292</v>
      </c>
      <c r="AU88" s="130" t="s">
        <v>76</v>
      </c>
      <c r="AV88" s="9" t="s">
        <v>85</v>
      </c>
      <c r="AW88" s="9" t="s">
        <v>37</v>
      </c>
      <c r="AX88" s="9" t="s">
        <v>83</v>
      </c>
      <c r="AY88" s="130" t="s">
        <v>288</v>
      </c>
    </row>
    <row r="89" spans="2:65" s="1" customFormat="1" ht="16.5" customHeight="1">
      <c r="B89" s="30"/>
      <c r="C89" s="110" t="s">
        <v>85</v>
      </c>
      <c r="D89" s="110" t="s">
        <v>283</v>
      </c>
      <c r="E89" s="111" t="s">
        <v>768</v>
      </c>
      <c r="F89" s="112" t="s">
        <v>769</v>
      </c>
      <c r="G89" s="113" t="s">
        <v>286</v>
      </c>
      <c r="H89" s="114">
        <v>21.213999999999999</v>
      </c>
      <c r="I89" s="115"/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1</v>
      </c>
      <c r="R89" s="121">
        <f>Q89*H89</f>
        <v>21.213999999999999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770</v>
      </c>
    </row>
    <row r="90" spans="2:65" s="1" customFormat="1" ht="11.25">
      <c r="B90" s="30"/>
      <c r="D90" s="125" t="s">
        <v>291</v>
      </c>
      <c r="F90" s="126" t="s">
        <v>769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9" customFormat="1" ht="11.25">
      <c r="B91" s="129"/>
      <c r="D91" s="125" t="s">
        <v>292</v>
      </c>
      <c r="E91" s="130" t="s">
        <v>35</v>
      </c>
      <c r="F91" s="131" t="s">
        <v>820</v>
      </c>
      <c r="H91" s="132">
        <v>21.213999999999999</v>
      </c>
      <c r="I91" s="133"/>
      <c r="L91" s="129"/>
      <c r="M91" s="134"/>
      <c r="T91" s="135"/>
      <c r="AT91" s="130" t="s">
        <v>292</v>
      </c>
      <c r="AU91" s="130" t="s">
        <v>76</v>
      </c>
      <c r="AV91" s="9" t="s">
        <v>85</v>
      </c>
      <c r="AW91" s="9" t="s">
        <v>37</v>
      </c>
      <c r="AX91" s="9" t="s">
        <v>83</v>
      </c>
      <c r="AY91" s="130" t="s">
        <v>288</v>
      </c>
    </row>
    <row r="92" spans="2:65" s="1" customFormat="1" ht="16.5" customHeight="1">
      <c r="B92" s="30"/>
      <c r="C92" s="110" t="s">
        <v>193</v>
      </c>
      <c r="D92" s="110" t="s">
        <v>283</v>
      </c>
      <c r="E92" s="111" t="s">
        <v>772</v>
      </c>
      <c r="F92" s="112" t="s">
        <v>773</v>
      </c>
      <c r="G92" s="113" t="s">
        <v>311</v>
      </c>
      <c r="H92" s="114">
        <v>4.95</v>
      </c>
      <c r="I92" s="115"/>
      <c r="J92" s="116">
        <f>ROUND(I92*H92,2)</f>
        <v>0</v>
      </c>
      <c r="K92" s="117"/>
      <c r="L92" s="118"/>
      <c r="M92" s="119" t="s">
        <v>35</v>
      </c>
      <c r="N92" s="120" t="s">
        <v>47</v>
      </c>
      <c r="P92" s="121">
        <f>O92*H92</f>
        <v>0</v>
      </c>
      <c r="Q92" s="121">
        <v>2.4289999999999998</v>
      </c>
      <c r="R92" s="121">
        <f>Q92*H92</f>
        <v>12.02355</v>
      </c>
      <c r="S92" s="121">
        <v>0</v>
      </c>
      <c r="T92" s="122">
        <f>S92*H92</f>
        <v>0</v>
      </c>
      <c r="AR92" s="123" t="s">
        <v>287</v>
      </c>
      <c r="AT92" s="123" t="s">
        <v>283</v>
      </c>
      <c r="AU92" s="123" t="s">
        <v>76</v>
      </c>
      <c r="AY92" s="15" t="s">
        <v>288</v>
      </c>
      <c r="BE92" s="124">
        <f>IF(N92="základní",J92,0)</f>
        <v>0</v>
      </c>
      <c r="BF92" s="124">
        <f>IF(N92="snížená",J92,0)</f>
        <v>0</v>
      </c>
      <c r="BG92" s="124">
        <f>IF(N92="zákl. přenesená",J92,0)</f>
        <v>0</v>
      </c>
      <c r="BH92" s="124">
        <f>IF(N92="sníž. přenesená",J92,0)</f>
        <v>0</v>
      </c>
      <c r="BI92" s="124">
        <f>IF(N92="nulová",J92,0)</f>
        <v>0</v>
      </c>
      <c r="BJ92" s="15" t="s">
        <v>83</v>
      </c>
      <c r="BK92" s="124">
        <f>ROUND(I92*H92,2)</f>
        <v>0</v>
      </c>
      <c r="BL92" s="15" t="s">
        <v>289</v>
      </c>
      <c r="BM92" s="123" t="s">
        <v>774</v>
      </c>
    </row>
    <row r="93" spans="2:65" s="1" customFormat="1" ht="11.25">
      <c r="B93" s="30"/>
      <c r="D93" s="125" t="s">
        <v>291</v>
      </c>
      <c r="F93" s="126" t="s">
        <v>773</v>
      </c>
      <c r="I93" s="127"/>
      <c r="L93" s="30"/>
      <c r="M93" s="128"/>
      <c r="T93" s="51"/>
      <c r="AT93" s="15" t="s">
        <v>291</v>
      </c>
      <c r="AU93" s="15" t="s">
        <v>76</v>
      </c>
    </row>
    <row r="94" spans="2:65" s="9" customFormat="1" ht="11.25">
      <c r="B94" s="129"/>
      <c r="D94" s="125" t="s">
        <v>292</v>
      </c>
      <c r="E94" s="130" t="s">
        <v>35</v>
      </c>
      <c r="F94" s="131" t="s">
        <v>821</v>
      </c>
      <c r="H94" s="132">
        <v>4.95</v>
      </c>
      <c r="I94" s="133"/>
      <c r="L94" s="129"/>
      <c r="M94" s="134"/>
      <c r="T94" s="135"/>
      <c r="AT94" s="130" t="s">
        <v>292</v>
      </c>
      <c r="AU94" s="130" t="s">
        <v>76</v>
      </c>
      <c r="AV94" s="9" t="s">
        <v>85</v>
      </c>
      <c r="AW94" s="9" t="s">
        <v>37</v>
      </c>
      <c r="AX94" s="9" t="s">
        <v>83</v>
      </c>
      <c r="AY94" s="130" t="s">
        <v>288</v>
      </c>
    </row>
    <row r="95" spans="2:65" s="1" customFormat="1" ht="16.5" customHeight="1">
      <c r="B95" s="30"/>
      <c r="C95" s="144" t="s">
        <v>289</v>
      </c>
      <c r="D95" s="144" t="s">
        <v>349</v>
      </c>
      <c r="E95" s="145" t="s">
        <v>373</v>
      </c>
      <c r="F95" s="146" t="s">
        <v>374</v>
      </c>
      <c r="G95" s="147" t="s">
        <v>303</v>
      </c>
      <c r="H95" s="148">
        <v>945</v>
      </c>
      <c r="I95" s="149"/>
      <c r="J95" s="150">
        <f>ROUND(I95*H95,2)</f>
        <v>0</v>
      </c>
      <c r="K95" s="151"/>
      <c r="L95" s="30"/>
      <c r="M95" s="152" t="s">
        <v>35</v>
      </c>
      <c r="N95" s="153" t="s">
        <v>47</v>
      </c>
      <c r="P95" s="121">
        <f>O95*H95</f>
        <v>0</v>
      </c>
      <c r="Q95" s="121">
        <v>0</v>
      </c>
      <c r="R95" s="121">
        <f>Q95*H95</f>
        <v>0</v>
      </c>
      <c r="S95" s="121">
        <v>0</v>
      </c>
      <c r="T95" s="122">
        <f>S95*H95</f>
        <v>0</v>
      </c>
      <c r="AR95" s="123" t="s">
        <v>289</v>
      </c>
      <c r="AT95" s="123" t="s">
        <v>349</v>
      </c>
      <c r="AU95" s="123" t="s">
        <v>76</v>
      </c>
      <c r="AY95" s="15" t="s">
        <v>288</v>
      </c>
      <c r="BE95" s="124">
        <f>IF(N95="základní",J95,0)</f>
        <v>0</v>
      </c>
      <c r="BF95" s="124">
        <f>IF(N95="snížená",J95,0)</f>
        <v>0</v>
      </c>
      <c r="BG95" s="124">
        <f>IF(N95="zákl. přenesená",J95,0)</f>
        <v>0</v>
      </c>
      <c r="BH95" s="124">
        <f>IF(N95="sníž. přenesená",J95,0)</f>
        <v>0</v>
      </c>
      <c r="BI95" s="124">
        <f>IF(N95="nulová",J95,0)</f>
        <v>0</v>
      </c>
      <c r="BJ95" s="15" t="s">
        <v>83</v>
      </c>
      <c r="BK95" s="124">
        <f>ROUND(I95*H95,2)</f>
        <v>0</v>
      </c>
      <c r="BL95" s="15" t="s">
        <v>289</v>
      </c>
      <c r="BM95" s="123" t="s">
        <v>375</v>
      </c>
    </row>
    <row r="96" spans="2:65" s="1" customFormat="1" ht="48.75">
      <c r="B96" s="30"/>
      <c r="D96" s="125" t="s">
        <v>291</v>
      </c>
      <c r="F96" s="126" t="s">
        <v>376</v>
      </c>
      <c r="I96" s="127"/>
      <c r="L96" s="30"/>
      <c r="M96" s="128"/>
      <c r="T96" s="51"/>
      <c r="AT96" s="15" t="s">
        <v>291</v>
      </c>
      <c r="AU96" s="15" t="s">
        <v>76</v>
      </c>
    </row>
    <row r="97" spans="2:65" s="9" customFormat="1" ht="11.25">
      <c r="B97" s="129"/>
      <c r="D97" s="125" t="s">
        <v>292</v>
      </c>
      <c r="E97" s="130" t="s">
        <v>35</v>
      </c>
      <c r="F97" s="131" t="s">
        <v>822</v>
      </c>
      <c r="H97" s="132">
        <v>945</v>
      </c>
      <c r="I97" s="133"/>
      <c r="L97" s="129"/>
      <c r="M97" s="134"/>
      <c r="T97" s="135"/>
      <c r="AT97" s="130" t="s">
        <v>292</v>
      </c>
      <c r="AU97" s="130" t="s">
        <v>76</v>
      </c>
      <c r="AV97" s="9" t="s">
        <v>85</v>
      </c>
      <c r="AW97" s="9" t="s">
        <v>37</v>
      </c>
      <c r="AX97" s="9" t="s">
        <v>83</v>
      </c>
      <c r="AY97" s="130" t="s">
        <v>288</v>
      </c>
    </row>
    <row r="98" spans="2:65" s="1" customFormat="1" ht="16.5" customHeight="1">
      <c r="B98" s="30"/>
      <c r="C98" s="144" t="s">
        <v>308</v>
      </c>
      <c r="D98" s="144" t="s">
        <v>349</v>
      </c>
      <c r="E98" s="145" t="s">
        <v>379</v>
      </c>
      <c r="F98" s="146" t="s">
        <v>380</v>
      </c>
      <c r="G98" s="147" t="s">
        <v>303</v>
      </c>
      <c r="H98" s="148">
        <v>46</v>
      </c>
      <c r="I98" s="149"/>
      <c r="J98" s="150">
        <f>ROUND(I98*H98,2)</f>
        <v>0</v>
      </c>
      <c r="K98" s="151"/>
      <c r="L98" s="30"/>
      <c r="M98" s="152" t="s">
        <v>35</v>
      </c>
      <c r="N98" s="153" t="s">
        <v>47</v>
      </c>
      <c r="P98" s="121">
        <f>O98*H98</f>
        <v>0</v>
      </c>
      <c r="Q98" s="121">
        <v>0</v>
      </c>
      <c r="R98" s="121">
        <f>Q98*H98</f>
        <v>0</v>
      </c>
      <c r="S98" s="121">
        <v>0</v>
      </c>
      <c r="T98" s="122">
        <f>S98*H98</f>
        <v>0</v>
      </c>
      <c r="AR98" s="123" t="s">
        <v>289</v>
      </c>
      <c r="AT98" s="123" t="s">
        <v>349</v>
      </c>
      <c r="AU98" s="123" t="s">
        <v>76</v>
      </c>
      <c r="AY98" s="15" t="s">
        <v>288</v>
      </c>
      <c r="BE98" s="124">
        <f>IF(N98="základní",J98,0)</f>
        <v>0</v>
      </c>
      <c r="BF98" s="124">
        <f>IF(N98="snížená",J98,0)</f>
        <v>0</v>
      </c>
      <c r="BG98" s="124">
        <f>IF(N98="zákl. přenesená",J98,0)</f>
        <v>0</v>
      </c>
      <c r="BH98" s="124">
        <f>IF(N98="sníž. přenesená",J98,0)</f>
        <v>0</v>
      </c>
      <c r="BI98" s="124">
        <f>IF(N98="nulová",J98,0)</f>
        <v>0</v>
      </c>
      <c r="BJ98" s="15" t="s">
        <v>83</v>
      </c>
      <c r="BK98" s="124">
        <f>ROUND(I98*H98,2)</f>
        <v>0</v>
      </c>
      <c r="BL98" s="15" t="s">
        <v>289</v>
      </c>
      <c r="BM98" s="123" t="s">
        <v>381</v>
      </c>
    </row>
    <row r="99" spans="2:65" s="1" customFormat="1" ht="19.5">
      <c r="B99" s="30"/>
      <c r="D99" s="125" t="s">
        <v>291</v>
      </c>
      <c r="F99" s="126" t="s">
        <v>382</v>
      </c>
      <c r="I99" s="127"/>
      <c r="L99" s="30"/>
      <c r="M99" s="128"/>
      <c r="T99" s="51"/>
      <c r="AT99" s="15" t="s">
        <v>291</v>
      </c>
      <c r="AU99" s="15" t="s">
        <v>76</v>
      </c>
    </row>
    <row r="100" spans="2:65" s="9" customFormat="1" ht="11.25">
      <c r="B100" s="129"/>
      <c r="D100" s="125" t="s">
        <v>292</v>
      </c>
      <c r="E100" s="130" t="s">
        <v>35</v>
      </c>
      <c r="F100" s="131" t="s">
        <v>558</v>
      </c>
      <c r="H100" s="132">
        <v>46</v>
      </c>
      <c r="I100" s="133"/>
      <c r="L100" s="129"/>
      <c r="M100" s="134"/>
      <c r="T100" s="135"/>
      <c r="AT100" s="130" t="s">
        <v>292</v>
      </c>
      <c r="AU100" s="130" t="s">
        <v>76</v>
      </c>
      <c r="AV100" s="9" t="s">
        <v>85</v>
      </c>
      <c r="AW100" s="9" t="s">
        <v>37</v>
      </c>
      <c r="AX100" s="9" t="s">
        <v>83</v>
      </c>
      <c r="AY100" s="130" t="s">
        <v>288</v>
      </c>
    </row>
    <row r="101" spans="2:65" s="1" customFormat="1" ht="16.5" customHeight="1">
      <c r="B101" s="30"/>
      <c r="C101" s="144" t="s">
        <v>315</v>
      </c>
      <c r="D101" s="144" t="s">
        <v>349</v>
      </c>
      <c r="E101" s="145" t="s">
        <v>385</v>
      </c>
      <c r="F101" s="146" t="s">
        <v>386</v>
      </c>
      <c r="G101" s="147" t="s">
        <v>296</v>
      </c>
      <c r="H101" s="148">
        <v>1134</v>
      </c>
      <c r="I101" s="149"/>
      <c r="J101" s="150">
        <f>ROUND(I101*H101,2)</f>
        <v>0</v>
      </c>
      <c r="K101" s="151"/>
      <c r="L101" s="30"/>
      <c r="M101" s="152" t="s">
        <v>35</v>
      </c>
      <c r="N101" s="153" t="s">
        <v>47</v>
      </c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AR101" s="123" t="s">
        <v>289</v>
      </c>
      <c r="AT101" s="123" t="s">
        <v>349</v>
      </c>
      <c r="AU101" s="123" t="s">
        <v>76</v>
      </c>
      <c r="AY101" s="15" t="s">
        <v>288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5" t="s">
        <v>83</v>
      </c>
      <c r="BK101" s="124">
        <f>ROUND(I101*H101,2)</f>
        <v>0</v>
      </c>
      <c r="BL101" s="15" t="s">
        <v>289</v>
      </c>
      <c r="BM101" s="123" t="s">
        <v>387</v>
      </c>
    </row>
    <row r="102" spans="2:65" s="1" customFormat="1" ht="39">
      <c r="B102" s="30"/>
      <c r="D102" s="125" t="s">
        <v>291</v>
      </c>
      <c r="F102" s="126" t="s">
        <v>388</v>
      </c>
      <c r="I102" s="127"/>
      <c r="L102" s="30"/>
      <c r="M102" s="128"/>
      <c r="T102" s="51"/>
      <c r="AT102" s="15" t="s">
        <v>291</v>
      </c>
      <c r="AU102" s="15" t="s">
        <v>76</v>
      </c>
    </row>
    <row r="103" spans="2:65" s="9" customFormat="1" ht="11.25">
      <c r="B103" s="129"/>
      <c r="D103" s="125" t="s">
        <v>292</v>
      </c>
      <c r="E103" s="130" t="s">
        <v>35</v>
      </c>
      <c r="F103" s="131" t="s">
        <v>823</v>
      </c>
      <c r="H103" s="132">
        <v>1134</v>
      </c>
      <c r="I103" s="133"/>
      <c r="L103" s="129"/>
      <c r="M103" s="134"/>
      <c r="T103" s="135"/>
      <c r="AT103" s="130" t="s">
        <v>292</v>
      </c>
      <c r="AU103" s="130" t="s">
        <v>76</v>
      </c>
      <c r="AV103" s="9" t="s">
        <v>85</v>
      </c>
      <c r="AW103" s="9" t="s">
        <v>37</v>
      </c>
      <c r="AX103" s="9" t="s">
        <v>83</v>
      </c>
      <c r="AY103" s="130" t="s">
        <v>288</v>
      </c>
    </row>
    <row r="104" spans="2:65" s="1" customFormat="1" ht="16.5" customHeight="1">
      <c r="B104" s="30"/>
      <c r="C104" s="144" t="s">
        <v>323</v>
      </c>
      <c r="D104" s="144" t="s">
        <v>349</v>
      </c>
      <c r="E104" s="145" t="s">
        <v>391</v>
      </c>
      <c r="F104" s="146" t="s">
        <v>392</v>
      </c>
      <c r="G104" s="147" t="s">
        <v>311</v>
      </c>
      <c r="H104" s="148">
        <v>288</v>
      </c>
      <c r="I104" s="149"/>
      <c r="J104" s="150">
        <f>ROUND(I104*H104,2)</f>
        <v>0</v>
      </c>
      <c r="K104" s="151"/>
      <c r="L104" s="30"/>
      <c r="M104" s="152" t="s">
        <v>35</v>
      </c>
      <c r="N104" s="153" t="s">
        <v>47</v>
      </c>
      <c r="P104" s="121">
        <f>O104*H104</f>
        <v>0</v>
      </c>
      <c r="Q104" s="121">
        <v>0</v>
      </c>
      <c r="R104" s="121">
        <f>Q104*H104</f>
        <v>0</v>
      </c>
      <c r="S104" s="121">
        <v>0</v>
      </c>
      <c r="T104" s="122">
        <f>S104*H104</f>
        <v>0</v>
      </c>
      <c r="AR104" s="123" t="s">
        <v>289</v>
      </c>
      <c r="AT104" s="123" t="s">
        <v>349</v>
      </c>
      <c r="AU104" s="123" t="s">
        <v>76</v>
      </c>
      <c r="AY104" s="15" t="s">
        <v>288</v>
      </c>
      <c r="BE104" s="124">
        <f>IF(N104="základní",J104,0)</f>
        <v>0</v>
      </c>
      <c r="BF104" s="124">
        <f>IF(N104="snížená",J104,0)</f>
        <v>0</v>
      </c>
      <c r="BG104" s="124">
        <f>IF(N104="zákl. přenesená",J104,0)</f>
        <v>0</v>
      </c>
      <c r="BH104" s="124">
        <f>IF(N104="sníž. přenesená",J104,0)</f>
        <v>0</v>
      </c>
      <c r="BI104" s="124">
        <f>IF(N104="nulová",J104,0)</f>
        <v>0</v>
      </c>
      <c r="BJ104" s="15" t="s">
        <v>83</v>
      </c>
      <c r="BK104" s="124">
        <f>ROUND(I104*H104,2)</f>
        <v>0</v>
      </c>
      <c r="BL104" s="15" t="s">
        <v>289</v>
      </c>
      <c r="BM104" s="123" t="s">
        <v>393</v>
      </c>
    </row>
    <row r="105" spans="2:65" s="1" customFormat="1" ht="19.5">
      <c r="B105" s="30"/>
      <c r="D105" s="125" t="s">
        <v>291</v>
      </c>
      <c r="F105" s="126" t="s">
        <v>394</v>
      </c>
      <c r="I105" s="127"/>
      <c r="L105" s="30"/>
      <c r="M105" s="128"/>
      <c r="T105" s="51"/>
      <c r="AT105" s="15" t="s">
        <v>291</v>
      </c>
      <c r="AU105" s="15" t="s">
        <v>76</v>
      </c>
    </row>
    <row r="106" spans="2:65" s="9" customFormat="1" ht="11.25">
      <c r="B106" s="129"/>
      <c r="D106" s="125" t="s">
        <v>292</v>
      </c>
      <c r="E106" s="130" t="s">
        <v>35</v>
      </c>
      <c r="F106" s="131" t="s">
        <v>824</v>
      </c>
      <c r="H106" s="132">
        <v>288</v>
      </c>
      <c r="I106" s="133"/>
      <c r="L106" s="129"/>
      <c r="M106" s="134"/>
      <c r="T106" s="135"/>
      <c r="AT106" s="130" t="s">
        <v>292</v>
      </c>
      <c r="AU106" s="130" t="s">
        <v>76</v>
      </c>
      <c r="AV106" s="9" t="s">
        <v>85</v>
      </c>
      <c r="AW106" s="9" t="s">
        <v>37</v>
      </c>
      <c r="AX106" s="9" t="s">
        <v>83</v>
      </c>
      <c r="AY106" s="130" t="s">
        <v>288</v>
      </c>
    </row>
    <row r="107" spans="2:65" s="1" customFormat="1" ht="16.5" customHeight="1">
      <c r="B107" s="30"/>
      <c r="C107" s="144" t="s">
        <v>287</v>
      </c>
      <c r="D107" s="144" t="s">
        <v>349</v>
      </c>
      <c r="E107" s="145" t="s">
        <v>403</v>
      </c>
      <c r="F107" s="146" t="s">
        <v>404</v>
      </c>
      <c r="G107" s="147" t="s">
        <v>368</v>
      </c>
      <c r="H107" s="148">
        <v>1.1339999999999999</v>
      </c>
      <c r="I107" s="149"/>
      <c r="J107" s="150">
        <f>ROUND(I107*H107,2)</f>
        <v>0</v>
      </c>
      <c r="K107" s="151"/>
      <c r="L107" s="30"/>
      <c r="M107" s="152" t="s">
        <v>35</v>
      </c>
      <c r="N107" s="153" t="s">
        <v>47</v>
      </c>
      <c r="P107" s="121">
        <f>O107*H107</f>
        <v>0</v>
      </c>
      <c r="Q107" s="121">
        <v>0</v>
      </c>
      <c r="R107" s="121">
        <f>Q107*H107</f>
        <v>0</v>
      </c>
      <c r="S107" s="121">
        <v>0</v>
      </c>
      <c r="T107" s="122">
        <f>S107*H107</f>
        <v>0</v>
      </c>
      <c r="AR107" s="123" t="s">
        <v>289</v>
      </c>
      <c r="AT107" s="123" t="s">
        <v>349</v>
      </c>
      <c r="AU107" s="123" t="s">
        <v>76</v>
      </c>
      <c r="AY107" s="15" t="s">
        <v>288</v>
      </c>
      <c r="BE107" s="124">
        <f>IF(N107="základní",J107,0)</f>
        <v>0</v>
      </c>
      <c r="BF107" s="124">
        <f>IF(N107="snížená",J107,0)</f>
        <v>0</v>
      </c>
      <c r="BG107" s="124">
        <f>IF(N107="zákl. přenesená",J107,0)</f>
        <v>0</v>
      </c>
      <c r="BH107" s="124">
        <f>IF(N107="sníž. přenesená",J107,0)</f>
        <v>0</v>
      </c>
      <c r="BI107" s="124">
        <f>IF(N107="nulová",J107,0)</f>
        <v>0</v>
      </c>
      <c r="BJ107" s="15" t="s">
        <v>83</v>
      </c>
      <c r="BK107" s="124">
        <f>ROUND(I107*H107,2)</f>
        <v>0</v>
      </c>
      <c r="BL107" s="15" t="s">
        <v>289</v>
      </c>
      <c r="BM107" s="123" t="s">
        <v>405</v>
      </c>
    </row>
    <row r="108" spans="2:65" s="1" customFormat="1" ht="58.5">
      <c r="B108" s="30"/>
      <c r="D108" s="125" t="s">
        <v>291</v>
      </c>
      <c r="F108" s="126" t="s">
        <v>406</v>
      </c>
      <c r="I108" s="127"/>
      <c r="L108" s="30"/>
      <c r="M108" s="128"/>
      <c r="T108" s="51"/>
      <c r="AT108" s="15" t="s">
        <v>291</v>
      </c>
      <c r="AU108" s="15" t="s">
        <v>76</v>
      </c>
    </row>
    <row r="109" spans="2:65" s="9" customFormat="1" ht="11.25">
      <c r="B109" s="129"/>
      <c r="D109" s="125" t="s">
        <v>292</v>
      </c>
      <c r="E109" s="130" t="s">
        <v>35</v>
      </c>
      <c r="F109" s="131" t="s">
        <v>825</v>
      </c>
      <c r="H109" s="132">
        <v>1.1339999999999999</v>
      </c>
      <c r="I109" s="133"/>
      <c r="L109" s="129"/>
      <c r="M109" s="134"/>
      <c r="T109" s="135"/>
      <c r="AT109" s="130" t="s">
        <v>292</v>
      </c>
      <c r="AU109" s="130" t="s">
        <v>76</v>
      </c>
      <c r="AV109" s="9" t="s">
        <v>85</v>
      </c>
      <c r="AW109" s="9" t="s">
        <v>37</v>
      </c>
      <c r="AX109" s="9" t="s">
        <v>83</v>
      </c>
      <c r="AY109" s="130" t="s">
        <v>288</v>
      </c>
    </row>
    <row r="110" spans="2:65" s="1" customFormat="1" ht="16.5" customHeight="1">
      <c r="B110" s="30"/>
      <c r="C110" s="144" t="s">
        <v>337</v>
      </c>
      <c r="D110" s="144" t="s">
        <v>349</v>
      </c>
      <c r="E110" s="145" t="s">
        <v>723</v>
      </c>
      <c r="F110" s="146" t="s">
        <v>724</v>
      </c>
      <c r="G110" s="147" t="s">
        <v>368</v>
      </c>
      <c r="H110" s="148">
        <v>0.56699999999999995</v>
      </c>
      <c r="I110" s="149"/>
      <c r="J110" s="150">
        <f>ROUND(I110*H110,2)</f>
        <v>0</v>
      </c>
      <c r="K110" s="151"/>
      <c r="L110" s="30"/>
      <c r="M110" s="152" t="s">
        <v>35</v>
      </c>
      <c r="N110" s="153" t="s">
        <v>47</v>
      </c>
      <c r="P110" s="121">
        <f>O110*H110</f>
        <v>0</v>
      </c>
      <c r="Q110" s="121">
        <v>0</v>
      </c>
      <c r="R110" s="121">
        <f>Q110*H110</f>
        <v>0</v>
      </c>
      <c r="S110" s="121">
        <v>0</v>
      </c>
      <c r="T110" s="122">
        <f>S110*H110</f>
        <v>0</v>
      </c>
      <c r="AR110" s="123" t="s">
        <v>289</v>
      </c>
      <c r="AT110" s="123" t="s">
        <v>349</v>
      </c>
      <c r="AU110" s="123" t="s">
        <v>76</v>
      </c>
      <c r="AY110" s="15" t="s">
        <v>288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5" t="s">
        <v>83</v>
      </c>
      <c r="BK110" s="124">
        <f>ROUND(I110*H110,2)</f>
        <v>0</v>
      </c>
      <c r="BL110" s="15" t="s">
        <v>289</v>
      </c>
      <c r="BM110" s="123" t="s">
        <v>826</v>
      </c>
    </row>
    <row r="111" spans="2:65" s="1" customFormat="1" ht="19.5">
      <c r="B111" s="30"/>
      <c r="D111" s="125" t="s">
        <v>291</v>
      </c>
      <c r="F111" s="126" t="s">
        <v>726</v>
      </c>
      <c r="I111" s="127"/>
      <c r="L111" s="30"/>
      <c r="M111" s="128"/>
      <c r="T111" s="51"/>
      <c r="AT111" s="15" t="s">
        <v>291</v>
      </c>
      <c r="AU111" s="15" t="s">
        <v>76</v>
      </c>
    </row>
    <row r="112" spans="2:65" s="9" customFormat="1" ht="11.25">
      <c r="B112" s="129"/>
      <c r="D112" s="125" t="s">
        <v>292</v>
      </c>
      <c r="E112" s="130" t="s">
        <v>35</v>
      </c>
      <c r="F112" s="131" t="s">
        <v>827</v>
      </c>
      <c r="H112" s="132">
        <v>0.56699999999999995</v>
      </c>
      <c r="I112" s="133"/>
      <c r="L112" s="129"/>
      <c r="M112" s="134"/>
      <c r="T112" s="135"/>
      <c r="AT112" s="130" t="s">
        <v>292</v>
      </c>
      <c r="AU112" s="130" t="s">
        <v>76</v>
      </c>
      <c r="AV112" s="9" t="s">
        <v>85</v>
      </c>
      <c r="AW112" s="9" t="s">
        <v>37</v>
      </c>
      <c r="AX112" s="9" t="s">
        <v>83</v>
      </c>
      <c r="AY112" s="130" t="s">
        <v>288</v>
      </c>
    </row>
    <row r="113" spans="2:65" s="1" customFormat="1" ht="16.5" customHeight="1">
      <c r="B113" s="30"/>
      <c r="C113" s="144" t="s">
        <v>343</v>
      </c>
      <c r="D113" s="144" t="s">
        <v>349</v>
      </c>
      <c r="E113" s="145" t="s">
        <v>408</v>
      </c>
      <c r="F113" s="146" t="s">
        <v>409</v>
      </c>
      <c r="G113" s="147" t="s">
        <v>296</v>
      </c>
      <c r="H113" s="148">
        <v>567</v>
      </c>
      <c r="I113" s="149"/>
      <c r="J113" s="150">
        <f>ROUND(I113*H113,2)</f>
        <v>0</v>
      </c>
      <c r="K113" s="151"/>
      <c r="L113" s="30"/>
      <c r="M113" s="152" t="s">
        <v>35</v>
      </c>
      <c r="N113" s="153" t="s">
        <v>47</v>
      </c>
      <c r="P113" s="121">
        <f>O113*H113</f>
        <v>0</v>
      </c>
      <c r="Q113" s="121">
        <v>0</v>
      </c>
      <c r="R113" s="121">
        <f>Q113*H113</f>
        <v>0</v>
      </c>
      <c r="S113" s="121">
        <v>0</v>
      </c>
      <c r="T113" s="122">
        <f>S113*H113</f>
        <v>0</v>
      </c>
      <c r="AR113" s="123" t="s">
        <v>289</v>
      </c>
      <c r="AT113" s="123" t="s">
        <v>349</v>
      </c>
      <c r="AU113" s="123" t="s">
        <v>76</v>
      </c>
      <c r="AY113" s="15" t="s">
        <v>288</v>
      </c>
      <c r="BE113" s="124">
        <f>IF(N113="základní",J113,0)</f>
        <v>0</v>
      </c>
      <c r="BF113" s="124">
        <f>IF(N113="snížená",J113,0)</f>
        <v>0</v>
      </c>
      <c r="BG113" s="124">
        <f>IF(N113="zákl. přenesená",J113,0)</f>
        <v>0</v>
      </c>
      <c r="BH113" s="124">
        <f>IF(N113="sníž. přenesená",J113,0)</f>
        <v>0</v>
      </c>
      <c r="BI113" s="124">
        <f>IF(N113="nulová",J113,0)</f>
        <v>0</v>
      </c>
      <c r="BJ113" s="15" t="s">
        <v>83</v>
      </c>
      <c r="BK113" s="124">
        <f>ROUND(I113*H113,2)</f>
        <v>0</v>
      </c>
      <c r="BL113" s="15" t="s">
        <v>289</v>
      </c>
      <c r="BM113" s="123" t="s">
        <v>828</v>
      </c>
    </row>
    <row r="114" spans="2:65" s="1" customFormat="1" ht="11.25">
      <c r="B114" s="30"/>
      <c r="D114" s="125" t="s">
        <v>291</v>
      </c>
      <c r="F114" s="126" t="s">
        <v>409</v>
      </c>
      <c r="I114" s="127"/>
      <c r="L114" s="30"/>
      <c r="M114" s="128"/>
      <c r="T114" s="51"/>
      <c r="AT114" s="15" t="s">
        <v>291</v>
      </c>
      <c r="AU114" s="15" t="s">
        <v>76</v>
      </c>
    </row>
    <row r="115" spans="2:65" s="1" customFormat="1" ht="16.5" customHeight="1">
      <c r="B115" s="30"/>
      <c r="C115" s="144" t="s">
        <v>348</v>
      </c>
      <c r="D115" s="144" t="s">
        <v>349</v>
      </c>
      <c r="E115" s="145" t="s">
        <v>412</v>
      </c>
      <c r="F115" s="146" t="s">
        <v>413</v>
      </c>
      <c r="G115" s="147" t="s">
        <v>368</v>
      </c>
      <c r="H115" s="148">
        <v>0.56699999999999995</v>
      </c>
      <c r="I115" s="149"/>
      <c r="J115" s="150">
        <f>ROUND(I115*H115,2)</f>
        <v>0</v>
      </c>
      <c r="K115" s="151"/>
      <c r="L115" s="30"/>
      <c r="M115" s="152" t="s">
        <v>35</v>
      </c>
      <c r="N115" s="153" t="s">
        <v>47</v>
      </c>
      <c r="P115" s="121">
        <f>O115*H115</f>
        <v>0</v>
      </c>
      <c r="Q115" s="121">
        <v>0</v>
      </c>
      <c r="R115" s="121">
        <f>Q115*H115</f>
        <v>0</v>
      </c>
      <c r="S115" s="121">
        <v>0</v>
      </c>
      <c r="T115" s="122">
        <f>S115*H115</f>
        <v>0</v>
      </c>
      <c r="AR115" s="123" t="s">
        <v>289</v>
      </c>
      <c r="AT115" s="123" t="s">
        <v>349</v>
      </c>
      <c r="AU115" s="123" t="s">
        <v>76</v>
      </c>
      <c r="AY115" s="15" t="s">
        <v>288</v>
      </c>
      <c r="BE115" s="124">
        <f>IF(N115="základní",J115,0)</f>
        <v>0</v>
      </c>
      <c r="BF115" s="124">
        <f>IF(N115="snížená",J115,0)</f>
        <v>0</v>
      </c>
      <c r="BG115" s="124">
        <f>IF(N115="zákl. přenesená",J115,0)</f>
        <v>0</v>
      </c>
      <c r="BH115" s="124">
        <f>IF(N115="sníž. přenesená",J115,0)</f>
        <v>0</v>
      </c>
      <c r="BI115" s="124">
        <f>IF(N115="nulová",J115,0)</f>
        <v>0</v>
      </c>
      <c r="BJ115" s="15" t="s">
        <v>83</v>
      </c>
      <c r="BK115" s="124">
        <f>ROUND(I115*H115,2)</f>
        <v>0</v>
      </c>
      <c r="BL115" s="15" t="s">
        <v>289</v>
      </c>
      <c r="BM115" s="123" t="s">
        <v>414</v>
      </c>
    </row>
    <row r="116" spans="2:65" s="1" customFormat="1" ht="19.5">
      <c r="B116" s="30"/>
      <c r="D116" s="125" t="s">
        <v>291</v>
      </c>
      <c r="F116" s="126" t="s">
        <v>415</v>
      </c>
      <c r="I116" s="127"/>
      <c r="L116" s="30"/>
      <c r="M116" s="128"/>
      <c r="T116" s="51"/>
      <c r="AT116" s="15" t="s">
        <v>291</v>
      </c>
      <c r="AU116" s="15" t="s">
        <v>76</v>
      </c>
    </row>
    <row r="117" spans="2:65" s="9" customFormat="1" ht="11.25">
      <c r="B117" s="129"/>
      <c r="D117" s="125" t="s">
        <v>292</v>
      </c>
      <c r="E117" s="130" t="s">
        <v>35</v>
      </c>
      <c r="F117" s="131" t="s">
        <v>827</v>
      </c>
      <c r="H117" s="132">
        <v>0.56699999999999995</v>
      </c>
      <c r="I117" s="133"/>
      <c r="L117" s="129"/>
      <c r="M117" s="134"/>
      <c r="T117" s="135"/>
      <c r="AT117" s="130" t="s">
        <v>292</v>
      </c>
      <c r="AU117" s="130" t="s">
        <v>76</v>
      </c>
      <c r="AV117" s="9" t="s">
        <v>85</v>
      </c>
      <c r="AW117" s="9" t="s">
        <v>37</v>
      </c>
      <c r="AX117" s="9" t="s">
        <v>83</v>
      </c>
      <c r="AY117" s="130" t="s">
        <v>288</v>
      </c>
    </row>
    <row r="118" spans="2:65" s="1" customFormat="1" ht="16.5" customHeight="1">
      <c r="B118" s="30"/>
      <c r="C118" s="144" t="s">
        <v>8</v>
      </c>
      <c r="D118" s="144" t="s">
        <v>349</v>
      </c>
      <c r="E118" s="145" t="s">
        <v>418</v>
      </c>
      <c r="F118" s="146" t="s">
        <v>419</v>
      </c>
      <c r="G118" s="147" t="s">
        <v>420</v>
      </c>
      <c r="H118" s="148">
        <v>8</v>
      </c>
      <c r="I118" s="149"/>
      <c r="J118" s="150">
        <f>ROUND(I118*H118,2)</f>
        <v>0</v>
      </c>
      <c r="K118" s="151"/>
      <c r="L118" s="30"/>
      <c r="M118" s="152" t="s">
        <v>35</v>
      </c>
      <c r="N118" s="153" t="s">
        <v>47</v>
      </c>
      <c r="P118" s="121">
        <f>O118*H118</f>
        <v>0</v>
      </c>
      <c r="Q118" s="121">
        <v>0</v>
      </c>
      <c r="R118" s="121">
        <f>Q118*H118</f>
        <v>0</v>
      </c>
      <c r="S118" s="121">
        <v>0</v>
      </c>
      <c r="T118" s="122">
        <f>S118*H118</f>
        <v>0</v>
      </c>
      <c r="AR118" s="123" t="s">
        <v>289</v>
      </c>
      <c r="AT118" s="123" t="s">
        <v>349</v>
      </c>
      <c r="AU118" s="123" t="s">
        <v>76</v>
      </c>
      <c r="AY118" s="15" t="s">
        <v>288</v>
      </c>
      <c r="BE118" s="124">
        <f>IF(N118="základní",J118,0)</f>
        <v>0</v>
      </c>
      <c r="BF118" s="124">
        <f>IF(N118="snížená",J118,0)</f>
        <v>0</v>
      </c>
      <c r="BG118" s="124">
        <f>IF(N118="zákl. přenesená",J118,0)</f>
        <v>0</v>
      </c>
      <c r="BH118" s="124">
        <f>IF(N118="sníž. přenesená",J118,0)</f>
        <v>0</v>
      </c>
      <c r="BI118" s="124">
        <f>IF(N118="nulová",J118,0)</f>
        <v>0</v>
      </c>
      <c r="BJ118" s="15" t="s">
        <v>83</v>
      </c>
      <c r="BK118" s="124">
        <f>ROUND(I118*H118,2)</f>
        <v>0</v>
      </c>
      <c r="BL118" s="15" t="s">
        <v>289</v>
      </c>
      <c r="BM118" s="123" t="s">
        <v>421</v>
      </c>
    </row>
    <row r="119" spans="2:65" s="1" customFormat="1" ht="39">
      <c r="B119" s="30"/>
      <c r="D119" s="125" t="s">
        <v>291</v>
      </c>
      <c r="F119" s="126" t="s">
        <v>422</v>
      </c>
      <c r="I119" s="127"/>
      <c r="L119" s="30"/>
      <c r="M119" s="128"/>
      <c r="T119" s="51"/>
      <c r="AT119" s="15" t="s">
        <v>291</v>
      </c>
      <c r="AU119" s="15" t="s">
        <v>76</v>
      </c>
    </row>
    <row r="120" spans="2:65" s="9" customFormat="1" ht="11.25">
      <c r="B120" s="129"/>
      <c r="D120" s="125" t="s">
        <v>292</v>
      </c>
      <c r="E120" s="130" t="s">
        <v>35</v>
      </c>
      <c r="F120" s="131" t="s">
        <v>829</v>
      </c>
      <c r="H120" s="132">
        <v>8</v>
      </c>
      <c r="I120" s="133"/>
      <c r="L120" s="129"/>
      <c r="M120" s="134"/>
      <c r="T120" s="135"/>
      <c r="AT120" s="130" t="s">
        <v>292</v>
      </c>
      <c r="AU120" s="130" t="s">
        <v>76</v>
      </c>
      <c r="AV120" s="9" t="s">
        <v>85</v>
      </c>
      <c r="AW120" s="9" t="s">
        <v>37</v>
      </c>
      <c r="AX120" s="9" t="s">
        <v>83</v>
      </c>
      <c r="AY120" s="130" t="s">
        <v>288</v>
      </c>
    </row>
    <row r="121" spans="2:65" s="1" customFormat="1" ht="16.5" customHeight="1">
      <c r="B121" s="30"/>
      <c r="C121" s="144" t="s">
        <v>359</v>
      </c>
      <c r="D121" s="144" t="s">
        <v>349</v>
      </c>
      <c r="E121" s="145" t="s">
        <v>730</v>
      </c>
      <c r="F121" s="146" t="s">
        <v>731</v>
      </c>
      <c r="G121" s="147" t="s">
        <v>420</v>
      </c>
      <c r="H121" s="148">
        <v>4</v>
      </c>
      <c r="I121" s="149"/>
      <c r="J121" s="150">
        <f>ROUND(I121*H121,2)</f>
        <v>0</v>
      </c>
      <c r="K121" s="151"/>
      <c r="L121" s="30"/>
      <c r="M121" s="152" t="s">
        <v>35</v>
      </c>
      <c r="N121" s="153" t="s">
        <v>47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289</v>
      </c>
      <c r="AT121" s="123" t="s">
        <v>349</v>
      </c>
      <c r="AU121" s="123" t="s">
        <v>76</v>
      </c>
      <c r="AY121" s="15" t="s">
        <v>288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5" t="s">
        <v>83</v>
      </c>
      <c r="BK121" s="124">
        <f>ROUND(I121*H121,2)</f>
        <v>0</v>
      </c>
      <c r="BL121" s="15" t="s">
        <v>289</v>
      </c>
      <c r="BM121" s="123" t="s">
        <v>427</v>
      </c>
    </row>
    <row r="122" spans="2:65" s="1" customFormat="1" ht="39">
      <c r="B122" s="30"/>
      <c r="D122" s="125" t="s">
        <v>291</v>
      </c>
      <c r="F122" s="126" t="s">
        <v>732</v>
      </c>
      <c r="I122" s="127"/>
      <c r="L122" s="30"/>
      <c r="M122" s="128"/>
      <c r="T122" s="51"/>
      <c r="AT122" s="15" t="s">
        <v>291</v>
      </c>
      <c r="AU122" s="15" t="s">
        <v>76</v>
      </c>
    </row>
    <row r="123" spans="2:65" s="9" customFormat="1" ht="11.25">
      <c r="B123" s="129"/>
      <c r="D123" s="125" t="s">
        <v>292</v>
      </c>
      <c r="E123" s="130" t="s">
        <v>35</v>
      </c>
      <c r="F123" s="131" t="s">
        <v>733</v>
      </c>
      <c r="H123" s="132">
        <v>4</v>
      </c>
      <c r="I123" s="133"/>
      <c r="L123" s="129"/>
      <c r="M123" s="134"/>
      <c r="T123" s="135"/>
      <c r="AT123" s="130" t="s">
        <v>292</v>
      </c>
      <c r="AU123" s="130" t="s">
        <v>76</v>
      </c>
      <c r="AV123" s="9" t="s">
        <v>85</v>
      </c>
      <c r="AW123" s="9" t="s">
        <v>37</v>
      </c>
      <c r="AX123" s="9" t="s">
        <v>83</v>
      </c>
      <c r="AY123" s="130" t="s">
        <v>288</v>
      </c>
    </row>
    <row r="124" spans="2:65" s="1" customFormat="1" ht="16.5" customHeight="1">
      <c r="B124" s="30"/>
      <c r="C124" s="144" t="s">
        <v>365</v>
      </c>
      <c r="D124" s="144" t="s">
        <v>349</v>
      </c>
      <c r="E124" s="145" t="s">
        <v>431</v>
      </c>
      <c r="F124" s="146" t="s">
        <v>432</v>
      </c>
      <c r="G124" s="147" t="s">
        <v>420</v>
      </c>
      <c r="H124" s="148">
        <v>4</v>
      </c>
      <c r="I124" s="149"/>
      <c r="J124" s="150">
        <f>ROUND(I124*H124,2)</f>
        <v>0</v>
      </c>
      <c r="K124" s="151"/>
      <c r="L124" s="30"/>
      <c r="M124" s="152" t="s">
        <v>35</v>
      </c>
      <c r="N124" s="153" t="s">
        <v>47</v>
      </c>
      <c r="P124" s="121">
        <f>O124*H124</f>
        <v>0</v>
      </c>
      <c r="Q124" s="121">
        <v>0</v>
      </c>
      <c r="R124" s="121">
        <f>Q124*H124</f>
        <v>0</v>
      </c>
      <c r="S124" s="121">
        <v>0</v>
      </c>
      <c r="T124" s="122">
        <f>S124*H124</f>
        <v>0</v>
      </c>
      <c r="AR124" s="123" t="s">
        <v>289</v>
      </c>
      <c r="AT124" s="123" t="s">
        <v>349</v>
      </c>
      <c r="AU124" s="123" t="s">
        <v>76</v>
      </c>
      <c r="AY124" s="15" t="s">
        <v>288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83</v>
      </c>
      <c r="BK124" s="124">
        <f>ROUND(I124*H124,2)</f>
        <v>0</v>
      </c>
      <c r="BL124" s="15" t="s">
        <v>289</v>
      </c>
      <c r="BM124" s="123" t="s">
        <v>433</v>
      </c>
    </row>
    <row r="125" spans="2:65" s="1" customFormat="1" ht="29.25">
      <c r="B125" s="30"/>
      <c r="D125" s="125" t="s">
        <v>291</v>
      </c>
      <c r="F125" s="126" t="s">
        <v>434</v>
      </c>
      <c r="I125" s="127"/>
      <c r="L125" s="30"/>
      <c r="M125" s="128"/>
      <c r="T125" s="51"/>
      <c r="AT125" s="15" t="s">
        <v>291</v>
      </c>
      <c r="AU125" s="15" t="s">
        <v>76</v>
      </c>
    </row>
    <row r="126" spans="2:65" s="9" customFormat="1" ht="11.25">
      <c r="B126" s="129"/>
      <c r="D126" s="125" t="s">
        <v>292</v>
      </c>
      <c r="E126" s="130" t="s">
        <v>35</v>
      </c>
      <c r="F126" s="131" t="s">
        <v>289</v>
      </c>
      <c r="H126" s="132">
        <v>4</v>
      </c>
      <c r="I126" s="133"/>
      <c r="L126" s="129"/>
      <c r="M126" s="134"/>
      <c r="T126" s="135"/>
      <c r="AT126" s="130" t="s">
        <v>292</v>
      </c>
      <c r="AU126" s="130" t="s">
        <v>76</v>
      </c>
      <c r="AV126" s="9" t="s">
        <v>85</v>
      </c>
      <c r="AW126" s="9" t="s">
        <v>37</v>
      </c>
      <c r="AX126" s="9" t="s">
        <v>83</v>
      </c>
      <c r="AY126" s="130" t="s">
        <v>288</v>
      </c>
    </row>
    <row r="127" spans="2:65" s="1" customFormat="1" ht="16.5" customHeight="1">
      <c r="B127" s="30"/>
      <c r="C127" s="144" t="s">
        <v>372</v>
      </c>
      <c r="D127" s="144" t="s">
        <v>349</v>
      </c>
      <c r="E127" s="145" t="s">
        <v>443</v>
      </c>
      <c r="F127" s="146" t="s">
        <v>444</v>
      </c>
      <c r="G127" s="147" t="s">
        <v>296</v>
      </c>
      <c r="H127" s="148">
        <v>1134</v>
      </c>
      <c r="I127" s="149"/>
      <c r="J127" s="150">
        <f>ROUND(I127*H127,2)</f>
        <v>0</v>
      </c>
      <c r="K127" s="151"/>
      <c r="L127" s="30"/>
      <c r="M127" s="152" t="s">
        <v>35</v>
      </c>
      <c r="N127" s="153" t="s">
        <v>47</v>
      </c>
      <c r="P127" s="121">
        <f>O127*H127</f>
        <v>0</v>
      </c>
      <c r="Q127" s="121">
        <v>0</v>
      </c>
      <c r="R127" s="121">
        <f>Q127*H127</f>
        <v>0</v>
      </c>
      <c r="S127" s="121">
        <v>0</v>
      </c>
      <c r="T127" s="122">
        <f>S127*H127</f>
        <v>0</v>
      </c>
      <c r="AR127" s="123" t="s">
        <v>289</v>
      </c>
      <c r="AT127" s="123" t="s">
        <v>349</v>
      </c>
      <c r="AU127" s="123" t="s">
        <v>76</v>
      </c>
      <c r="AY127" s="15" t="s">
        <v>288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83</v>
      </c>
      <c r="BK127" s="124">
        <f>ROUND(I127*H127,2)</f>
        <v>0</v>
      </c>
      <c r="BL127" s="15" t="s">
        <v>289</v>
      </c>
      <c r="BM127" s="123" t="s">
        <v>445</v>
      </c>
    </row>
    <row r="128" spans="2:65" s="1" customFormat="1" ht="29.25">
      <c r="B128" s="30"/>
      <c r="D128" s="125" t="s">
        <v>291</v>
      </c>
      <c r="F128" s="126" t="s">
        <v>446</v>
      </c>
      <c r="I128" s="127"/>
      <c r="L128" s="30"/>
      <c r="M128" s="128"/>
      <c r="T128" s="51"/>
      <c r="AT128" s="15" t="s">
        <v>291</v>
      </c>
      <c r="AU128" s="15" t="s">
        <v>76</v>
      </c>
    </row>
    <row r="129" spans="2:65" s="9" customFormat="1" ht="11.25">
      <c r="B129" s="129"/>
      <c r="D129" s="125" t="s">
        <v>292</v>
      </c>
      <c r="E129" s="130" t="s">
        <v>35</v>
      </c>
      <c r="F129" s="131" t="s">
        <v>823</v>
      </c>
      <c r="H129" s="132">
        <v>1134</v>
      </c>
      <c r="I129" s="133"/>
      <c r="L129" s="129"/>
      <c r="M129" s="134"/>
      <c r="T129" s="135"/>
      <c r="AT129" s="130" t="s">
        <v>292</v>
      </c>
      <c r="AU129" s="130" t="s">
        <v>76</v>
      </c>
      <c r="AV129" s="9" t="s">
        <v>85</v>
      </c>
      <c r="AW129" s="9" t="s">
        <v>37</v>
      </c>
      <c r="AX129" s="9" t="s">
        <v>83</v>
      </c>
      <c r="AY129" s="130" t="s">
        <v>288</v>
      </c>
    </row>
    <row r="130" spans="2:65" s="1" customFormat="1" ht="16.5" customHeight="1">
      <c r="B130" s="30"/>
      <c r="C130" s="144" t="s">
        <v>378</v>
      </c>
      <c r="D130" s="144" t="s">
        <v>349</v>
      </c>
      <c r="E130" s="145" t="s">
        <v>449</v>
      </c>
      <c r="F130" s="146" t="s">
        <v>450</v>
      </c>
      <c r="G130" s="147" t="s">
        <v>296</v>
      </c>
      <c r="H130" s="148">
        <v>1134</v>
      </c>
      <c r="I130" s="149"/>
      <c r="J130" s="150">
        <f>ROUND(I130*H130,2)</f>
        <v>0</v>
      </c>
      <c r="K130" s="151"/>
      <c r="L130" s="30"/>
      <c r="M130" s="152" t="s">
        <v>35</v>
      </c>
      <c r="N130" s="153" t="s">
        <v>47</v>
      </c>
      <c r="P130" s="121">
        <f>O130*H130</f>
        <v>0</v>
      </c>
      <c r="Q130" s="121">
        <v>0</v>
      </c>
      <c r="R130" s="121">
        <f>Q130*H130</f>
        <v>0</v>
      </c>
      <c r="S130" s="121">
        <v>0</v>
      </c>
      <c r="T130" s="122">
        <f>S130*H130</f>
        <v>0</v>
      </c>
      <c r="AR130" s="123" t="s">
        <v>289</v>
      </c>
      <c r="AT130" s="123" t="s">
        <v>349</v>
      </c>
      <c r="AU130" s="123" t="s">
        <v>76</v>
      </c>
      <c r="AY130" s="15" t="s">
        <v>288</v>
      </c>
      <c r="BE130" s="124">
        <f>IF(N130="základní",J130,0)</f>
        <v>0</v>
      </c>
      <c r="BF130" s="124">
        <f>IF(N130="snížená",J130,0)</f>
        <v>0</v>
      </c>
      <c r="BG130" s="124">
        <f>IF(N130="zákl. přenesená",J130,0)</f>
        <v>0</v>
      </c>
      <c r="BH130" s="124">
        <f>IF(N130="sníž. přenesená",J130,0)</f>
        <v>0</v>
      </c>
      <c r="BI130" s="124">
        <f>IF(N130="nulová",J130,0)</f>
        <v>0</v>
      </c>
      <c r="BJ130" s="15" t="s">
        <v>83</v>
      </c>
      <c r="BK130" s="124">
        <f>ROUND(I130*H130,2)</f>
        <v>0</v>
      </c>
      <c r="BL130" s="15" t="s">
        <v>289</v>
      </c>
      <c r="BM130" s="123" t="s">
        <v>451</v>
      </c>
    </row>
    <row r="131" spans="2:65" s="1" customFormat="1" ht="29.25">
      <c r="B131" s="30"/>
      <c r="D131" s="125" t="s">
        <v>291</v>
      </c>
      <c r="F131" s="126" t="s">
        <v>452</v>
      </c>
      <c r="I131" s="127"/>
      <c r="L131" s="30"/>
      <c r="M131" s="128"/>
      <c r="T131" s="51"/>
      <c r="AT131" s="15" t="s">
        <v>291</v>
      </c>
      <c r="AU131" s="15" t="s">
        <v>76</v>
      </c>
    </row>
    <row r="132" spans="2:65" s="9" customFormat="1" ht="11.25">
      <c r="B132" s="129"/>
      <c r="D132" s="125" t="s">
        <v>292</v>
      </c>
      <c r="E132" s="130" t="s">
        <v>35</v>
      </c>
      <c r="F132" s="131" t="s">
        <v>830</v>
      </c>
      <c r="H132" s="132">
        <v>1134</v>
      </c>
      <c r="I132" s="133"/>
      <c r="L132" s="129"/>
      <c r="M132" s="134"/>
      <c r="T132" s="135"/>
      <c r="AT132" s="130" t="s">
        <v>292</v>
      </c>
      <c r="AU132" s="130" t="s">
        <v>76</v>
      </c>
      <c r="AV132" s="9" t="s">
        <v>85</v>
      </c>
      <c r="AW132" s="9" t="s">
        <v>37</v>
      </c>
      <c r="AX132" s="9" t="s">
        <v>83</v>
      </c>
      <c r="AY132" s="130" t="s">
        <v>288</v>
      </c>
    </row>
    <row r="133" spans="2:65" s="1" customFormat="1" ht="16.5" customHeight="1">
      <c r="B133" s="30"/>
      <c r="C133" s="144" t="s">
        <v>384</v>
      </c>
      <c r="D133" s="144" t="s">
        <v>349</v>
      </c>
      <c r="E133" s="145" t="s">
        <v>499</v>
      </c>
      <c r="F133" s="146" t="s">
        <v>500</v>
      </c>
      <c r="G133" s="147" t="s">
        <v>303</v>
      </c>
      <c r="H133" s="148">
        <v>2</v>
      </c>
      <c r="I133" s="149"/>
      <c r="J133" s="150">
        <f>ROUND(I133*H133,2)</f>
        <v>0</v>
      </c>
      <c r="K133" s="151"/>
      <c r="L133" s="30"/>
      <c r="M133" s="152" t="s">
        <v>35</v>
      </c>
      <c r="N133" s="153" t="s">
        <v>47</v>
      </c>
      <c r="P133" s="121">
        <f>O133*H133</f>
        <v>0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289</v>
      </c>
      <c r="AT133" s="123" t="s">
        <v>349</v>
      </c>
      <c r="AU133" s="123" t="s">
        <v>76</v>
      </c>
      <c r="AY133" s="15" t="s">
        <v>288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83</v>
      </c>
      <c r="BK133" s="124">
        <f>ROUND(I133*H133,2)</f>
        <v>0</v>
      </c>
      <c r="BL133" s="15" t="s">
        <v>289</v>
      </c>
      <c r="BM133" s="123" t="s">
        <v>501</v>
      </c>
    </row>
    <row r="134" spans="2:65" s="1" customFormat="1" ht="11.25">
      <c r="B134" s="30"/>
      <c r="D134" s="125" t="s">
        <v>291</v>
      </c>
      <c r="F134" s="126" t="s">
        <v>500</v>
      </c>
      <c r="I134" s="127"/>
      <c r="L134" s="30"/>
      <c r="M134" s="128"/>
      <c r="T134" s="51"/>
      <c r="AT134" s="15" t="s">
        <v>291</v>
      </c>
      <c r="AU134" s="15" t="s">
        <v>76</v>
      </c>
    </row>
    <row r="135" spans="2:65" s="9" customFormat="1" ht="11.25">
      <c r="B135" s="129"/>
      <c r="D135" s="125" t="s">
        <v>292</v>
      </c>
      <c r="E135" s="130" t="s">
        <v>35</v>
      </c>
      <c r="F135" s="131" t="s">
        <v>831</v>
      </c>
      <c r="H135" s="132">
        <v>2</v>
      </c>
      <c r="I135" s="133"/>
      <c r="L135" s="129"/>
      <c r="M135" s="134"/>
      <c r="T135" s="135"/>
      <c r="AT135" s="130" t="s">
        <v>292</v>
      </c>
      <c r="AU135" s="130" t="s">
        <v>76</v>
      </c>
      <c r="AV135" s="9" t="s">
        <v>85</v>
      </c>
      <c r="AW135" s="9" t="s">
        <v>37</v>
      </c>
      <c r="AX135" s="9" t="s">
        <v>83</v>
      </c>
      <c r="AY135" s="130" t="s">
        <v>288</v>
      </c>
    </row>
    <row r="136" spans="2:65" s="1" customFormat="1" ht="16.5" customHeight="1">
      <c r="B136" s="30"/>
      <c r="C136" s="144" t="s">
        <v>390</v>
      </c>
      <c r="D136" s="144" t="s">
        <v>349</v>
      </c>
      <c r="E136" s="145" t="s">
        <v>504</v>
      </c>
      <c r="F136" s="146" t="s">
        <v>505</v>
      </c>
      <c r="G136" s="147" t="s">
        <v>303</v>
      </c>
      <c r="H136" s="148">
        <v>2</v>
      </c>
      <c r="I136" s="149"/>
      <c r="J136" s="150">
        <f>ROUND(I136*H136,2)</f>
        <v>0</v>
      </c>
      <c r="K136" s="151"/>
      <c r="L136" s="30"/>
      <c r="M136" s="152" t="s">
        <v>35</v>
      </c>
      <c r="N136" s="153" t="s">
        <v>47</v>
      </c>
      <c r="P136" s="121">
        <f>O136*H136</f>
        <v>0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289</v>
      </c>
      <c r="AT136" s="123" t="s">
        <v>349</v>
      </c>
      <c r="AU136" s="123" t="s">
        <v>76</v>
      </c>
      <c r="AY136" s="15" t="s">
        <v>288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83</v>
      </c>
      <c r="BK136" s="124">
        <f>ROUND(I136*H136,2)</f>
        <v>0</v>
      </c>
      <c r="BL136" s="15" t="s">
        <v>289</v>
      </c>
      <c r="BM136" s="123" t="s">
        <v>506</v>
      </c>
    </row>
    <row r="137" spans="2:65" s="1" customFormat="1" ht="11.25">
      <c r="B137" s="30"/>
      <c r="D137" s="125" t="s">
        <v>291</v>
      </c>
      <c r="F137" s="126" t="s">
        <v>507</v>
      </c>
      <c r="I137" s="127"/>
      <c r="L137" s="30"/>
      <c r="M137" s="128"/>
      <c r="T137" s="51"/>
      <c r="AT137" s="15" t="s">
        <v>291</v>
      </c>
      <c r="AU137" s="15" t="s">
        <v>76</v>
      </c>
    </row>
    <row r="138" spans="2:65" s="9" customFormat="1" ht="11.25">
      <c r="B138" s="129"/>
      <c r="D138" s="125" t="s">
        <v>292</v>
      </c>
      <c r="E138" s="130" t="s">
        <v>35</v>
      </c>
      <c r="F138" s="131" t="s">
        <v>832</v>
      </c>
      <c r="H138" s="132">
        <v>2</v>
      </c>
      <c r="I138" s="133"/>
      <c r="L138" s="129"/>
      <c r="M138" s="134"/>
      <c r="T138" s="135"/>
      <c r="AT138" s="130" t="s">
        <v>292</v>
      </c>
      <c r="AU138" s="130" t="s">
        <v>76</v>
      </c>
      <c r="AV138" s="9" t="s">
        <v>85</v>
      </c>
      <c r="AW138" s="9" t="s">
        <v>37</v>
      </c>
      <c r="AX138" s="9" t="s">
        <v>83</v>
      </c>
      <c r="AY138" s="130" t="s">
        <v>288</v>
      </c>
    </row>
    <row r="139" spans="2:65" s="1" customFormat="1" ht="16.5" customHeight="1">
      <c r="B139" s="30"/>
      <c r="C139" s="144" t="s">
        <v>396</v>
      </c>
      <c r="D139" s="144" t="s">
        <v>349</v>
      </c>
      <c r="E139" s="145" t="s">
        <v>784</v>
      </c>
      <c r="F139" s="146" t="s">
        <v>785</v>
      </c>
      <c r="G139" s="147" t="s">
        <v>296</v>
      </c>
      <c r="H139" s="148">
        <v>110</v>
      </c>
      <c r="I139" s="149"/>
      <c r="J139" s="150">
        <f>ROUND(I139*H139,2)</f>
        <v>0</v>
      </c>
      <c r="K139" s="151"/>
      <c r="L139" s="30"/>
      <c r="M139" s="152" t="s">
        <v>35</v>
      </c>
      <c r="N139" s="153" t="s">
        <v>47</v>
      </c>
      <c r="P139" s="121">
        <f>O139*H139</f>
        <v>0</v>
      </c>
      <c r="Q139" s="121">
        <v>0</v>
      </c>
      <c r="R139" s="121">
        <f>Q139*H139</f>
        <v>0</v>
      </c>
      <c r="S139" s="121">
        <v>0</v>
      </c>
      <c r="T139" s="122">
        <f>S139*H139</f>
        <v>0</v>
      </c>
      <c r="AR139" s="123" t="s">
        <v>289</v>
      </c>
      <c r="AT139" s="123" t="s">
        <v>349</v>
      </c>
      <c r="AU139" s="123" t="s">
        <v>76</v>
      </c>
      <c r="AY139" s="15" t="s">
        <v>288</v>
      </c>
      <c r="BE139" s="124">
        <f>IF(N139="základní",J139,0)</f>
        <v>0</v>
      </c>
      <c r="BF139" s="124">
        <f>IF(N139="snížená",J139,0)</f>
        <v>0</v>
      </c>
      <c r="BG139" s="124">
        <f>IF(N139="zákl. přenesená",J139,0)</f>
        <v>0</v>
      </c>
      <c r="BH139" s="124">
        <f>IF(N139="sníž. přenesená",J139,0)</f>
        <v>0</v>
      </c>
      <c r="BI139" s="124">
        <f>IF(N139="nulová",J139,0)</f>
        <v>0</v>
      </c>
      <c r="BJ139" s="15" t="s">
        <v>83</v>
      </c>
      <c r="BK139" s="124">
        <f>ROUND(I139*H139,2)</f>
        <v>0</v>
      </c>
      <c r="BL139" s="15" t="s">
        <v>289</v>
      </c>
      <c r="BM139" s="123" t="s">
        <v>786</v>
      </c>
    </row>
    <row r="140" spans="2:65" s="1" customFormat="1" ht="19.5">
      <c r="B140" s="30"/>
      <c r="D140" s="125" t="s">
        <v>291</v>
      </c>
      <c r="F140" s="126" t="s">
        <v>787</v>
      </c>
      <c r="I140" s="127"/>
      <c r="L140" s="30"/>
      <c r="M140" s="128"/>
      <c r="T140" s="51"/>
      <c r="AT140" s="15" t="s">
        <v>291</v>
      </c>
      <c r="AU140" s="15" t="s">
        <v>76</v>
      </c>
    </row>
    <row r="141" spans="2:65" s="9" customFormat="1" ht="11.25">
      <c r="B141" s="129"/>
      <c r="D141" s="125" t="s">
        <v>292</v>
      </c>
      <c r="E141" s="130" t="s">
        <v>35</v>
      </c>
      <c r="F141" s="131" t="s">
        <v>833</v>
      </c>
      <c r="H141" s="132">
        <v>110</v>
      </c>
      <c r="I141" s="133"/>
      <c r="L141" s="129"/>
      <c r="M141" s="134"/>
      <c r="T141" s="135"/>
      <c r="AT141" s="130" t="s">
        <v>292</v>
      </c>
      <c r="AU141" s="130" t="s">
        <v>76</v>
      </c>
      <c r="AV141" s="9" t="s">
        <v>85</v>
      </c>
      <c r="AW141" s="9" t="s">
        <v>37</v>
      </c>
      <c r="AX141" s="9" t="s">
        <v>83</v>
      </c>
      <c r="AY141" s="130" t="s">
        <v>288</v>
      </c>
    </row>
    <row r="142" spans="2:65" s="1" customFormat="1" ht="16.5" customHeight="1">
      <c r="B142" s="30"/>
      <c r="C142" s="144" t="s">
        <v>402</v>
      </c>
      <c r="D142" s="144" t="s">
        <v>349</v>
      </c>
      <c r="E142" s="145" t="s">
        <v>789</v>
      </c>
      <c r="F142" s="146" t="s">
        <v>790</v>
      </c>
      <c r="G142" s="147" t="s">
        <v>486</v>
      </c>
      <c r="H142" s="148">
        <v>104.5</v>
      </c>
      <c r="I142" s="149"/>
      <c r="J142" s="150">
        <f>ROUND(I142*H142,2)</f>
        <v>0</v>
      </c>
      <c r="K142" s="151"/>
      <c r="L142" s="30"/>
      <c r="M142" s="152" t="s">
        <v>35</v>
      </c>
      <c r="N142" s="153" t="s">
        <v>47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289</v>
      </c>
      <c r="AT142" s="123" t="s">
        <v>349</v>
      </c>
      <c r="AU142" s="123" t="s">
        <v>76</v>
      </c>
      <c r="AY142" s="15" t="s">
        <v>288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5" t="s">
        <v>83</v>
      </c>
      <c r="BK142" s="124">
        <f>ROUND(I142*H142,2)</f>
        <v>0</v>
      </c>
      <c r="BL142" s="15" t="s">
        <v>289</v>
      </c>
      <c r="BM142" s="123" t="s">
        <v>791</v>
      </c>
    </row>
    <row r="143" spans="2:65" s="1" customFormat="1" ht="19.5">
      <c r="B143" s="30"/>
      <c r="D143" s="125" t="s">
        <v>291</v>
      </c>
      <c r="F143" s="126" t="s">
        <v>792</v>
      </c>
      <c r="I143" s="127"/>
      <c r="L143" s="30"/>
      <c r="M143" s="128"/>
      <c r="T143" s="51"/>
      <c r="AT143" s="15" t="s">
        <v>291</v>
      </c>
      <c r="AU143" s="15" t="s">
        <v>76</v>
      </c>
    </row>
    <row r="144" spans="2:65" s="9" customFormat="1" ht="11.25">
      <c r="B144" s="129"/>
      <c r="D144" s="125" t="s">
        <v>292</v>
      </c>
      <c r="E144" s="130" t="s">
        <v>35</v>
      </c>
      <c r="F144" s="131" t="s">
        <v>834</v>
      </c>
      <c r="H144" s="132">
        <v>104.5</v>
      </c>
      <c r="I144" s="133"/>
      <c r="L144" s="129"/>
      <c r="M144" s="134"/>
      <c r="T144" s="135"/>
      <c r="AT144" s="130" t="s">
        <v>292</v>
      </c>
      <c r="AU144" s="130" t="s">
        <v>76</v>
      </c>
      <c r="AV144" s="9" t="s">
        <v>85</v>
      </c>
      <c r="AW144" s="9" t="s">
        <v>37</v>
      </c>
      <c r="AX144" s="9" t="s">
        <v>83</v>
      </c>
      <c r="AY144" s="130" t="s">
        <v>288</v>
      </c>
    </row>
    <row r="145" spans="2:65" s="1" customFormat="1" ht="16.5" customHeight="1">
      <c r="B145" s="30"/>
      <c r="C145" s="144" t="s">
        <v>7</v>
      </c>
      <c r="D145" s="144" t="s">
        <v>349</v>
      </c>
      <c r="E145" s="145" t="s">
        <v>794</v>
      </c>
      <c r="F145" s="146" t="s">
        <v>795</v>
      </c>
      <c r="G145" s="147" t="s">
        <v>296</v>
      </c>
      <c r="H145" s="148">
        <v>110</v>
      </c>
      <c r="I145" s="149"/>
      <c r="J145" s="150">
        <f>ROUND(I145*H145,2)</f>
        <v>0</v>
      </c>
      <c r="K145" s="151"/>
      <c r="L145" s="30"/>
      <c r="M145" s="152" t="s">
        <v>35</v>
      </c>
      <c r="N145" s="153" t="s">
        <v>47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289</v>
      </c>
      <c r="AT145" s="123" t="s">
        <v>349</v>
      </c>
      <c r="AU145" s="123" t="s">
        <v>76</v>
      </c>
      <c r="AY145" s="15" t="s">
        <v>288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83</v>
      </c>
      <c r="BK145" s="124">
        <f>ROUND(I145*H145,2)</f>
        <v>0</v>
      </c>
      <c r="BL145" s="15" t="s">
        <v>289</v>
      </c>
      <c r="BM145" s="123" t="s">
        <v>796</v>
      </c>
    </row>
    <row r="146" spans="2:65" s="1" customFormat="1" ht="19.5">
      <c r="B146" s="30"/>
      <c r="D146" s="125" t="s">
        <v>291</v>
      </c>
      <c r="F146" s="126" t="s">
        <v>797</v>
      </c>
      <c r="I146" s="127"/>
      <c r="L146" s="30"/>
      <c r="M146" s="128"/>
      <c r="T146" s="51"/>
      <c r="AT146" s="15" t="s">
        <v>291</v>
      </c>
      <c r="AU146" s="15" t="s">
        <v>76</v>
      </c>
    </row>
    <row r="147" spans="2:65" s="9" customFormat="1" ht="11.25">
      <c r="B147" s="129"/>
      <c r="D147" s="125" t="s">
        <v>292</v>
      </c>
      <c r="E147" s="130" t="s">
        <v>35</v>
      </c>
      <c r="F147" s="131" t="s">
        <v>833</v>
      </c>
      <c r="H147" s="132">
        <v>110</v>
      </c>
      <c r="I147" s="133"/>
      <c r="L147" s="129"/>
      <c r="M147" s="134"/>
      <c r="T147" s="135"/>
      <c r="AT147" s="130" t="s">
        <v>292</v>
      </c>
      <c r="AU147" s="130" t="s">
        <v>76</v>
      </c>
      <c r="AV147" s="9" t="s">
        <v>85</v>
      </c>
      <c r="AW147" s="9" t="s">
        <v>37</v>
      </c>
      <c r="AX147" s="9" t="s">
        <v>83</v>
      </c>
      <c r="AY147" s="130" t="s">
        <v>288</v>
      </c>
    </row>
    <row r="148" spans="2:65" s="1" customFormat="1" ht="16.5" customHeight="1">
      <c r="B148" s="30"/>
      <c r="C148" s="144" t="s">
        <v>411</v>
      </c>
      <c r="D148" s="144" t="s">
        <v>349</v>
      </c>
      <c r="E148" s="145" t="s">
        <v>798</v>
      </c>
      <c r="F148" s="146" t="s">
        <v>799</v>
      </c>
      <c r="G148" s="147" t="s">
        <v>486</v>
      </c>
      <c r="H148" s="148">
        <v>104.5</v>
      </c>
      <c r="I148" s="149"/>
      <c r="J148" s="150">
        <f>ROUND(I148*H148,2)</f>
        <v>0</v>
      </c>
      <c r="K148" s="151"/>
      <c r="L148" s="30"/>
      <c r="M148" s="152" t="s">
        <v>35</v>
      </c>
      <c r="N148" s="153" t="s">
        <v>47</v>
      </c>
      <c r="P148" s="121">
        <f>O148*H148</f>
        <v>0</v>
      </c>
      <c r="Q148" s="121">
        <v>0</v>
      </c>
      <c r="R148" s="121">
        <f>Q148*H148</f>
        <v>0</v>
      </c>
      <c r="S148" s="121">
        <v>0</v>
      </c>
      <c r="T148" s="122">
        <f>S148*H148</f>
        <v>0</v>
      </c>
      <c r="AR148" s="123" t="s">
        <v>289</v>
      </c>
      <c r="AT148" s="123" t="s">
        <v>349</v>
      </c>
      <c r="AU148" s="123" t="s">
        <v>76</v>
      </c>
      <c r="AY148" s="15" t="s">
        <v>288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83</v>
      </c>
      <c r="BK148" s="124">
        <f>ROUND(I148*H148,2)</f>
        <v>0</v>
      </c>
      <c r="BL148" s="15" t="s">
        <v>289</v>
      </c>
      <c r="BM148" s="123" t="s">
        <v>800</v>
      </c>
    </row>
    <row r="149" spans="2:65" s="1" customFormat="1" ht="19.5">
      <c r="B149" s="30"/>
      <c r="D149" s="125" t="s">
        <v>291</v>
      </c>
      <c r="F149" s="126" t="s">
        <v>801</v>
      </c>
      <c r="I149" s="127"/>
      <c r="L149" s="30"/>
      <c r="M149" s="128"/>
      <c r="T149" s="51"/>
      <c r="AT149" s="15" t="s">
        <v>291</v>
      </c>
      <c r="AU149" s="15" t="s">
        <v>76</v>
      </c>
    </row>
    <row r="150" spans="2:65" s="9" customFormat="1" ht="11.25">
      <c r="B150" s="129"/>
      <c r="D150" s="125" t="s">
        <v>292</v>
      </c>
      <c r="E150" s="130" t="s">
        <v>35</v>
      </c>
      <c r="F150" s="131" t="s">
        <v>834</v>
      </c>
      <c r="H150" s="132">
        <v>104.5</v>
      </c>
      <c r="I150" s="133"/>
      <c r="L150" s="129"/>
      <c r="M150" s="134"/>
      <c r="T150" s="135"/>
      <c r="AT150" s="130" t="s">
        <v>292</v>
      </c>
      <c r="AU150" s="130" t="s">
        <v>76</v>
      </c>
      <c r="AV150" s="9" t="s">
        <v>85</v>
      </c>
      <c r="AW150" s="9" t="s">
        <v>37</v>
      </c>
      <c r="AX150" s="9" t="s">
        <v>83</v>
      </c>
      <c r="AY150" s="130" t="s">
        <v>288</v>
      </c>
    </row>
    <row r="151" spans="2:65" s="1" customFormat="1" ht="16.5" customHeight="1">
      <c r="B151" s="30"/>
      <c r="C151" s="144" t="s">
        <v>417</v>
      </c>
      <c r="D151" s="144" t="s">
        <v>349</v>
      </c>
      <c r="E151" s="145" t="s">
        <v>736</v>
      </c>
      <c r="F151" s="146" t="s">
        <v>737</v>
      </c>
      <c r="G151" s="147" t="s">
        <v>303</v>
      </c>
      <c r="H151" s="148">
        <v>46</v>
      </c>
      <c r="I151" s="149"/>
      <c r="J151" s="150">
        <f>ROUND(I151*H151,2)</f>
        <v>0</v>
      </c>
      <c r="K151" s="151"/>
      <c r="L151" s="30"/>
      <c r="M151" s="152" t="s">
        <v>35</v>
      </c>
      <c r="N151" s="153" t="s">
        <v>47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289</v>
      </c>
      <c r="AT151" s="123" t="s">
        <v>349</v>
      </c>
      <c r="AU151" s="123" t="s">
        <v>76</v>
      </c>
      <c r="AY151" s="15" t="s">
        <v>288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5" t="s">
        <v>83</v>
      </c>
      <c r="BK151" s="124">
        <f>ROUND(I151*H151,2)</f>
        <v>0</v>
      </c>
      <c r="BL151" s="15" t="s">
        <v>289</v>
      </c>
      <c r="BM151" s="123" t="s">
        <v>738</v>
      </c>
    </row>
    <row r="152" spans="2:65" s="1" customFormat="1" ht="19.5">
      <c r="B152" s="30"/>
      <c r="D152" s="125" t="s">
        <v>291</v>
      </c>
      <c r="F152" s="126" t="s">
        <v>739</v>
      </c>
      <c r="I152" s="127"/>
      <c r="L152" s="30"/>
      <c r="M152" s="128"/>
      <c r="T152" s="51"/>
      <c r="AT152" s="15" t="s">
        <v>291</v>
      </c>
      <c r="AU152" s="15" t="s">
        <v>76</v>
      </c>
    </row>
    <row r="153" spans="2:65" s="9" customFormat="1" ht="11.25">
      <c r="B153" s="129"/>
      <c r="D153" s="125" t="s">
        <v>292</v>
      </c>
      <c r="E153" s="130" t="s">
        <v>35</v>
      </c>
      <c r="F153" s="131" t="s">
        <v>558</v>
      </c>
      <c r="H153" s="132">
        <v>46</v>
      </c>
      <c r="I153" s="133"/>
      <c r="L153" s="129"/>
      <c r="M153" s="134"/>
      <c r="T153" s="135"/>
      <c r="AT153" s="130" t="s">
        <v>292</v>
      </c>
      <c r="AU153" s="130" t="s">
        <v>76</v>
      </c>
      <c r="AV153" s="9" t="s">
        <v>85</v>
      </c>
      <c r="AW153" s="9" t="s">
        <v>37</v>
      </c>
      <c r="AX153" s="9" t="s">
        <v>83</v>
      </c>
      <c r="AY153" s="130" t="s">
        <v>288</v>
      </c>
    </row>
    <row r="154" spans="2:65" s="1" customFormat="1" ht="16.5" customHeight="1">
      <c r="B154" s="30"/>
      <c r="C154" s="144" t="s">
        <v>424</v>
      </c>
      <c r="D154" s="144" t="s">
        <v>349</v>
      </c>
      <c r="E154" s="145" t="s">
        <v>597</v>
      </c>
      <c r="F154" s="146" t="s">
        <v>598</v>
      </c>
      <c r="G154" s="147" t="s">
        <v>286</v>
      </c>
      <c r="H154" s="148">
        <v>3.91</v>
      </c>
      <c r="I154" s="149"/>
      <c r="J154" s="150">
        <f>ROUND(I154*H154,2)</f>
        <v>0</v>
      </c>
      <c r="K154" s="151"/>
      <c r="L154" s="30"/>
      <c r="M154" s="152" t="s">
        <v>35</v>
      </c>
      <c r="N154" s="153" t="s">
        <v>47</v>
      </c>
      <c r="P154" s="121">
        <f>O154*H154</f>
        <v>0</v>
      </c>
      <c r="Q154" s="121">
        <v>0</v>
      </c>
      <c r="R154" s="121">
        <f>Q154*H154</f>
        <v>0</v>
      </c>
      <c r="S154" s="121">
        <v>0</v>
      </c>
      <c r="T154" s="122">
        <f>S154*H154</f>
        <v>0</v>
      </c>
      <c r="AR154" s="123" t="s">
        <v>289</v>
      </c>
      <c r="AT154" s="123" t="s">
        <v>349</v>
      </c>
      <c r="AU154" s="123" t="s">
        <v>76</v>
      </c>
      <c r="AY154" s="15" t="s">
        <v>288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15" t="s">
        <v>83</v>
      </c>
      <c r="BK154" s="124">
        <f>ROUND(I154*H154,2)</f>
        <v>0</v>
      </c>
      <c r="BL154" s="15" t="s">
        <v>289</v>
      </c>
      <c r="BM154" s="123" t="s">
        <v>599</v>
      </c>
    </row>
    <row r="155" spans="2:65" s="1" customFormat="1" ht="29.25">
      <c r="B155" s="30"/>
      <c r="D155" s="125" t="s">
        <v>291</v>
      </c>
      <c r="F155" s="126" t="s">
        <v>600</v>
      </c>
      <c r="I155" s="127"/>
      <c r="L155" s="30"/>
      <c r="M155" s="128"/>
      <c r="T155" s="51"/>
      <c r="AT155" s="15" t="s">
        <v>291</v>
      </c>
      <c r="AU155" s="15" t="s">
        <v>76</v>
      </c>
    </row>
    <row r="156" spans="2:65" s="9" customFormat="1" ht="11.25">
      <c r="B156" s="129"/>
      <c r="D156" s="125" t="s">
        <v>292</v>
      </c>
      <c r="E156" s="130" t="s">
        <v>35</v>
      </c>
      <c r="F156" s="131" t="s">
        <v>835</v>
      </c>
      <c r="H156" s="132">
        <v>3.91</v>
      </c>
      <c r="I156" s="133"/>
      <c r="L156" s="129"/>
      <c r="M156" s="134"/>
      <c r="T156" s="135"/>
      <c r="AT156" s="130" t="s">
        <v>292</v>
      </c>
      <c r="AU156" s="130" t="s">
        <v>76</v>
      </c>
      <c r="AV156" s="9" t="s">
        <v>85</v>
      </c>
      <c r="AW156" s="9" t="s">
        <v>37</v>
      </c>
      <c r="AX156" s="9" t="s">
        <v>83</v>
      </c>
      <c r="AY156" s="130" t="s">
        <v>288</v>
      </c>
    </row>
    <row r="157" spans="2:65" s="1" customFormat="1" ht="24.2" customHeight="1">
      <c r="B157" s="30"/>
      <c r="C157" s="144" t="s">
        <v>430</v>
      </c>
      <c r="D157" s="144" t="s">
        <v>349</v>
      </c>
      <c r="E157" s="145" t="s">
        <v>604</v>
      </c>
      <c r="F157" s="146" t="s">
        <v>605</v>
      </c>
      <c r="G157" s="147" t="s">
        <v>286</v>
      </c>
      <c r="H157" s="148">
        <v>372.19299999999998</v>
      </c>
      <c r="I157" s="149"/>
      <c r="J157" s="150">
        <f>ROUND(I157*H157,2)</f>
        <v>0</v>
      </c>
      <c r="K157" s="151"/>
      <c r="L157" s="30"/>
      <c r="M157" s="152" t="s">
        <v>35</v>
      </c>
      <c r="N157" s="153" t="s">
        <v>47</v>
      </c>
      <c r="P157" s="121">
        <f>O157*H157</f>
        <v>0</v>
      </c>
      <c r="Q157" s="121">
        <v>0</v>
      </c>
      <c r="R157" s="121">
        <f>Q157*H157</f>
        <v>0</v>
      </c>
      <c r="S157" s="121">
        <v>0</v>
      </c>
      <c r="T157" s="122">
        <f>S157*H157</f>
        <v>0</v>
      </c>
      <c r="AR157" s="123" t="s">
        <v>289</v>
      </c>
      <c r="AT157" s="123" t="s">
        <v>349</v>
      </c>
      <c r="AU157" s="123" t="s">
        <v>76</v>
      </c>
      <c r="AY157" s="15" t="s">
        <v>288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5" t="s">
        <v>83</v>
      </c>
      <c r="BK157" s="124">
        <f>ROUND(I157*H157,2)</f>
        <v>0</v>
      </c>
      <c r="BL157" s="15" t="s">
        <v>289</v>
      </c>
      <c r="BM157" s="123" t="s">
        <v>606</v>
      </c>
    </row>
    <row r="158" spans="2:65" s="1" customFormat="1" ht="19.5">
      <c r="B158" s="30"/>
      <c r="D158" s="125" t="s">
        <v>291</v>
      </c>
      <c r="F158" s="126" t="s">
        <v>607</v>
      </c>
      <c r="I158" s="127"/>
      <c r="L158" s="30"/>
      <c r="M158" s="128"/>
      <c r="T158" s="51"/>
      <c r="AT158" s="15" t="s">
        <v>291</v>
      </c>
      <c r="AU158" s="15" t="s">
        <v>76</v>
      </c>
    </row>
    <row r="159" spans="2:65" s="9" customFormat="1" ht="11.25">
      <c r="B159" s="129"/>
      <c r="D159" s="125" t="s">
        <v>292</v>
      </c>
      <c r="E159" s="130" t="s">
        <v>35</v>
      </c>
      <c r="F159" s="131" t="s">
        <v>836</v>
      </c>
      <c r="H159" s="132">
        <v>59.268000000000001</v>
      </c>
      <c r="I159" s="133"/>
      <c r="L159" s="129"/>
      <c r="M159" s="134"/>
      <c r="T159" s="135"/>
      <c r="AT159" s="130" t="s">
        <v>292</v>
      </c>
      <c r="AU159" s="130" t="s">
        <v>76</v>
      </c>
      <c r="AV159" s="9" t="s">
        <v>85</v>
      </c>
      <c r="AW159" s="9" t="s">
        <v>37</v>
      </c>
      <c r="AX159" s="9" t="s">
        <v>76</v>
      </c>
      <c r="AY159" s="130" t="s">
        <v>288</v>
      </c>
    </row>
    <row r="160" spans="2:65" s="9" customFormat="1" ht="11.25">
      <c r="B160" s="129"/>
      <c r="D160" s="125" t="s">
        <v>292</v>
      </c>
      <c r="E160" s="130" t="s">
        <v>35</v>
      </c>
      <c r="F160" s="131" t="s">
        <v>837</v>
      </c>
      <c r="H160" s="132">
        <v>309.01499999999999</v>
      </c>
      <c r="I160" s="133"/>
      <c r="L160" s="129"/>
      <c r="M160" s="134"/>
      <c r="T160" s="135"/>
      <c r="AT160" s="130" t="s">
        <v>292</v>
      </c>
      <c r="AU160" s="130" t="s">
        <v>76</v>
      </c>
      <c r="AV160" s="9" t="s">
        <v>85</v>
      </c>
      <c r="AW160" s="9" t="s">
        <v>37</v>
      </c>
      <c r="AX160" s="9" t="s">
        <v>76</v>
      </c>
      <c r="AY160" s="130" t="s">
        <v>288</v>
      </c>
    </row>
    <row r="161" spans="2:65" s="9" customFormat="1" ht="11.25">
      <c r="B161" s="129"/>
      <c r="D161" s="125" t="s">
        <v>292</v>
      </c>
      <c r="E161" s="130" t="s">
        <v>35</v>
      </c>
      <c r="F161" s="131" t="s">
        <v>838</v>
      </c>
      <c r="H161" s="132">
        <v>3.91</v>
      </c>
      <c r="I161" s="133"/>
      <c r="L161" s="129"/>
      <c r="M161" s="134"/>
      <c r="T161" s="135"/>
      <c r="AT161" s="130" t="s">
        <v>292</v>
      </c>
      <c r="AU161" s="130" t="s">
        <v>76</v>
      </c>
      <c r="AV161" s="9" t="s">
        <v>85</v>
      </c>
      <c r="AW161" s="9" t="s">
        <v>37</v>
      </c>
      <c r="AX161" s="9" t="s">
        <v>76</v>
      </c>
      <c r="AY161" s="130" t="s">
        <v>288</v>
      </c>
    </row>
    <row r="162" spans="2:65" s="10" customFormat="1" ht="11.25">
      <c r="B162" s="136"/>
      <c r="D162" s="125" t="s">
        <v>292</v>
      </c>
      <c r="E162" s="137" t="s">
        <v>35</v>
      </c>
      <c r="F162" s="138" t="s">
        <v>307</v>
      </c>
      <c r="H162" s="139">
        <v>372.19299999999998</v>
      </c>
      <c r="I162" s="140"/>
      <c r="L162" s="136"/>
      <c r="M162" s="141"/>
      <c r="T162" s="142"/>
      <c r="AT162" s="137" t="s">
        <v>292</v>
      </c>
      <c r="AU162" s="137" t="s">
        <v>76</v>
      </c>
      <c r="AV162" s="10" t="s">
        <v>289</v>
      </c>
      <c r="AW162" s="10" t="s">
        <v>37</v>
      </c>
      <c r="AX162" s="10" t="s">
        <v>83</v>
      </c>
      <c r="AY162" s="137" t="s">
        <v>288</v>
      </c>
    </row>
    <row r="163" spans="2:65" s="1" customFormat="1" ht="33" customHeight="1">
      <c r="B163" s="30"/>
      <c r="C163" s="144" t="s">
        <v>436</v>
      </c>
      <c r="D163" s="144" t="s">
        <v>349</v>
      </c>
      <c r="E163" s="145" t="s">
        <v>616</v>
      </c>
      <c r="F163" s="146" t="s">
        <v>617</v>
      </c>
      <c r="G163" s="147" t="s">
        <v>286</v>
      </c>
      <c r="H163" s="148">
        <v>8965.3449999999993</v>
      </c>
      <c r="I163" s="149"/>
      <c r="J163" s="150">
        <f>ROUND(I163*H163,2)</f>
        <v>0</v>
      </c>
      <c r="K163" s="151"/>
      <c r="L163" s="30"/>
      <c r="M163" s="152" t="s">
        <v>35</v>
      </c>
      <c r="N163" s="153" t="s">
        <v>47</v>
      </c>
      <c r="P163" s="121">
        <f>O163*H163</f>
        <v>0</v>
      </c>
      <c r="Q163" s="121">
        <v>0</v>
      </c>
      <c r="R163" s="121">
        <f>Q163*H163</f>
        <v>0</v>
      </c>
      <c r="S163" s="121">
        <v>0</v>
      </c>
      <c r="T163" s="122">
        <f>S163*H163</f>
        <v>0</v>
      </c>
      <c r="AR163" s="123" t="s">
        <v>289</v>
      </c>
      <c r="AT163" s="123" t="s">
        <v>349</v>
      </c>
      <c r="AU163" s="123" t="s">
        <v>76</v>
      </c>
      <c r="AY163" s="15" t="s">
        <v>288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5" t="s">
        <v>83</v>
      </c>
      <c r="BK163" s="124">
        <f>ROUND(I163*H163,2)</f>
        <v>0</v>
      </c>
      <c r="BL163" s="15" t="s">
        <v>289</v>
      </c>
      <c r="BM163" s="123" t="s">
        <v>618</v>
      </c>
    </row>
    <row r="164" spans="2:65" s="1" customFormat="1" ht="19.5">
      <c r="B164" s="30"/>
      <c r="D164" s="125" t="s">
        <v>291</v>
      </c>
      <c r="F164" s="126" t="s">
        <v>619</v>
      </c>
      <c r="I164" s="127"/>
      <c r="L164" s="30"/>
      <c r="M164" s="128"/>
      <c r="T164" s="51"/>
      <c r="AT164" s="15" t="s">
        <v>291</v>
      </c>
      <c r="AU164" s="15" t="s">
        <v>76</v>
      </c>
    </row>
    <row r="165" spans="2:65" s="9" customFormat="1" ht="11.25">
      <c r="B165" s="129"/>
      <c r="D165" s="125" t="s">
        <v>292</v>
      </c>
      <c r="E165" s="130" t="s">
        <v>35</v>
      </c>
      <c r="F165" s="131" t="s">
        <v>839</v>
      </c>
      <c r="H165" s="132">
        <v>8961.4349999999995</v>
      </c>
      <c r="I165" s="133"/>
      <c r="L165" s="129"/>
      <c r="M165" s="134"/>
      <c r="T165" s="135"/>
      <c r="AT165" s="130" t="s">
        <v>292</v>
      </c>
      <c r="AU165" s="130" t="s">
        <v>76</v>
      </c>
      <c r="AV165" s="9" t="s">
        <v>85</v>
      </c>
      <c r="AW165" s="9" t="s">
        <v>37</v>
      </c>
      <c r="AX165" s="9" t="s">
        <v>76</v>
      </c>
      <c r="AY165" s="130" t="s">
        <v>288</v>
      </c>
    </row>
    <row r="166" spans="2:65" s="9" customFormat="1" ht="11.25">
      <c r="B166" s="129"/>
      <c r="D166" s="125" t="s">
        <v>292</v>
      </c>
      <c r="E166" s="130" t="s">
        <v>35</v>
      </c>
      <c r="F166" s="131" t="s">
        <v>840</v>
      </c>
      <c r="H166" s="132">
        <v>3.91</v>
      </c>
      <c r="I166" s="133"/>
      <c r="L166" s="129"/>
      <c r="M166" s="134"/>
      <c r="T166" s="135"/>
      <c r="AT166" s="130" t="s">
        <v>292</v>
      </c>
      <c r="AU166" s="130" t="s">
        <v>76</v>
      </c>
      <c r="AV166" s="9" t="s">
        <v>85</v>
      </c>
      <c r="AW166" s="9" t="s">
        <v>37</v>
      </c>
      <c r="AX166" s="9" t="s">
        <v>76</v>
      </c>
      <c r="AY166" s="130" t="s">
        <v>288</v>
      </c>
    </row>
    <row r="167" spans="2:65" s="10" customFormat="1" ht="11.25">
      <c r="B167" s="136"/>
      <c r="D167" s="125" t="s">
        <v>292</v>
      </c>
      <c r="E167" s="137" t="s">
        <v>35</v>
      </c>
      <c r="F167" s="138" t="s">
        <v>307</v>
      </c>
      <c r="H167" s="139">
        <v>8965.3449999999993</v>
      </c>
      <c r="I167" s="140"/>
      <c r="L167" s="136"/>
      <c r="M167" s="141"/>
      <c r="T167" s="142"/>
      <c r="AT167" s="137" t="s">
        <v>292</v>
      </c>
      <c r="AU167" s="137" t="s">
        <v>76</v>
      </c>
      <c r="AV167" s="10" t="s">
        <v>289</v>
      </c>
      <c r="AW167" s="10" t="s">
        <v>37</v>
      </c>
      <c r="AX167" s="10" t="s">
        <v>83</v>
      </c>
      <c r="AY167" s="137" t="s">
        <v>288</v>
      </c>
    </row>
    <row r="168" spans="2:65" s="1" customFormat="1" ht="16.5" customHeight="1">
      <c r="B168" s="30"/>
      <c r="C168" s="144" t="s">
        <v>442</v>
      </c>
      <c r="D168" s="144" t="s">
        <v>349</v>
      </c>
      <c r="E168" s="145" t="s">
        <v>627</v>
      </c>
      <c r="F168" s="146" t="s">
        <v>628</v>
      </c>
      <c r="G168" s="147" t="s">
        <v>286</v>
      </c>
      <c r="H168" s="148">
        <v>2.5000000000000001E-2</v>
      </c>
      <c r="I168" s="149"/>
      <c r="J168" s="150">
        <f>ROUND(I168*H168,2)</f>
        <v>0</v>
      </c>
      <c r="K168" s="151"/>
      <c r="L168" s="30"/>
      <c r="M168" s="152" t="s">
        <v>35</v>
      </c>
      <c r="N168" s="153" t="s">
        <v>47</v>
      </c>
      <c r="P168" s="121">
        <f>O168*H168</f>
        <v>0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AR168" s="123" t="s">
        <v>289</v>
      </c>
      <c r="AT168" s="123" t="s">
        <v>349</v>
      </c>
      <c r="AU168" s="123" t="s">
        <v>76</v>
      </c>
      <c r="AY168" s="15" t="s">
        <v>288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5" t="s">
        <v>83</v>
      </c>
      <c r="BK168" s="124">
        <f>ROUND(I168*H168,2)</f>
        <v>0</v>
      </c>
      <c r="BL168" s="15" t="s">
        <v>289</v>
      </c>
      <c r="BM168" s="123" t="s">
        <v>629</v>
      </c>
    </row>
    <row r="169" spans="2:65" s="1" customFormat="1" ht="19.5">
      <c r="B169" s="30"/>
      <c r="D169" s="125" t="s">
        <v>291</v>
      </c>
      <c r="F169" s="126" t="s">
        <v>630</v>
      </c>
      <c r="I169" s="127"/>
      <c r="L169" s="30"/>
      <c r="M169" s="128"/>
      <c r="T169" s="51"/>
      <c r="AT169" s="15" t="s">
        <v>291</v>
      </c>
      <c r="AU169" s="15" t="s">
        <v>76</v>
      </c>
    </row>
    <row r="170" spans="2:65" s="9" customFormat="1" ht="11.25">
      <c r="B170" s="129"/>
      <c r="D170" s="125" t="s">
        <v>292</v>
      </c>
      <c r="E170" s="130" t="s">
        <v>35</v>
      </c>
      <c r="F170" s="131" t="s">
        <v>841</v>
      </c>
      <c r="H170" s="132">
        <v>2.5000000000000001E-2</v>
      </c>
      <c r="I170" s="133"/>
      <c r="L170" s="129"/>
      <c r="M170" s="134"/>
      <c r="T170" s="135"/>
      <c r="AT170" s="130" t="s">
        <v>292</v>
      </c>
      <c r="AU170" s="130" t="s">
        <v>76</v>
      </c>
      <c r="AV170" s="9" t="s">
        <v>85</v>
      </c>
      <c r="AW170" s="9" t="s">
        <v>37</v>
      </c>
      <c r="AX170" s="9" t="s">
        <v>83</v>
      </c>
      <c r="AY170" s="130" t="s">
        <v>288</v>
      </c>
    </row>
    <row r="171" spans="2:65" s="1" customFormat="1" ht="24.2" customHeight="1">
      <c r="B171" s="30"/>
      <c r="C171" s="144" t="s">
        <v>448</v>
      </c>
      <c r="D171" s="144" t="s">
        <v>349</v>
      </c>
      <c r="E171" s="145" t="s">
        <v>635</v>
      </c>
      <c r="F171" s="146" t="s">
        <v>636</v>
      </c>
      <c r="G171" s="147" t="s">
        <v>286</v>
      </c>
      <c r="H171" s="148">
        <v>465.26299999999998</v>
      </c>
      <c r="I171" s="149"/>
      <c r="J171" s="150">
        <f>ROUND(I171*H171,2)</f>
        <v>0</v>
      </c>
      <c r="K171" s="151"/>
      <c r="L171" s="30"/>
      <c r="M171" s="152" t="s">
        <v>35</v>
      </c>
      <c r="N171" s="153" t="s">
        <v>47</v>
      </c>
      <c r="P171" s="121">
        <f>O171*H171</f>
        <v>0</v>
      </c>
      <c r="Q171" s="121">
        <v>0</v>
      </c>
      <c r="R171" s="121">
        <f>Q171*H171</f>
        <v>0</v>
      </c>
      <c r="S171" s="121">
        <v>0</v>
      </c>
      <c r="T171" s="122">
        <f>S171*H171</f>
        <v>0</v>
      </c>
      <c r="AR171" s="123" t="s">
        <v>289</v>
      </c>
      <c r="AT171" s="123" t="s">
        <v>349</v>
      </c>
      <c r="AU171" s="123" t="s">
        <v>76</v>
      </c>
      <c r="AY171" s="15" t="s">
        <v>288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5" t="s">
        <v>83</v>
      </c>
      <c r="BK171" s="124">
        <f>ROUND(I171*H171,2)</f>
        <v>0</v>
      </c>
      <c r="BL171" s="15" t="s">
        <v>289</v>
      </c>
      <c r="BM171" s="123" t="s">
        <v>637</v>
      </c>
    </row>
    <row r="172" spans="2:65" s="1" customFormat="1" ht="19.5">
      <c r="B172" s="30"/>
      <c r="D172" s="125" t="s">
        <v>291</v>
      </c>
      <c r="F172" s="126" t="s">
        <v>638</v>
      </c>
      <c r="I172" s="127"/>
      <c r="L172" s="30"/>
      <c r="M172" s="128"/>
      <c r="T172" s="51"/>
      <c r="AT172" s="15" t="s">
        <v>291</v>
      </c>
      <c r="AU172" s="15" t="s">
        <v>76</v>
      </c>
    </row>
    <row r="173" spans="2:65" s="9" customFormat="1" ht="11.25">
      <c r="B173" s="129"/>
      <c r="D173" s="125" t="s">
        <v>292</v>
      </c>
      <c r="E173" s="130" t="s">
        <v>35</v>
      </c>
      <c r="F173" s="131" t="s">
        <v>842</v>
      </c>
      <c r="H173" s="132">
        <v>465.238</v>
      </c>
      <c r="I173" s="133"/>
      <c r="L173" s="129"/>
      <c r="M173" s="134"/>
      <c r="T173" s="135"/>
      <c r="AT173" s="130" t="s">
        <v>292</v>
      </c>
      <c r="AU173" s="130" t="s">
        <v>76</v>
      </c>
      <c r="AV173" s="9" t="s">
        <v>85</v>
      </c>
      <c r="AW173" s="9" t="s">
        <v>37</v>
      </c>
      <c r="AX173" s="9" t="s">
        <v>76</v>
      </c>
      <c r="AY173" s="130" t="s">
        <v>288</v>
      </c>
    </row>
    <row r="174" spans="2:65" s="9" customFormat="1" ht="11.25">
      <c r="B174" s="129"/>
      <c r="D174" s="125" t="s">
        <v>292</v>
      </c>
      <c r="E174" s="130" t="s">
        <v>35</v>
      </c>
      <c r="F174" s="131" t="s">
        <v>841</v>
      </c>
      <c r="H174" s="132">
        <v>2.5000000000000001E-2</v>
      </c>
      <c r="I174" s="133"/>
      <c r="L174" s="129"/>
      <c r="M174" s="134"/>
      <c r="T174" s="135"/>
      <c r="AT174" s="130" t="s">
        <v>292</v>
      </c>
      <c r="AU174" s="130" t="s">
        <v>76</v>
      </c>
      <c r="AV174" s="9" t="s">
        <v>85</v>
      </c>
      <c r="AW174" s="9" t="s">
        <v>37</v>
      </c>
      <c r="AX174" s="9" t="s">
        <v>76</v>
      </c>
      <c r="AY174" s="130" t="s">
        <v>288</v>
      </c>
    </row>
    <row r="175" spans="2:65" s="10" customFormat="1" ht="11.25">
      <c r="B175" s="136"/>
      <c r="D175" s="125" t="s">
        <v>292</v>
      </c>
      <c r="E175" s="137" t="s">
        <v>35</v>
      </c>
      <c r="F175" s="138" t="s">
        <v>307</v>
      </c>
      <c r="H175" s="139">
        <v>465.26299999999998</v>
      </c>
      <c r="I175" s="140"/>
      <c r="L175" s="136"/>
      <c r="M175" s="141"/>
      <c r="T175" s="142"/>
      <c r="AT175" s="137" t="s">
        <v>292</v>
      </c>
      <c r="AU175" s="137" t="s">
        <v>76</v>
      </c>
      <c r="AV175" s="10" t="s">
        <v>289</v>
      </c>
      <c r="AW175" s="10" t="s">
        <v>37</v>
      </c>
      <c r="AX175" s="10" t="s">
        <v>83</v>
      </c>
      <c r="AY175" s="137" t="s">
        <v>288</v>
      </c>
    </row>
    <row r="176" spans="2:65" s="1" customFormat="1" ht="24.2" customHeight="1">
      <c r="B176" s="30"/>
      <c r="C176" s="144" t="s">
        <v>453</v>
      </c>
      <c r="D176" s="144" t="s">
        <v>349</v>
      </c>
      <c r="E176" s="145" t="s">
        <v>644</v>
      </c>
      <c r="F176" s="146" t="s">
        <v>645</v>
      </c>
      <c r="G176" s="147" t="s">
        <v>286</v>
      </c>
      <c r="H176" s="148">
        <v>465.26299999999998</v>
      </c>
      <c r="I176" s="149"/>
      <c r="J176" s="150">
        <f>ROUND(I176*H176,2)</f>
        <v>0</v>
      </c>
      <c r="K176" s="151"/>
      <c r="L176" s="30"/>
      <c r="M176" s="152" t="s">
        <v>35</v>
      </c>
      <c r="N176" s="153" t="s">
        <v>47</v>
      </c>
      <c r="P176" s="121">
        <f>O176*H176</f>
        <v>0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289</v>
      </c>
      <c r="AT176" s="123" t="s">
        <v>349</v>
      </c>
      <c r="AU176" s="123" t="s">
        <v>76</v>
      </c>
      <c r="AY176" s="15" t="s">
        <v>288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83</v>
      </c>
      <c r="BK176" s="124">
        <f>ROUND(I176*H176,2)</f>
        <v>0</v>
      </c>
      <c r="BL176" s="15" t="s">
        <v>289</v>
      </c>
      <c r="BM176" s="123" t="s">
        <v>646</v>
      </c>
    </row>
    <row r="177" spans="2:65" s="1" customFormat="1" ht="19.5">
      <c r="B177" s="30"/>
      <c r="D177" s="125" t="s">
        <v>291</v>
      </c>
      <c r="F177" s="126" t="s">
        <v>647</v>
      </c>
      <c r="I177" s="127"/>
      <c r="L177" s="30"/>
      <c r="M177" s="128"/>
      <c r="T177" s="51"/>
      <c r="AT177" s="15" t="s">
        <v>291</v>
      </c>
      <c r="AU177" s="15" t="s">
        <v>76</v>
      </c>
    </row>
    <row r="178" spans="2:65" s="9" customFormat="1" ht="11.25">
      <c r="B178" s="129"/>
      <c r="D178" s="125" t="s">
        <v>292</v>
      </c>
      <c r="E178" s="130" t="s">
        <v>35</v>
      </c>
      <c r="F178" s="131" t="s">
        <v>843</v>
      </c>
      <c r="H178" s="132">
        <v>465.238</v>
      </c>
      <c r="I178" s="133"/>
      <c r="L178" s="129"/>
      <c r="M178" s="134"/>
      <c r="T178" s="135"/>
      <c r="AT178" s="130" t="s">
        <v>292</v>
      </c>
      <c r="AU178" s="130" t="s">
        <v>76</v>
      </c>
      <c r="AV178" s="9" t="s">
        <v>85</v>
      </c>
      <c r="AW178" s="9" t="s">
        <v>37</v>
      </c>
      <c r="AX178" s="9" t="s">
        <v>76</v>
      </c>
      <c r="AY178" s="130" t="s">
        <v>288</v>
      </c>
    </row>
    <row r="179" spans="2:65" s="9" customFormat="1" ht="11.25">
      <c r="B179" s="129"/>
      <c r="D179" s="125" t="s">
        <v>292</v>
      </c>
      <c r="E179" s="130" t="s">
        <v>35</v>
      </c>
      <c r="F179" s="131" t="s">
        <v>844</v>
      </c>
      <c r="H179" s="132">
        <v>2.5000000000000001E-2</v>
      </c>
      <c r="I179" s="133"/>
      <c r="L179" s="129"/>
      <c r="M179" s="134"/>
      <c r="T179" s="135"/>
      <c r="AT179" s="130" t="s">
        <v>292</v>
      </c>
      <c r="AU179" s="130" t="s">
        <v>76</v>
      </c>
      <c r="AV179" s="9" t="s">
        <v>85</v>
      </c>
      <c r="AW179" s="9" t="s">
        <v>37</v>
      </c>
      <c r="AX179" s="9" t="s">
        <v>76</v>
      </c>
      <c r="AY179" s="130" t="s">
        <v>288</v>
      </c>
    </row>
    <row r="180" spans="2:65" s="10" customFormat="1" ht="11.25">
      <c r="B180" s="136"/>
      <c r="D180" s="125" t="s">
        <v>292</v>
      </c>
      <c r="E180" s="137" t="s">
        <v>35</v>
      </c>
      <c r="F180" s="138" t="s">
        <v>307</v>
      </c>
      <c r="H180" s="139">
        <v>465.26299999999998</v>
      </c>
      <c r="I180" s="140"/>
      <c r="L180" s="136"/>
      <c r="M180" s="141"/>
      <c r="T180" s="142"/>
      <c r="AT180" s="137" t="s">
        <v>292</v>
      </c>
      <c r="AU180" s="137" t="s">
        <v>76</v>
      </c>
      <c r="AV180" s="10" t="s">
        <v>289</v>
      </c>
      <c r="AW180" s="10" t="s">
        <v>37</v>
      </c>
      <c r="AX180" s="10" t="s">
        <v>83</v>
      </c>
      <c r="AY180" s="137" t="s">
        <v>288</v>
      </c>
    </row>
    <row r="181" spans="2:65" s="1" customFormat="1" ht="16.5" customHeight="1">
      <c r="B181" s="30"/>
      <c r="C181" s="144" t="s">
        <v>459</v>
      </c>
      <c r="D181" s="144" t="s">
        <v>349</v>
      </c>
      <c r="E181" s="145" t="s">
        <v>753</v>
      </c>
      <c r="F181" s="146" t="s">
        <v>754</v>
      </c>
      <c r="G181" s="147" t="s">
        <v>286</v>
      </c>
      <c r="H181" s="148">
        <v>3.91</v>
      </c>
      <c r="I181" s="149"/>
      <c r="J181" s="150">
        <f>ROUND(I181*H181,2)</f>
        <v>0</v>
      </c>
      <c r="K181" s="151"/>
      <c r="L181" s="30"/>
      <c r="M181" s="152" t="s">
        <v>35</v>
      </c>
      <c r="N181" s="153" t="s">
        <v>47</v>
      </c>
      <c r="P181" s="121">
        <f>O181*H181</f>
        <v>0</v>
      </c>
      <c r="Q181" s="121">
        <v>0</v>
      </c>
      <c r="R181" s="121">
        <f>Q181*H181</f>
        <v>0</v>
      </c>
      <c r="S181" s="121">
        <v>0</v>
      </c>
      <c r="T181" s="122">
        <f>S181*H181</f>
        <v>0</v>
      </c>
      <c r="AR181" s="123" t="s">
        <v>289</v>
      </c>
      <c r="AT181" s="123" t="s">
        <v>349</v>
      </c>
      <c r="AU181" s="123" t="s">
        <v>76</v>
      </c>
      <c r="AY181" s="15" t="s">
        <v>288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83</v>
      </c>
      <c r="BK181" s="124">
        <f>ROUND(I181*H181,2)</f>
        <v>0</v>
      </c>
      <c r="BL181" s="15" t="s">
        <v>289</v>
      </c>
      <c r="BM181" s="123" t="s">
        <v>755</v>
      </c>
    </row>
    <row r="182" spans="2:65" s="1" customFormat="1" ht="29.25">
      <c r="B182" s="30"/>
      <c r="D182" s="125" t="s">
        <v>291</v>
      </c>
      <c r="F182" s="126" t="s">
        <v>756</v>
      </c>
      <c r="I182" s="127"/>
      <c r="L182" s="30"/>
      <c r="M182" s="128"/>
      <c r="T182" s="51"/>
      <c r="AT182" s="15" t="s">
        <v>291</v>
      </c>
      <c r="AU182" s="15" t="s">
        <v>76</v>
      </c>
    </row>
    <row r="183" spans="2:65" s="9" customFormat="1" ht="11.25">
      <c r="B183" s="129"/>
      <c r="D183" s="125" t="s">
        <v>292</v>
      </c>
      <c r="E183" s="130" t="s">
        <v>35</v>
      </c>
      <c r="F183" s="131" t="s">
        <v>845</v>
      </c>
      <c r="H183" s="132">
        <v>3.91</v>
      </c>
      <c r="I183" s="133"/>
      <c r="L183" s="129"/>
      <c r="M183" s="134"/>
      <c r="T183" s="135"/>
      <c r="AT183" s="130" t="s">
        <v>292</v>
      </c>
      <c r="AU183" s="130" t="s">
        <v>76</v>
      </c>
      <c r="AV183" s="9" t="s">
        <v>85</v>
      </c>
      <c r="AW183" s="9" t="s">
        <v>37</v>
      </c>
      <c r="AX183" s="9" t="s">
        <v>83</v>
      </c>
      <c r="AY183" s="130" t="s">
        <v>288</v>
      </c>
    </row>
    <row r="184" spans="2:65" s="1" customFormat="1" ht="16.5" customHeight="1">
      <c r="B184" s="30"/>
      <c r="C184" s="144" t="s">
        <v>464</v>
      </c>
      <c r="D184" s="144" t="s">
        <v>349</v>
      </c>
      <c r="E184" s="145" t="s">
        <v>678</v>
      </c>
      <c r="F184" s="146" t="s">
        <v>679</v>
      </c>
      <c r="G184" s="147" t="s">
        <v>286</v>
      </c>
      <c r="H184" s="148">
        <v>2.5000000000000001E-2</v>
      </c>
      <c r="I184" s="149"/>
      <c r="J184" s="150">
        <f>ROUND(I184*H184,2)</f>
        <v>0</v>
      </c>
      <c r="K184" s="151"/>
      <c r="L184" s="30"/>
      <c r="M184" s="152" t="s">
        <v>35</v>
      </c>
      <c r="N184" s="153" t="s">
        <v>47</v>
      </c>
      <c r="P184" s="121">
        <f>O184*H184</f>
        <v>0</v>
      </c>
      <c r="Q184" s="121">
        <v>0</v>
      </c>
      <c r="R184" s="121">
        <f>Q184*H184</f>
        <v>0</v>
      </c>
      <c r="S184" s="121">
        <v>0</v>
      </c>
      <c r="T184" s="122">
        <f>S184*H184</f>
        <v>0</v>
      </c>
      <c r="AR184" s="123" t="s">
        <v>289</v>
      </c>
      <c r="AT184" s="123" t="s">
        <v>349</v>
      </c>
      <c r="AU184" s="123" t="s">
        <v>76</v>
      </c>
      <c r="AY184" s="15" t="s">
        <v>288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15" t="s">
        <v>83</v>
      </c>
      <c r="BK184" s="124">
        <f>ROUND(I184*H184,2)</f>
        <v>0</v>
      </c>
      <c r="BL184" s="15" t="s">
        <v>289</v>
      </c>
      <c r="BM184" s="123" t="s">
        <v>680</v>
      </c>
    </row>
    <row r="185" spans="2:65" s="1" customFormat="1" ht="19.5">
      <c r="B185" s="30"/>
      <c r="D185" s="125" t="s">
        <v>291</v>
      </c>
      <c r="F185" s="126" t="s">
        <v>681</v>
      </c>
      <c r="I185" s="127"/>
      <c r="L185" s="30"/>
      <c r="M185" s="128"/>
      <c r="T185" s="51"/>
      <c r="AT185" s="15" t="s">
        <v>291</v>
      </c>
      <c r="AU185" s="15" t="s">
        <v>76</v>
      </c>
    </row>
    <row r="186" spans="2:65" s="9" customFormat="1" ht="11.25">
      <c r="B186" s="129"/>
      <c r="D186" s="125" t="s">
        <v>292</v>
      </c>
      <c r="E186" s="130" t="s">
        <v>35</v>
      </c>
      <c r="F186" s="131" t="s">
        <v>846</v>
      </c>
      <c r="H186" s="132">
        <v>2.5000000000000001E-2</v>
      </c>
      <c r="I186" s="133"/>
      <c r="L186" s="129"/>
      <c r="M186" s="154"/>
      <c r="N186" s="155"/>
      <c r="O186" s="155"/>
      <c r="P186" s="155"/>
      <c r="Q186" s="155"/>
      <c r="R186" s="155"/>
      <c r="S186" s="155"/>
      <c r="T186" s="156"/>
      <c r="AT186" s="130" t="s">
        <v>292</v>
      </c>
      <c r="AU186" s="130" t="s">
        <v>76</v>
      </c>
      <c r="AV186" s="9" t="s">
        <v>85</v>
      </c>
      <c r="AW186" s="9" t="s">
        <v>37</v>
      </c>
      <c r="AX186" s="9" t="s">
        <v>83</v>
      </c>
      <c r="AY186" s="130" t="s">
        <v>288</v>
      </c>
    </row>
    <row r="187" spans="2:65" s="1" customFormat="1" ht="6.95" customHeight="1"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30"/>
    </row>
  </sheetData>
  <sheetProtection algorithmName="SHA-512" hashValue="gug3Zqel+WFJPwGCb5QvBmWWvAJyJbF/rlvVvLDaQl6HG5TTqEU95hQr6F490utm218YlmhNKOZDAxQtYS8+EQ==" saltValue="puTDwRmEAu0Gs8OT6uPefrU6SRujmsKVd6gEQNBv0R6P24DvOhEcofMQR0AsSXUcm1winFSKq1wc81va+jU4qw==" spinCount="100000" sheet="1" objects="1" scenarios="1" formatColumns="0" formatRows="0" autoFilter="0"/>
  <autoFilter ref="C84:K186" xr:uid="{00000000-0009-0000-0000-00000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2"/>
  <sheetViews>
    <sheetView showGridLines="0" topLeftCell="A75" workbookViewId="0">
      <selection activeCell="I91" sqref="I9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5" t="s">
        <v>114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259</v>
      </c>
      <c r="L4" s="18"/>
      <c r="M4" s="88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5" t="str">
        <f>'Rekapitulace stavby'!K6</f>
        <v>Cyklická obnova trati v úseku Včelná - Horní Dvořiště.</v>
      </c>
      <c r="F7" s="226"/>
      <c r="G7" s="226"/>
      <c r="H7" s="226"/>
      <c r="L7" s="18"/>
    </row>
    <row r="8" spans="2:46" ht="12" customHeight="1">
      <c r="B8" s="18"/>
      <c r="D8" s="25" t="s">
        <v>260</v>
      </c>
      <c r="L8" s="18"/>
    </row>
    <row r="9" spans="2:46" s="1" customFormat="1" ht="16.5" customHeight="1">
      <c r="B9" s="30"/>
      <c r="E9" s="225" t="s">
        <v>816</v>
      </c>
      <c r="F9" s="227"/>
      <c r="G9" s="227"/>
      <c r="H9" s="227"/>
      <c r="L9" s="30"/>
    </row>
    <row r="10" spans="2:46" s="1" customFormat="1" ht="12" customHeight="1">
      <c r="B10" s="30"/>
      <c r="D10" s="25" t="s">
        <v>262</v>
      </c>
      <c r="L10" s="30"/>
    </row>
    <row r="11" spans="2:46" s="1" customFormat="1" ht="16.5" customHeight="1">
      <c r="B11" s="30"/>
      <c r="E11" s="208" t="s">
        <v>847</v>
      </c>
      <c r="F11" s="227"/>
      <c r="G11" s="227"/>
      <c r="H11" s="22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19</v>
      </c>
      <c r="I13" s="25" t="s">
        <v>20</v>
      </c>
      <c r="J13" s="23" t="s">
        <v>35</v>
      </c>
      <c r="L13" s="30"/>
    </row>
    <row r="14" spans="2:46" s="1" customFormat="1" ht="12" customHeight="1">
      <c r="B14" s="30"/>
      <c r="D14" s="25" t="s">
        <v>22</v>
      </c>
      <c r="F14" s="23" t="s">
        <v>818</v>
      </c>
      <c r="I14" s="25" t="s">
        <v>24</v>
      </c>
      <c r="J14" s="47" t="str">
        <f>'Rekapitulace stavby'!AN8</f>
        <v>24. 7. 2025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26</v>
      </c>
      <c r="I16" s="25" t="s">
        <v>27</v>
      </c>
      <c r="J16" s="23" t="s">
        <v>28</v>
      </c>
      <c r="L16" s="30"/>
    </row>
    <row r="17" spans="2:12" s="1" customFormat="1" ht="18" customHeight="1">
      <c r="B17" s="30"/>
      <c r="E17" s="23" t="s">
        <v>29</v>
      </c>
      <c r="I17" s="25" t="s">
        <v>30</v>
      </c>
      <c r="J17" s="23" t="s">
        <v>31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32</v>
      </c>
      <c r="I19" s="25" t="s">
        <v>27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8" t="str">
        <f>'Rekapitulace stavby'!E14</f>
        <v>Vyplň údaj</v>
      </c>
      <c r="F20" s="186"/>
      <c r="G20" s="186"/>
      <c r="H20" s="186"/>
      <c r="I20" s="25" t="s">
        <v>30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34</v>
      </c>
      <c r="I22" s="25" t="s">
        <v>27</v>
      </c>
      <c r="J22" s="23" t="str">
        <f>IF('Rekapitulace stavby'!AN16="","",'Rekapitulace stavby'!AN16)</f>
        <v/>
      </c>
      <c r="L22" s="30"/>
    </row>
    <row r="23" spans="2:12" s="1" customFormat="1" ht="18" customHeight="1">
      <c r="B23" s="30"/>
      <c r="E23" s="23" t="str">
        <f>IF('Rekapitulace stavby'!E17="","",'Rekapitulace stavby'!E17)</f>
        <v xml:space="preserve"> </v>
      </c>
      <c r="I23" s="25" t="s">
        <v>30</v>
      </c>
      <c r="J23" s="23" t="str">
        <f>IF('Rekapitulace stavby'!AN17="","",'Rekapitulace stavby'!AN17)</f>
        <v/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38</v>
      </c>
      <c r="I25" s="25" t="s">
        <v>27</v>
      </c>
      <c r="J25" s="23" t="s">
        <v>35</v>
      </c>
      <c r="L25" s="30"/>
    </row>
    <row r="26" spans="2:12" s="1" customFormat="1" ht="18" customHeight="1">
      <c r="B26" s="30"/>
      <c r="E26" s="23" t="s">
        <v>39</v>
      </c>
      <c r="I26" s="25" t="s">
        <v>30</v>
      </c>
      <c r="J26" s="23" t="s">
        <v>35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40</v>
      </c>
      <c r="L28" s="30"/>
    </row>
    <row r="29" spans="2:12" s="7" customFormat="1" ht="59.25" customHeight="1">
      <c r="B29" s="89"/>
      <c r="E29" s="191" t="s">
        <v>265</v>
      </c>
      <c r="F29" s="191"/>
      <c r="G29" s="191"/>
      <c r="H29" s="191"/>
      <c r="L29" s="89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90" t="s">
        <v>42</v>
      </c>
      <c r="J32" s="61">
        <f>ROUND(J85,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44</v>
      </c>
      <c r="I34" s="33" t="s">
        <v>43</v>
      </c>
      <c r="J34" s="33" t="s">
        <v>45</v>
      </c>
      <c r="L34" s="30"/>
    </row>
    <row r="35" spans="2:12" s="1" customFormat="1" ht="14.45" customHeight="1">
      <c r="B35" s="30"/>
      <c r="D35" s="50" t="s">
        <v>46</v>
      </c>
      <c r="E35" s="25" t="s">
        <v>47</v>
      </c>
      <c r="F35" s="81">
        <f>ROUND((SUM(BE85:BE91)),  2)</f>
        <v>0</v>
      </c>
      <c r="I35" s="91">
        <v>0.21</v>
      </c>
      <c r="J35" s="81">
        <f>ROUND(((SUM(BE85:BE91))*I35),  2)</f>
        <v>0</v>
      </c>
      <c r="L35" s="30"/>
    </row>
    <row r="36" spans="2:12" s="1" customFormat="1" ht="14.45" customHeight="1">
      <c r="B36" s="30"/>
      <c r="E36" s="25" t="s">
        <v>48</v>
      </c>
      <c r="F36" s="81">
        <f>ROUND((SUM(BF85:BF91)),  2)</f>
        <v>0</v>
      </c>
      <c r="I36" s="91">
        <v>0.12</v>
      </c>
      <c r="J36" s="81">
        <f>ROUND(((SUM(BF85:BF91))*I36),  2)</f>
        <v>0</v>
      </c>
      <c r="L36" s="30"/>
    </row>
    <row r="37" spans="2:12" s="1" customFormat="1" ht="14.45" hidden="1" customHeight="1">
      <c r="B37" s="30"/>
      <c r="E37" s="25" t="s">
        <v>49</v>
      </c>
      <c r="F37" s="81">
        <f>ROUND((SUM(BG85:BG91)),  2)</f>
        <v>0</v>
      </c>
      <c r="I37" s="91">
        <v>0.21</v>
      </c>
      <c r="J37" s="81">
        <f>0</f>
        <v>0</v>
      </c>
      <c r="L37" s="30"/>
    </row>
    <row r="38" spans="2:12" s="1" customFormat="1" ht="14.45" hidden="1" customHeight="1">
      <c r="B38" s="30"/>
      <c r="E38" s="25" t="s">
        <v>50</v>
      </c>
      <c r="F38" s="81">
        <f>ROUND((SUM(BH85:BH91)),  2)</f>
        <v>0</v>
      </c>
      <c r="I38" s="91">
        <v>0.12</v>
      </c>
      <c r="J38" s="81">
        <f>0</f>
        <v>0</v>
      </c>
      <c r="L38" s="30"/>
    </row>
    <row r="39" spans="2:12" s="1" customFormat="1" ht="14.45" hidden="1" customHeight="1">
      <c r="B39" s="30"/>
      <c r="E39" s="25" t="s">
        <v>51</v>
      </c>
      <c r="F39" s="81">
        <f>ROUND((SUM(BI85:BI91)),  2)</f>
        <v>0</v>
      </c>
      <c r="I39" s="91">
        <v>0</v>
      </c>
      <c r="J39" s="8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52</v>
      </c>
      <c r="E41" s="52"/>
      <c r="F41" s="52"/>
      <c r="G41" s="94" t="s">
        <v>53</v>
      </c>
      <c r="H41" s="95" t="s">
        <v>54</v>
      </c>
      <c r="I41" s="52"/>
      <c r="J41" s="96">
        <f>SUM(J32:J39)</f>
        <v>0</v>
      </c>
      <c r="K41" s="97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hidden="1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hidden="1" customHeight="1">
      <c r="B47" s="30"/>
      <c r="C47" s="19" t="s">
        <v>266</v>
      </c>
      <c r="L47" s="30"/>
    </row>
    <row r="48" spans="2:12" s="1" customFormat="1" ht="6.95" hidden="1" customHeight="1">
      <c r="B48" s="30"/>
      <c r="L48" s="30"/>
    </row>
    <row r="49" spans="2:47" s="1" customFormat="1" ht="12" hidden="1" customHeight="1">
      <c r="B49" s="30"/>
      <c r="C49" s="25" t="s">
        <v>16</v>
      </c>
      <c r="L49" s="30"/>
    </row>
    <row r="50" spans="2:47" s="1" customFormat="1" ht="16.5" hidden="1" customHeight="1">
      <c r="B50" s="30"/>
      <c r="E50" s="225" t="str">
        <f>E7</f>
        <v>Cyklická obnova trati v úseku Včelná - Horní Dvořiště.</v>
      </c>
      <c r="F50" s="226"/>
      <c r="G50" s="226"/>
      <c r="H50" s="226"/>
      <c r="L50" s="30"/>
    </row>
    <row r="51" spans="2:47" ht="12" hidden="1" customHeight="1">
      <c r="B51" s="18"/>
      <c r="C51" s="25" t="s">
        <v>260</v>
      </c>
      <c r="L51" s="18"/>
    </row>
    <row r="52" spans="2:47" s="1" customFormat="1" ht="16.5" hidden="1" customHeight="1">
      <c r="B52" s="30"/>
      <c r="E52" s="225" t="s">
        <v>816</v>
      </c>
      <c r="F52" s="227"/>
      <c r="G52" s="227"/>
      <c r="H52" s="227"/>
      <c r="L52" s="30"/>
    </row>
    <row r="53" spans="2:47" s="1" customFormat="1" ht="12" hidden="1" customHeight="1">
      <c r="B53" s="30"/>
      <c r="C53" s="25" t="s">
        <v>262</v>
      </c>
      <c r="L53" s="30"/>
    </row>
    <row r="54" spans="2:47" s="1" customFormat="1" ht="16.5" hidden="1" customHeight="1">
      <c r="B54" s="30"/>
      <c r="E54" s="208" t="str">
        <f>E11</f>
        <v>SO 04-02 - Materiál a práce dodávané zadavatelem - NEOCEŇOVAT!</v>
      </c>
      <c r="F54" s="227"/>
      <c r="G54" s="227"/>
      <c r="H54" s="227"/>
      <c r="L54" s="30"/>
    </row>
    <row r="55" spans="2:47" s="1" customFormat="1" ht="6.95" hidden="1" customHeight="1">
      <c r="B55" s="30"/>
      <c r="L55" s="30"/>
    </row>
    <row r="56" spans="2:47" s="1" customFormat="1" ht="12" hidden="1" customHeight="1">
      <c r="B56" s="30"/>
      <c r="C56" s="25" t="s">
        <v>22</v>
      </c>
      <c r="F56" s="23" t="str">
        <f>F14</f>
        <v>trať 196 dle JŘ, žst. Velešín</v>
      </c>
      <c r="I56" s="25" t="s">
        <v>24</v>
      </c>
      <c r="J56" s="47" t="str">
        <f>IF(J14="","",J14)</f>
        <v>24. 7. 2025</v>
      </c>
      <c r="L56" s="30"/>
    </row>
    <row r="57" spans="2:47" s="1" customFormat="1" ht="6.95" hidden="1" customHeight="1">
      <c r="B57" s="30"/>
      <c r="L57" s="30"/>
    </row>
    <row r="58" spans="2:47" s="1" customFormat="1" ht="15.2" hidden="1" customHeight="1">
      <c r="B58" s="30"/>
      <c r="C58" s="25" t="s">
        <v>26</v>
      </c>
      <c r="F58" s="23" t="str">
        <f>E17</f>
        <v>Správa železnic, státní organizace, OŘ Plzeň</v>
      </c>
      <c r="I58" s="25" t="s">
        <v>34</v>
      </c>
      <c r="J58" s="28" t="str">
        <f>E23</f>
        <v xml:space="preserve"> </v>
      </c>
      <c r="L58" s="30"/>
    </row>
    <row r="59" spans="2:47" s="1" customFormat="1" ht="15.2" hidden="1" customHeight="1">
      <c r="B59" s="30"/>
      <c r="C59" s="25" t="s">
        <v>32</v>
      </c>
      <c r="F59" s="23" t="str">
        <f>IF(E20="","",E20)</f>
        <v>Vyplň údaj</v>
      </c>
      <c r="I59" s="25" t="s">
        <v>38</v>
      </c>
      <c r="J59" s="28" t="str">
        <f>E26</f>
        <v>Libor Brabenec</v>
      </c>
      <c r="L59" s="30"/>
    </row>
    <row r="60" spans="2:47" s="1" customFormat="1" ht="10.35" hidden="1" customHeight="1">
      <c r="B60" s="30"/>
      <c r="L60" s="30"/>
    </row>
    <row r="61" spans="2:47" s="1" customFormat="1" ht="29.25" hidden="1" customHeight="1">
      <c r="B61" s="30"/>
      <c r="C61" s="98" t="s">
        <v>267</v>
      </c>
      <c r="D61" s="92"/>
      <c r="E61" s="92"/>
      <c r="F61" s="92"/>
      <c r="G61" s="92"/>
      <c r="H61" s="92"/>
      <c r="I61" s="92"/>
      <c r="J61" s="99" t="s">
        <v>268</v>
      </c>
      <c r="K61" s="92"/>
      <c r="L61" s="30"/>
    </row>
    <row r="62" spans="2:47" s="1" customFormat="1" ht="10.35" hidden="1" customHeight="1">
      <c r="B62" s="30"/>
      <c r="L62" s="30"/>
    </row>
    <row r="63" spans="2:47" s="1" customFormat="1" ht="22.9" hidden="1" customHeight="1">
      <c r="B63" s="30"/>
      <c r="C63" s="100" t="s">
        <v>74</v>
      </c>
      <c r="J63" s="61">
        <f>J85</f>
        <v>0</v>
      </c>
      <c r="L63" s="30"/>
      <c r="AU63" s="15" t="s">
        <v>269</v>
      </c>
    </row>
    <row r="64" spans="2:47" s="1" customFormat="1" ht="21.75" hidden="1" customHeight="1">
      <c r="B64" s="30"/>
      <c r="L64" s="30"/>
    </row>
    <row r="65" spans="2:12" s="1" customFormat="1" ht="6.95" hidden="1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30"/>
    </row>
    <row r="66" spans="2:12" ht="11.25" hidden="1"/>
    <row r="67" spans="2:12" ht="11.25" hidden="1"/>
    <row r="68" spans="2:12" ht="11.25" hidden="1"/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0"/>
    </row>
    <row r="70" spans="2:12" s="1" customFormat="1" ht="24.95" customHeight="1">
      <c r="B70" s="30"/>
      <c r="C70" s="19" t="s">
        <v>270</v>
      </c>
      <c r="L70" s="30"/>
    </row>
    <row r="71" spans="2:12" s="1" customFormat="1" ht="6.95" customHeight="1">
      <c r="B71" s="30"/>
      <c r="L71" s="30"/>
    </row>
    <row r="72" spans="2:12" s="1" customFormat="1" ht="12" customHeight="1">
      <c r="B72" s="30"/>
      <c r="C72" s="25" t="s">
        <v>16</v>
      </c>
      <c r="L72" s="30"/>
    </row>
    <row r="73" spans="2:12" s="1" customFormat="1" ht="16.5" customHeight="1">
      <c r="B73" s="30"/>
      <c r="E73" s="225" t="str">
        <f>E7</f>
        <v>Cyklická obnova trati v úseku Včelná - Horní Dvořiště.</v>
      </c>
      <c r="F73" s="226"/>
      <c r="G73" s="226"/>
      <c r="H73" s="226"/>
      <c r="L73" s="30"/>
    </row>
    <row r="74" spans="2:12" ht="12" customHeight="1">
      <c r="B74" s="18"/>
      <c r="C74" s="25" t="s">
        <v>260</v>
      </c>
      <c r="L74" s="18"/>
    </row>
    <row r="75" spans="2:12" s="1" customFormat="1" ht="16.5" customHeight="1">
      <c r="B75" s="30"/>
      <c r="E75" s="225" t="s">
        <v>816</v>
      </c>
      <c r="F75" s="227"/>
      <c r="G75" s="227"/>
      <c r="H75" s="227"/>
      <c r="L75" s="30"/>
    </row>
    <row r="76" spans="2:12" s="1" customFormat="1" ht="12" customHeight="1">
      <c r="B76" s="30"/>
      <c r="C76" s="25" t="s">
        <v>262</v>
      </c>
      <c r="L76" s="30"/>
    </row>
    <row r="77" spans="2:12" s="1" customFormat="1" ht="16.5" customHeight="1">
      <c r="B77" s="30"/>
      <c r="E77" s="208" t="str">
        <f>E11</f>
        <v>SO 04-02 - Materiál a práce dodávané zadavatelem - NEOCEŇOVAT!</v>
      </c>
      <c r="F77" s="227"/>
      <c r="G77" s="227"/>
      <c r="H77" s="22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22</v>
      </c>
      <c r="F79" s="23" t="str">
        <f>F14</f>
        <v>trať 196 dle JŘ, žst. Velešín</v>
      </c>
      <c r="I79" s="25" t="s">
        <v>24</v>
      </c>
      <c r="J79" s="47" t="str">
        <f>IF(J14="","",J14)</f>
        <v>24. 7. 2025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5" t="s">
        <v>26</v>
      </c>
      <c r="F81" s="23" t="str">
        <f>E17</f>
        <v>Správa železnic, státní organizace, OŘ Plzeň</v>
      </c>
      <c r="I81" s="25" t="s">
        <v>34</v>
      </c>
      <c r="J81" s="28" t="str">
        <f>E23</f>
        <v xml:space="preserve"> </v>
      </c>
      <c r="L81" s="30"/>
    </row>
    <row r="82" spans="2:65" s="1" customFormat="1" ht="15.2" customHeight="1">
      <c r="B82" s="30"/>
      <c r="C82" s="25" t="s">
        <v>32</v>
      </c>
      <c r="F82" s="23" t="str">
        <f>IF(E20="","",E20)</f>
        <v>Vyplň údaj</v>
      </c>
      <c r="I82" s="25" t="s">
        <v>38</v>
      </c>
      <c r="J82" s="28" t="str">
        <f>E26</f>
        <v>Libor Brabenec</v>
      </c>
      <c r="L82" s="30"/>
    </row>
    <row r="83" spans="2:65" s="1" customFormat="1" ht="10.35" customHeight="1">
      <c r="B83" s="30"/>
      <c r="L83" s="30"/>
    </row>
    <row r="84" spans="2:65" s="8" customFormat="1" ht="29.25" customHeight="1">
      <c r="B84" s="101"/>
      <c r="C84" s="102" t="s">
        <v>271</v>
      </c>
      <c r="D84" s="103" t="s">
        <v>61</v>
      </c>
      <c r="E84" s="103" t="s">
        <v>57</v>
      </c>
      <c r="F84" s="103" t="s">
        <v>58</v>
      </c>
      <c r="G84" s="103" t="s">
        <v>272</v>
      </c>
      <c r="H84" s="103" t="s">
        <v>273</v>
      </c>
      <c r="I84" s="103" t="s">
        <v>274</v>
      </c>
      <c r="J84" s="104" t="s">
        <v>268</v>
      </c>
      <c r="K84" s="105" t="s">
        <v>275</v>
      </c>
      <c r="L84" s="101"/>
      <c r="M84" s="54" t="s">
        <v>35</v>
      </c>
      <c r="N84" s="55" t="s">
        <v>46</v>
      </c>
      <c r="O84" s="55" t="s">
        <v>276</v>
      </c>
      <c r="P84" s="55" t="s">
        <v>277</v>
      </c>
      <c r="Q84" s="55" t="s">
        <v>278</v>
      </c>
      <c r="R84" s="55" t="s">
        <v>279</v>
      </c>
      <c r="S84" s="55" t="s">
        <v>280</v>
      </c>
      <c r="T84" s="56" t="s">
        <v>281</v>
      </c>
    </row>
    <row r="85" spans="2:65" s="1" customFormat="1" ht="22.9" customHeight="1">
      <c r="B85" s="30"/>
      <c r="C85" s="59" t="s">
        <v>282</v>
      </c>
      <c r="J85" s="106">
        <f>BK85</f>
        <v>0</v>
      </c>
      <c r="L85" s="30"/>
      <c r="M85" s="57"/>
      <c r="N85" s="48"/>
      <c r="O85" s="48"/>
      <c r="P85" s="107">
        <f>SUM(P86:P91)</f>
        <v>0</v>
      </c>
      <c r="Q85" s="48"/>
      <c r="R85" s="107">
        <f>SUM(R86:R91)</f>
        <v>368.28300000000002</v>
      </c>
      <c r="S85" s="48"/>
      <c r="T85" s="108">
        <f>SUM(T86:T91)</f>
        <v>0</v>
      </c>
      <c r="AT85" s="15" t="s">
        <v>75</v>
      </c>
      <c r="AU85" s="15" t="s">
        <v>269</v>
      </c>
      <c r="BK85" s="109">
        <f>SUM(BK86:BK91)</f>
        <v>0</v>
      </c>
    </row>
    <row r="86" spans="2:65" s="1" customFormat="1" ht="16.5" customHeight="1">
      <c r="B86" s="30"/>
      <c r="C86" s="110" t="s">
        <v>83</v>
      </c>
      <c r="D86" s="110" t="s">
        <v>283</v>
      </c>
      <c r="E86" s="111" t="s">
        <v>694</v>
      </c>
      <c r="F86" s="112" t="s">
        <v>695</v>
      </c>
      <c r="G86" s="113" t="s">
        <v>303</v>
      </c>
      <c r="H86" s="114">
        <v>10</v>
      </c>
      <c r="I86" s="115">
        <v>0</v>
      </c>
      <c r="J86" s="116">
        <f>ROUND(I86*H86,2)</f>
        <v>0</v>
      </c>
      <c r="K86" s="117"/>
      <c r="L86" s="118"/>
      <c r="M86" s="119" t="s">
        <v>35</v>
      </c>
      <c r="N86" s="120" t="s">
        <v>47</v>
      </c>
      <c r="P86" s="121">
        <f>O86*H86</f>
        <v>0</v>
      </c>
      <c r="Q86" s="121">
        <v>5.9268000000000001</v>
      </c>
      <c r="R86" s="121">
        <f>Q86*H86</f>
        <v>59.268000000000001</v>
      </c>
      <c r="S86" s="121">
        <v>0</v>
      </c>
      <c r="T86" s="122">
        <f>S86*H86</f>
        <v>0</v>
      </c>
      <c r="AR86" s="123" t="s">
        <v>287</v>
      </c>
      <c r="AT86" s="123" t="s">
        <v>283</v>
      </c>
      <c r="AU86" s="123" t="s">
        <v>76</v>
      </c>
      <c r="AY86" s="15" t="s">
        <v>288</v>
      </c>
      <c r="BE86" s="124">
        <f>IF(N86="základní",J86,0)</f>
        <v>0</v>
      </c>
      <c r="BF86" s="124">
        <f>IF(N86="snížená",J86,0)</f>
        <v>0</v>
      </c>
      <c r="BG86" s="124">
        <f>IF(N86="zákl. přenesená",J86,0)</f>
        <v>0</v>
      </c>
      <c r="BH86" s="124">
        <f>IF(N86="sníž. přenesená",J86,0)</f>
        <v>0</v>
      </c>
      <c r="BI86" s="124">
        <f>IF(N86="nulová",J86,0)</f>
        <v>0</v>
      </c>
      <c r="BJ86" s="15" t="s">
        <v>83</v>
      </c>
      <c r="BK86" s="124">
        <f>ROUND(I86*H86,2)</f>
        <v>0</v>
      </c>
      <c r="BL86" s="15" t="s">
        <v>289</v>
      </c>
      <c r="BM86" s="123" t="s">
        <v>761</v>
      </c>
    </row>
    <row r="87" spans="2:65" s="1" customFormat="1" ht="11.25">
      <c r="B87" s="30"/>
      <c r="D87" s="125" t="s">
        <v>291</v>
      </c>
      <c r="F87" s="126" t="s">
        <v>695</v>
      </c>
      <c r="I87" s="127"/>
      <c r="L87" s="30"/>
      <c r="M87" s="128"/>
      <c r="T87" s="51"/>
      <c r="AT87" s="15" t="s">
        <v>291</v>
      </c>
      <c r="AU87" s="15" t="s">
        <v>76</v>
      </c>
    </row>
    <row r="88" spans="2:65" s="1" customFormat="1" ht="39">
      <c r="B88" s="30"/>
      <c r="D88" s="125" t="s">
        <v>335</v>
      </c>
      <c r="F88" s="143" t="s">
        <v>697</v>
      </c>
      <c r="I88" s="127"/>
      <c r="L88" s="30"/>
      <c r="M88" s="128"/>
      <c r="T88" s="51"/>
      <c r="AT88" s="15" t="s">
        <v>335</v>
      </c>
      <c r="AU88" s="15" t="s">
        <v>76</v>
      </c>
    </row>
    <row r="89" spans="2:65" s="1" customFormat="1" ht="24.2" customHeight="1">
      <c r="B89" s="30"/>
      <c r="C89" s="110" t="s">
        <v>85</v>
      </c>
      <c r="D89" s="110" t="s">
        <v>283</v>
      </c>
      <c r="E89" s="111" t="s">
        <v>684</v>
      </c>
      <c r="F89" s="112" t="s">
        <v>685</v>
      </c>
      <c r="G89" s="113" t="s">
        <v>303</v>
      </c>
      <c r="H89" s="114">
        <v>945</v>
      </c>
      <c r="I89" s="115">
        <v>0</v>
      </c>
      <c r="J89" s="116">
        <f>ROUND(I89*H89,2)</f>
        <v>0</v>
      </c>
      <c r="K89" s="117"/>
      <c r="L89" s="118"/>
      <c r="M89" s="119" t="s">
        <v>35</v>
      </c>
      <c r="N89" s="120" t="s">
        <v>47</v>
      </c>
      <c r="P89" s="121">
        <f>O89*H89</f>
        <v>0</v>
      </c>
      <c r="Q89" s="121">
        <v>0.32700000000000001</v>
      </c>
      <c r="R89" s="121">
        <f>Q89*H89</f>
        <v>309.01499999999999</v>
      </c>
      <c r="S89" s="121">
        <v>0</v>
      </c>
      <c r="T89" s="122">
        <f>S89*H89</f>
        <v>0</v>
      </c>
      <c r="AR89" s="123" t="s">
        <v>287</v>
      </c>
      <c r="AT89" s="123" t="s">
        <v>283</v>
      </c>
      <c r="AU89" s="123" t="s">
        <v>76</v>
      </c>
      <c r="AY89" s="15" t="s">
        <v>288</v>
      </c>
      <c r="BE89" s="124">
        <f>IF(N89="základní",J89,0)</f>
        <v>0</v>
      </c>
      <c r="BF89" s="124">
        <f>IF(N89="snížená",J89,0)</f>
        <v>0</v>
      </c>
      <c r="BG89" s="124">
        <f>IF(N89="zákl. přenesená",J89,0)</f>
        <v>0</v>
      </c>
      <c r="BH89" s="124">
        <f>IF(N89="sníž. přenesená",J89,0)</f>
        <v>0</v>
      </c>
      <c r="BI89" s="124">
        <f>IF(N89="nulová",J89,0)</f>
        <v>0</v>
      </c>
      <c r="BJ89" s="15" t="s">
        <v>83</v>
      </c>
      <c r="BK89" s="124">
        <f>ROUND(I89*H89,2)</f>
        <v>0</v>
      </c>
      <c r="BL89" s="15" t="s">
        <v>289</v>
      </c>
      <c r="BM89" s="123" t="s">
        <v>764</v>
      </c>
    </row>
    <row r="90" spans="2:65" s="1" customFormat="1" ht="19.5">
      <c r="B90" s="30"/>
      <c r="D90" s="125" t="s">
        <v>291</v>
      </c>
      <c r="F90" s="126" t="s">
        <v>685</v>
      </c>
      <c r="I90" s="127"/>
      <c r="L90" s="30"/>
      <c r="M90" s="128"/>
      <c r="T90" s="51"/>
      <c r="AT90" s="15" t="s">
        <v>291</v>
      </c>
      <c r="AU90" s="15" t="s">
        <v>76</v>
      </c>
    </row>
    <row r="91" spans="2:65" s="1" customFormat="1" ht="58.5">
      <c r="B91" s="30"/>
      <c r="D91" s="125" t="s">
        <v>335</v>
      </c>
      <c r="F91" s="143" t="s">
        <v>765</v>
      </c>
      <c r="I91" s="127"/>
      <c r="L91" s="30"/>
      <c r="M91" s="157"/>
      <c r="N91" s="158"/>
      <c r="O91" s="158"/>
      <c r="P91" s="158"/>
      <c r="Q91" s="158"/>
      <c r="R91" s="158"/>
      <c r="S91" s="158"/>
      <c r="T91" s="159"/>
      <c r="AT91" s="15" t="s">
        <v>335</v>
      </c>
      <c r="AU91" s="15" t="s">
        <v>76</v>
      </c>
    </row>
    <row r="92" spans="2:65" s="1" customFormat="1" ht="6.95" customHeight="1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</row>
  </sheetData>
  <sheetProtection algorithmName="SHA-512" hashValue="heneGI8HkahjxAVrUvw6sJ1f+pOEmLlMHoQx0MT8o6rtS4f3jbI14h+aPeiSbTz6cpOwiAoL3gt29pZuqZX18A==" saltValue="JOyrvEcGu2e00PH2pCBYSDKjpOXbKpS2YyWGH9CVwPt9/Kqxpfsm0fkMB5T7YmuPuLw4R0WK5sT3rIGIQok9VA==" spinCount="100000" sheet="1" objects="1" scenarios="1" formatColumns="0" formatRows="0" autoFilter="0"/>
  <autoFilter ref="C84:K91" xr:uid="{00000000-0009-0000-0000-00000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44</vt:i4>
      </vt:variant>
      <vt:variant>
        <vt:lpstr>Pojmenované oblasti</vt:lpstr>
      </vt:variant>
      <vt:variant>
        <vt:i4>88</vt:i4>
      </vt:variant>
    </vt:vector>
  </HeadingPairs>
  <TitlesOfParts>
    <vt:vector size="132" baseType="lpstr">
      <vt:lpstr>Rekapitulace stavby</vt:lpstr>
      <vt:lpstr>SO 01-01 - Železniční svršek</vt:lpstr>
      <vt:lpstr>SO 01-02 - Materiál a prá...</vt:lpstr>
      <vt:lpstr>SO 02-01 - Železniční svršek</vt:lpstr>
      <vt:lpstr>SO 02-02 - Materiál a prá...</vt:lpstr>
      <vt:lpstr>SO 03-01 - Železniční svršek</vt:lpstr>
      <vt:lpstr>SO 03-02 - Materiál a prá...</vt:lpstr>
      <vt:lpstr>SO 04-01 - Železniční svršek</vt:lpstr>
      <vt:lpstr>SO 04-02 - Materiál a prá...</vt:lpstr>
      <vt:lpstr>SO 05-01 - Železniční svršek</vt:lpstr>
      <vt:lpstr>SO 06-01 - Železniční svršek</vt:lpstr>
      <vt:lpstr>SO 06-02 - Materiál a prá...</vt:lpstr>
      <vt:lpstr>SO 07-01 - Železniční svršek</vt:lpstr>
      <vt:lpstr>SO 07-02 - Materiál a prá...</vt:lpstr>
      <vt:lpstr>SO 08-01 - Železniční svršek</vt:lpstr>
      <vt:lpstr>SO 08-02 - Materiál a prá...</vt:lpstr>
      <vt:lpstr>SO 09-01 - Železniční svršek</vt:lpstr>
      <vt:lpstr>SO 10-01 - Železniční svršek</vt:lpstr>
      <vt:lpstr>SO 11-01 - Železniční svršek</vt:lpstr>
      <vt:lpstr>SO 12-01 - Železniční svršek</vt:lpstr>
      <vt:lpstr>SO 13-01 - Železniční svršek</vt:lpstr>
      <vt:lpstr>SO 14-01 - Železniční svršek</vt:lpstr>
      <vt:lpstr>SO 15-01 - Železniční svršek</vt:lpstr>
      <vt:lpstr>SO 15-02 - Materiál a prá...</vt:lpstr>
      <vt:lpstr>SO 16-01 - Železniční svršek</vt:lpstr>
      <vt:lpstr>SO 17-01 - Železniční svršek</vt:lpstr>
      <vt:lpstr>17-02-01 - Zřízení odvodn...</vt:lpstr>
      <vt:lpstr>SO 18-01 - Železniční svršek</vt:lpstr>
      <vt:lpstr>SO 19-01 - Železniční svršek</vt:lpstr>
      <vt:lpstr>SO 19-02 - Materiál a prá...</vt:lpstr>
      <vt:lpstr>SO 20-01 - Železniční svršek</vt:lpstr>
      <vt:lpstr>SO 20-02 - Materiál a prá...</vt:lpstr>
      <vt:lpstr>SO 21-01 - Železniční svršek</vt:lpstr>
      <vt:lpstr>SO 22-01 - Železniční svršek</vt:lpstr>
      <vt:lpstr>SO 22-02 - Materiál a prá...</vt:lpstr>
      <vt:lpstr>SO 23-01 - Železniční svršek</vt:lpstr>
      <vt:lpstr>SO 23-02 - Materiál a prá...</vt:lpstr>
      <vt:lpstr>SO 24-01 - Železniční svršek</vt:lpstr>
      <vt:lpstr>SO 24-02 - Materiál a prá...</vt:lpstr>
      <vt:lpstr>SO 25-01 - Železniční svršek</vt:lpstr>
      <vt:lpstr>SO 26 - Následné propraco...</vt:lpstr>
      <vt:lpstr>VON - Vedlejší a ostatní ...</vt:lpstr>
      <vt:lpstr>SO 1 - Most 93,352</vt:lpstr>
      <vt:lpstr>SO 2 - VON</vt:lpstr>
      <vt:lpstr>'17-02-01 - Zřízení odvodn...'!Názvy_tisku</vt:lpstr>
      <vt:lpstr>'Rekapitulace stavby'!Názvy_tisku</vt:lpstr>
      <vt:lpstr>'SO 01-01 - Železniční svršek'!Názvy_tisku</vt:lpstr>
      <vt:lpstr>'SO 01-02 - Materiál a prá...'!Názvy_tisku</vt:lpstr>
      <vt:lpstr>'SO 02-01 - Železniční svršek'!Názvy_tisku</vt:lpstr>
      <vt:lpstr>'SO 02-02 - Materiál a prá...'!Názvy_tisku</vt:lpstr>
      <vt:lpstr>'SO 03-01 - Železniční svršek'!Názvy_tisku</vt:lpstr>
      <vt:lpstr>'SO 03-02 - Materiál a prá...'!Názvy_tisku</vt:lpstr>
      <vt:lpstr>'SO 04-01 - Železniční svršek'!Názvy_tisku</vt:lpstr>
      <vt:lpstr>'SO 04-02 - Materiál a prá...'!Názvy_tisku</vt:lpstr>
      <vt:lpstr>'SO 05-01 - Železniční svršek'!Názvy_tisku</vt:lpstr>
      <vt:lpstr>'SO 06-01 - Železniční svršek'!Názvy_tisku</vt:lpstr>
      <vt:lpstr>'SO 06-02 - Materiál a prá...'!Názvy_tisku</vt:lpstr>
      <vt:lpstr>'SO 07-01 - Železniční svršek'!Názvy_tisku</vt:lpstr>
      <vt:lpstr>'SO 07-02 - Materiál a prá...'!Názvy_tisku</vt:lpstr>
      <vt:lpstr>'SO 08-01 - Železniční svršek'!Názvy_tisku</vt:lpstr>
      <vt:lpstr>'SO 08-02 - Materiál a prá...'!Názvy_tisku</vt:lpstr>
      <vt:lpstr>'SO 09-01 - Železniční svršek'!Názvy_tisku</vt:lpstr>
      <vt:lpstr>'SO 1 - Most 93,352'!Názvy_tisku</vt:lpstr>
      <vt:lpstr>'SO 10-01 - Železniční svršek'!Názvy_tisku</vt:lpstr>
      <vt:lpstr>'SO 11-01 - Železniční svršek'!Názvy_tisku</vt:lpstr>
      <vt:lpstr>'SO 12-01 - Železniční svršek'!Názvy_tisku</vt:lpstr>
      <vt:lpstr>'SO 13-01 - Železniční svršek'!Názvy_tisku</vt:lpstr>
      <vt:lpstr>'SO 14-01 - Železniční svršek'!Názvy_tisku</vt:lpstr>
      <vt:lpstr>'SO 15-01 - Železniční svršek'!Názvy_tisku</vt:lpstr>
      <vt:lpstr>'SO 15-02 - Materiál a prá...'!Názvy_tisku</vt:lpstr>
      <vt:lpstr>'SO 16-01 - Železniční svršek'!Názvy_tisku</vt:lpstr>
      <vt:lpstr>'SO 17-01 - Železniční svršek'!Názvy_tisku</vt:lpstr>
      <vt:lpstr>'SO 18-01 - Železniční svršek'!Názvy_tisku</vt:lpstr>
      <vt:lpstr>'SO 19-01 - Železniční svršek'!Názvy_tisku</vt:lpstr>
      <vt:lpstr>'SO 19-02 - Materiál a prá...'!Názvy_tisku</vt:lpstr>
      <vt:lpstr>'SO 2 - VON'!Názvy_tisku</vt:lpstr>
      <vt:lpstr>'SO 20-01 - Železniční svršek'!Názvy_tisku</vt:lpstr>
      <vt:lpstr>'SO 20-02 - Materiál a prá...'!Názvy_tisku</vt:lpstr>
      <vt:lpstr>'SO 21-01 - Železniční svršek'!Názvy_tisku</vt:lpstr>
      <vt:lpstr>'SO 22-01 - Železniční svršek'!Názvy_tisku</vt:lpstr>
      <vt:lpstr>'SO 22-02 - Materiál a prá...'!Názvy_tisku</vt:lpstr>
      <vt:lpstr>'SO 23-01 - Železniční svršek'!Názvy_tisku</vt:lpstr>
      <vt:lpstr>'SO 23-02 - Materiál a prá...'!Názvy_tisku</vt:lpstr>
      <vt:lpstr>'SO 24-01 - Železniční svršek'!Názvy_tisku</vt:lpstr>
      <vt:lpstr>'SO 24-02 - Materiál a prá...'!Názvy_tisku</vt:lpstr>
      <vt:lpstr>'SO 25-01 - Železniční svršek'!Názvy_tisku</vt:lpstr>
      <vt:lpstr>'SO 26 - Následné propraco...'!Názvy_tisku</vt:lpstr>
      <vt:lpstr>'VON - Vedlejší a ostatní ...'!Názvy_tisku</vt:lpstr>
      <vt:lpstr>'17-02-01 - Zřízení odvodn...'!Oblast_tisku</vt:lpstr>
      <vt:lpstr>'Rekapitulace stavby'!Oblast_tisku</vt:lpstr>
      <vt:lpstr>'SO 01-01 - Železniční svršek'!Oblast_tisku</vt:lpstr>
      <vt:lpstr>'SO 01-02 - Materiál a prá...'!Oblast_tisku</vt:lpstr>
      <vt:lpstr>'SO 02-01 - Železniční svršek'!Oblast_tisku</vt:lpstr>
      <vt:lpstr>'SO 02-02 - Materiál a prá...'!Oblast_tisku</vt:lpstr>
      <vt:lpstr>'SO 03-01 - Železniční svršek'!Oblast_tisku</vt:lpstr>
      <vt:lpstr>'SO 03-02 - Materiál a prá...'!Oblast_tisku</vt:lpstr>
      <vt:lpstr>'SO 04-01 - Železniční svršek'!Oblast_tisku</vt:lpstr>
      <vt:lpstr>'SO 04-02 - Materiál a prá...'!Oblast_tisku</vt:lpstr>
      <vt:lpstr>'SO 05-01 - Železniční svršek'!Oblast_tisku</vt:lpstr>
      <vt:lpstr>'SO 06-01 - Železniční svršek'!Oblast_tisku</vt:lpstr>
      <vt:lpstr>'SO 06-02 - Materiál a prá...'!Oblast_tisku</vt:lpstr>
      <vt:lpstr>'SO 07-01 - Železniční svršek'!Oblast_tisku</vt:lpstr>
      <vt:lpstr>'SO 07-02 - Materiál a prá...'!Oblast_tisku</vt:lpstr>
      <vt:lpstr>'SO 08-01 - Železniční svršek'!Oblast_tisku</vt:lpstr>
      <vt:lpstr>'SO 08-02 - Materiál a prá...'!Oblast_tisku</vt:lpstr>
      <vt:lpstr>'SO 09-01 - Železniční svršek'!Oblast_tisku</vt:lpstr>
      <vt:lpstr>'SO 1 - Most 93,352'!Oblast_tisku</vt:lpstr>
      <vt:lpstr>'SO 10-01 - Železniční svršek'!Oblast_tisku</vt:lpstr>
      <vt:lpstr>'SO 11-01 - Železniční svršek'!Oblast_tisku</vt:lpstr>
      <vt:lpstr>'SO 12-01 - Železniční svršek'!Oblast_tisku</vt:lpstr>
      <vt:lpstr>'SO 13-01 - Železniční svršek'!Oblast_tisku</vt:lpstr>
      <vt:lpstr>'SO 14-01 - Železniční svršek'!Oblast_tisku</vt:lpstr>
      <vt:lpstr>'SO 15-01 - Železniční svršek'!Oblast_tisku</vt:lpstr>
      <vt:lpstr>'SO 15-02 - Materiál a prá...'!Oblast_tisku</vt:lpstr>
      <vt:lpstr>'SO 16-01 - Železniční svršek'!Oblast_tisku</vt:lpstr>
      <vt:lpstr>'SO 17-01 - Železniční svršek'!Oblast_tisku</vt:lpstr>
      <vt:lpstr>'SO 18-01 - Železniční svršek'!Oblast_tisku</vt:lpstr>
      <vt:lpstr>'SO 19-01 - Železniční svršek'!Oblast_tisku</vt:lpstr>
      <vt:lpstr>'SO 19-02 - Materiál a prá...'!Oblast_tisku</vt:lpstr>
      <vt:lpstr>'SO 2 - VON'!Oblast_tisku</vt:lpstr>
      <vt:lpstr>'SO 20-01 - Železniční svršek'!Oblast_tisku</vt:lpstr>
      <vt:lpstr>'SO 20-02 - Materiál a prá...'!Oblast_tisku</vt:lpstr>
      <vt:lpstr>'SO 21-01 - Železniční svršek'!Oblast_tisku</vt:lpstr>
      <vt:lpstr>'SO 22-01 - Železniční svršek'!Oblast_tisku</vt:lpstr>
      <vt:lpstr>'SO 22-02 - Materiál a prá...'!Oblast_tisku</vt:lpstr>
      <vt:lpstr>'SO 23-01 - Železniční svršek'!Oblast_tisku</vt:lpstr>
      <vt:lpstr>'SO 23-02 - Materiál a prá...'!Oblast_tisku</vt:lpstr>
      <vt:lpstr>'SO 24-01 - Železniční svršek'!Oblast_tisku</vt:lpstr>
      <vt:lpstr>'SO 24-02 - Materiál a prá...'!Oblast_tisku</vt:lpstr>
      <vt:lpstr>'SO 25-01 - Železniční svršek'!Oblast_tisku</vt:lpstr>
      <vt:lpstr>'SO 26 - Následné propraco...'!Oblast_tisku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2025-07-24T08:13:32Z</dcterms:created>
  <dcterms:modified xsi:type="dcterms:W3CDTF">2025-07-24T08:19:43Z</dcterms:modified>
</cp:coreProperties>
</file>