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:\SOUTĚŽE KAL\2025\SPS\82 - Dodávka aromadifuzérů včetně náplní pro obvod OŘ PHA 2025\3. Ke zveřejnění\"/>
    </mc:Choice>
  </mc:AlternateContent>
  <xr:revisionPtr revIDLastSave="0" documentId="13_ncr:1_{8CB99CCF-671B-4296-B4DF-A1C899B9E899}" xr6:coauthVersionLast="47" xr6:coauthVersionMax="47" xr10:uidLastSave="{00000000-0000-0000-0000-000000000000}"/>
  <bookViews>
    <workbookView xWindow="-24735" yWindow="450" windowWidth="23100" windowHeight="15150" firstSheet="1" activeTab="1" xr2:uid="{00000000-000D-0000-FFFF-FFFF00000000}"/>
  </bookViews>
  <sheets>
    <sheet name="Rekapitulace stavby" sheetId="1" state="veryHidden" r:id="rId1"/>
    <sheet name="OR_PHA - Dodávka aromadif..." sheetId="2" r:id="rId2"/>
  </sheets>
  <definedNames>
    <definedName name="_xlnm._FilterDatabase" localSheetId="1" hidden="1">'OR_PHA - Dodávka aromadif...'!$C$112:$I$126</definedName>
    <definedName name="_xlnm.Print_Titles" localSheetId="1">'OR_PHA - Dodávka aromadif...'!$112:$112</definedName>
    <definedName name="_xlnm.Print_Titles" localSheetId="0">'Rekapitulace stavby'!$92:$92</definedName>
    <definedName name="_xlnm.Print_Area" localSheetId="1">'OR_PHA - Dodávka aromadif...'!$C$102:$I$126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95" i="1" l="1"/>
  <c r="AX95" i="1"/>
  <c r="BG125" i="2"/>
  <c r="BF125" i="2"/>
  <c r="BE125" i="2"/>
  <c r="BD125" i="2"/>
  <c r="R125" i="2"/>
  <c r="P125" i="2"/>
  <c r="N125" i="2"/>
  <c r="BG123" i="2"/>
  <c r="BF123" i="2"/>
  <c r="BE123" i="2"/>
  <c r="BD123" i="2"/>
  <c r="R123" i="2"/>
  <c r="P123" i="2"/>
  <c r="N123" i="2"/>
  <c r="BG121" i="2"/>
  <c r="BF121" i="2"/>
  <c r="BE121" i="2"/>
  <c r="BD121" i="2"/>
  <c r="R121" i="2"/>
  <c r="P121" i="2"/>
  <c r="N121" i="2"/>
  <c r="BG119" i="2"/>
  <c r="BF119" i="2"/>
  <c r="BE119" i="2"/>
  <c r="BD119" i="2"/>
  <c r="R119" i="2"/>
  <c r="P119" i="2"/>
  <c r="N119" i="2"/>
  <c r="BG117" i="2"/>
  <c r="BF117" i="2"/>
  <c r="BE117" i="2"/>
  <c r="BD117" i="2"/>
  <c r="R117" i="2"/>
  <c r="P117" i="2"/>
  <c r="N117" i="2"/>
  <c r="BG115" i="2"/>
  <c r="BF115" i="2"/>
  <c r="BE115" i="2"/>
  <c r="BD115" i="2"/>
  <c r="R115" i="2"/>
  <c r="P115" i="2"/>
  <c r="N115" i="2"/>
  <c r="F109" i="2"/>
  <c r="F107" i="2"/>
  <c r="F89" i="2"/>
  <c r="F87" i="2"/>
  <c r="E85" i="2"/>
  <c r="E19" i="2"/>
  <c r="E16" i="2"/>
  <c r="F110" i="2" s="1"/>
  <c r="L90" i="1"/>
  <c r="AM90" i="1"/>
  <c r="AM89" i="1"/>
  <c r="L89" i="1"/>
  <c r="AM87" i="1"/>
  <c r="L87" i="1"/>
  <c r="L85" i="1"/>
  <c r="L84" i="1"/>
  <c r="BI123" i="2"/>
  <c r="BI115" i="2"/>
  <c r="AS94" i="1"/>
  <c r="BI121" i="2"/>
  <c r="BI125" i="2"/>
  <c r="BI119" i="2"/>
  <c r="BI117" i="2"/>
  <c r="F33" i="2" l="1"/>
  <c r="F34" i="2"/>
  <c r="BC95" i="1" s="1"/>
  <c r="BC94" i="1" s="1"/>
  <c r="W32" i="1" s="1"/>
  <c r="BI114" i="2"/>
  <c r="N114" i="2"/>
  <c r="N113" i="2" s="1"/>
  <c r="AU95" i="1" s="1"/>
  <c r="AU94" i="1" s="1"/>
  <c r="P114" i="2"/>
  <c r="P113" i="2" s="1"/>
  <c r="R114" i="2"/>
  <c r="R113" i="2" s="1"/>
  <c r="BC115" i="2"/>
  <c r="BC119" i="2"/>
  <c r="F90" i="2"/>
  <c r="BC121" i="2"/>
  <c r="BC123" i="2"/>
  <c r="BC125" i="2"/>
  <c r="BB95" i="1"/>
  <c r="BB94" i="1" s="1"/>
  <c r="AX94" i="1" s="1"/>
  <c r="BC117" i="2"/>
  <c r="F35" i="2"/>
  <c r="BD95" i="1" s="1"/>
  <c r="BD94" i="1" s="1"/>
  <c r="W33" i="1" s="1"/>
  <c r="F32" i="2"/>
  <c r="BA95" i="1" s="1"/>
  <c r="BA94" i="1" s="1"/>
  <c r="W30" i="1" s="1"/>
  <c r="AW95" i="1"/>
  <c r="AY94" i="1" l="1"/>
  <c r="BI113" i="2"/>
  <c r="AG95" i="1"/>
  <c r="AV95" i="1"/>
  <c r="AT95" i="1" s="1"/>
  <c r="AW94" i="1"/>
  <c r="AK30" i="1" s="1"/>
  <c r="W31" i="1"/>
  <c r="F31" i="2"/>
  <c r="AZ95" i="1" s="1"/>
  <c r="AZ94" i="1" s="1"/>
  <c r="AV94" i="1" s="1"/>
  <c r="AK29" i="1" s="1"/>
  <c r="AG94" i="1" l="1"/>
  <c r="AK26" i="1" s="1"/>
  <c r="AK35" i="1" s="1"/>
  <c r="AN95" i="1"/>
  <c r="W29" i="1"/>
  <c r="AT94" i="1"/>
  <c r="AN94" i="1" l="1"/>
</calcChain>
</file>

<file path=xl/sharedStrings.xml><?xml version="1.0" encoding="utf-8"?>
<sst xmlns="http://schemas.openxmlformats.org/spreadsheetml/2006/main" count="346" uniqueCount="139">
  <si>
    <t>Export Komplet</t>
  </si>
  <si>
    <t/>
  </si>
  <si>
    <t>2.0</t>
  </si>
  <si>
    <t>ZAMOK</t>
  </si>
  <si>
    <t>False</t>
  </si>
  <si>
    <t>{d05e904a-2c64-4921-9d81-c2546987acf9}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</si>
  <si>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</si>
  <si>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</si>
  <si>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</si>
  <si>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</si>
  <si>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</si>
  <si>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</si>
  <si>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</si>
  <si>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</si>
  <si>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</si>
  <si>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</si>
  <si>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</si>
  <si>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Dodávka aromadifuzérů do VZT vč. náplní pro obvod OŘ PRAHA 2024</t>
  </si>
  <si>
    <t>KSO:</t>
  </si>
  <si>
    <t>CC-CZ:</t>
  </si>
  <si>
    <t>Místo:</t>
  </si>
  <si>
    <t>obvod OŘ Praha</t>
  </si>
  <si>
    <t>Datum:</t>
  </si>
  <si>
    <t>2. 5. 2024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</si>
  <si>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</si>
  <si>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</si>
  <si>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</si>
  <si>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</si>
  <si>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</si>
  <si>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</si>
  <si>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</si>
  <si>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</si>
  <si>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</si>
  <si>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</si>
  <si>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</si>
  <si>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</si>
  <si>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</si>
  <si>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</si>
  <si>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</si>
  <si>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</si>
  <si>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</si>
  <si>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</si>
  <si>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</si>
  <si>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</si>
  <si>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</si>
  <si>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</si>
  <si>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</si>
  <si>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</si>
  <si>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</si>
  <si>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</si>
  <si>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</si>
  <si>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</si>
  <si>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</si>
  <si>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</si>
  <si>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</si>
  <si>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</si>
  <si>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</si>
  <si>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</si>
  <si>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</si>
  <si>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</si>
  <si>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</si>
  <si>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</si>
  <si>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</si>
  <si>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</si>
  <si>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</si>
  <si>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</si>
  <si>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</si>
  <si>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</si>
  <si>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</si>
  <si>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</si>
  <si>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</si>
  <si>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</si>
  <si>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</si>
  <si>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</si>
  <si>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</si>
  <si>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</si>
  <si>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</si>
  <si>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</si>
  <si>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</si>
  <si>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</si>
  <si>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</si>
  <si>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</si>
  <si>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</si>
  <si>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</si>
  <si>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</si>
  <si>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</si>
  <si>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</si>
  <si>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</si>
  <si>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</si>
  <si>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</si>
  <si>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</si>
  <si>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VZT3 - Příslušenství VZT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</si>
  <si>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</si>
  <si>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</si>
  <si>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</si>
  <si>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</si>
  <si>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</si>
  <si>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</si>
  <si>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</si>
  <si>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</si>
  <si>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</si>
  <si>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</si>
  <si>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VZT3</t>
  </si>
  <si>
    <t>Příslušenství VZT</t>
  </si>
  <si>
    <t>ROZPOCET</t>
  </si>
  <si>
    <t>K</t>
  </si>
  <si>
    <t>R1</t>
  </si>
  <si>
    <t>Profesionální aroma difuzér k zapojení do vzduchotechniky včetně příslušenství, dopravy, balného a uložení v centrálním skladu žst. Praha Holešovice</t>
  </si>
  <si>
    <t>kus</t>
  </si>
  <si>
    <t>4</t>
  </si>
  <si>
    <t>-1107400497</t>
  </si>
  <si>
    <t>P</t>
  </si>
  <si>
    <t xml:space="preserve">Poznámka k položce:_x000D_
Parametry:_x000D_
_x000D_
- přímé zapojení do vzduchotechniky a rekuperace_x000D_
- pokrytí více než 15 000 m3_x000D_
- min. dva automatické počítačové panely v jednom zařízení pro min. dvě nezávislé difuzní jednotky pro náplně o obsahu min. 5 litrů pro možnost nezávisle aromatizovat dva prostory nebo jeden prostor dvěma druhy vůně_x000D_
- možnost dezinfekce prostor díky dezinfekčním aroma olejům._x000D_
- napájení 220 V, dodávka včetně zdroje a napájecího kabelu pro připojení do sítě_x000D_
- dodávka včetně příslušenství (výustky, propojovací a distribuční hadice, připojovací příslušenství pro výměnné náplně )  _x000D_
- certifikáty: CE, CSA, ISO, ISSA_x000D_
- ovládání: dvojitý vnější počítačový panel - automaticky nastavitelný_x000D_
- objem náplně: 2x 5L zásobník na esenciální olej (náplň je dodávána samostatně)_x000D_
</t>
  </si>
  <si>
    <t>R2</t>
  </si>
  <si>
    <t>Dezinfekční aroma olej pro aroma difuzér, objem balení 5 litrů, aroma dle výběru objednatele včetně dopravy, balného a uložení v centrálním skladu žst. Praha Holešovice</t>
  </si>
  <si>
    <t>1475578606</t>
  </si>
  <si>
    <t>Poznámka k položce:_x000D_
Parametry:_x000D_
_x000D_
- Aroma olej s obsahem certifikovaného dezinfekčního prvku._x000D_
- Aroma dle výběru objednatele na základě výrobních možností dodavatele (min. 2 různé vůně)_x000D_
- Účinkuje na bakterie, viry, spory a plísně (včetně koronaviru)_x000D_
- Určený na celodenní používání_x000D_
- Zajistí preventivní dezinfekci vzduchu a všech povrchů._x000D_
_x000D_
- Dezinfekční prvek aroma oleje musí být absolutně zdravotně nezávadný, běžně použitelný k dezinfekci pokožky a sliznic._x000D_
_x000D_
- Určeno pro rizikové prostředí, kde se pohybuje větší množství lidí jako jsou nákupní centra, hotely a prostředky veřejné dopravy.</t>
  </si>
  <si>
    <t>3</t>
  </si>
  <si>
    <t>R2.1</t>
  </si>
  <si>
    <t>Dezinfekční aroma olej NEW AROMA SCENT SOLUTIONS pro stávající aroma difuzér Aroma Pro Max, objem balení 5 litrů, aroma dle výběru objednatele včetně dopravy, balného a uložení v centrálním skladu žst. Praha Holešovice</t>
  </si>
  <si>
    <t>1897670413</t>
  </si>
  <si>
    <t>Poznámka k položce:_x000D_
Parametry:_x000D_
_x000D_
- Jedná se o náhradní náplň do již instalovaných aroma difuzérů_x000D_
- Aroma olej s obsahem certifikovaného dezinfekčního prvku._x000D_
- Aroma dle výběru objednatele na základě výrobních možností dodavatele (min. 2 různé vůně)_x000D_
- Účinkuje na bakterie, viry, spory a plísně (včetně koronaviru)_x000D_
- Určený na celodenní používání_x000D_
- Zajistí preventivní dezinfekci vzduchu a všech povrchů._x000D_
_x000D_
- Dezinfekční prvek aroma oleje musí být absolutně zdravotně nezávadný, běžně použitelný k dezinfekci pokožky a sliznic._x000D_
_x000D_
- Určeno pro rizikové prostředí, kde se pohybuje větší množství lidí jako jsou nákupní centra, hotely a prostředky veřejné dopravy.</t>
  </si>
  <si>
    <t>R3</t>
  </si>
  <si>
    <t>Velkokapacitní osvěžovač vzduchu včetně příslušenství, dopravy, balného a uložení v centrálním skladu žst. Praha Holešovice</t>
  </si>
  <si>
    <t>863936216</t>
  </si>
  <si>
    <t xml:space="preserve">Poznámka k položce:_x000D_
Parametry:_x000D_
_x000D_
- Plně automatizovaný osvěžovač vzduchu, který je ideální pro velké a náročné prostory_x000D_
- Automatizovaný provoz s programovatelnými funkcemi pro umožnění plné kontroly nad intenzitou a délkou dávkování._x000D_
- Hypoalergenní a bezpečný: bez aerosolů, bez použití škodlivých rozpouštědel ahnacích plynů pro zajištění bezpečného a zdravého prostředí._x000D_
- Dlouhodobá výdrž vůní: Každá náplň vydrž min. 60 dní_x000D_
- Dálkové ovládání: Možnost ovládat pomocí dálkového ovladače _x000D_
- pokrytí min. 1 000 m3_x000D_
- napájení 220 V, dodávka včetně zdroje a napájecího kabelu pro připojení do sítě_x000D_
- dodávka včetně příslušenství ( připojovací příslušenství, úchyty aj.)  _x000D_
_x000D_
</t>
  </si>
  <si>
    <t>5</t>
  </si>
  <si>
    <t>R4</t>
  </si>
  <si>
    <t>Náplň do velkokapacitního osvěžovače - náhradní vůně, aroma dle výběru objednatele včetně dopravy, balného a uložení v centrálním skladu žst. Praha Holešovice</t>
  </si>
  <si>
    <t>1266212117</t>
  </si>
  <si>
    <t>Poznámka k položce:_x000D_
Parametry:_x000D_
_x000D_
- Aroma dle výběru objednatele na základě výrobních možností dodavatele (min. 2 různé vůně)_x000D_
- Určený na celodenní používání_x000D_
- Prvek musí být absolutně zdravotně nezávadný, běžně použitelný</t>
  </si>
  <si>
    <t>6</t>
  </si>
  <si>
    <t>R5</t>
  </si>
  <si>
    <t>Náhradní náplň do stávajícího osvěžovače vzduchu F6 - Hyscent DUAL - náhradní vůně , aroma dle výběru objednatele včetně dopravy, balného a uložení v centrálním skladu žst. Praha Holešovice</t>
  </si>
  <si>
    <t>478385958</t>
  </si>
  <si>
    <t>Poznámka k položce:_x000D_
Parametry:_x000D_
_x000D_
- Jedná se o náhradní náplň do již instalovaných osvěžovačů vzduchu_x000D_
- Aroma dle výběru objednatele na základě výrobních možností dodavatele (min. 2 různé vůně)_x000D_
- Určený na celodenní používání_x000D_
- Prvek musí být absolutně zdravotně nezávadný, běžně použitelný</t>
  </si>
  <si>
    <t>SOUPIS JEDNOTKOVÝCH CEN</t>
  </si>
  <si>
    <t>Individuální kalkulace</t>
  </si>
  <si>
    <t>Dodávka aromadifuzérů včetně náplní pro obvod OŘ PHA 2025 - 2026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</si>
</sst>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6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8" fillId="4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18" fillId="2" borderId="0" xfId="0" applyNumberFormat="1" applyFont="1" applyFill="1" applyAlignment="1" applyProtection="1">
      <alignment vertical="center"/>
      <protection locked="0"/>
    </xf>
    <xf numFmtId="0" fontId="32" fillId="0" borderId="22" xfId="0" applyFont="1" applyBorder="1" applyAlignment="1">
      <alignment horizontal="left" vertical="center" wrapText="1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100</xdr:row>
      <xdr:rowOff>66675</xdr:rowOff>
    </xdr:from>
    <xdr:to>
      <xdr:col>8</xdr:col>
      <xdr:colOff>1177925</xdr:colOff>
      <xdr:row>104</xdr:row>
      <xdr:rowOff>361950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0350" y="676275"/>
          <a:ext cx="815975" cy="9334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32" t="s">
        <v>14</v>
      </c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R5" s="15"/>
      <c r="BE5" s="129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34" t="s">
        <v>17</v>
      </c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R6" s="15"/>
      <c r="BE6" s="130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30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30"/>
      <c r="BS8" s="12" t="s">
        <v>6</v>
      </c>
    </row>
    <row r="9" spans="1:74" ht="14.45" customHeight="1">
      <c r="B9" s="15"/>
      <c r="AR9" s="15"/>
      <c r="BE9" s="130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26</v>
      </c>
      <c r="AR10" s="15"/>
      <c r="BE10" s="130"/>
      <c r="BS10" s="12" t="s">
        <v>6</v>
      </c>
    </row>
    <row r="11" spans="1:74" ht="18.399999999999999" customHeight="1">
      <c r="B11" s="15"/>
      <c r="E11" s="20" t="s">
        <v>27</v>
      </c>
      <c r="AK11" s="22" t="s">
        <v>28</v>
      </c>
      <c r="AN11" s="20" t="s">
        <v>29</v>
      </c>
      <c r="AR11" s="15"/>
      <c r="BE11" s="130"/>
      <c r="BS11" s="12" t="s">
        <v>6</v>
      </c>
    </row>
    <row r="12" spans="1:74" ht="6.95" customHeight="1">
      <c r="B12" s="15"/>
      <c r="AR12" s="15"/>
      <c r="BE12" s="130"/>
      <c r="BS12" s="12" t="s">
        <v>6</v>
      </c>
    </row>
    <row r="13" spans="1:74" ht="12" customHeight="1">
      <c r="B13" s="15"/>
      <c r="D13" s="22" t="s">
        <v>30</v>
      </c>
      <c r="AK13" s="22" t="s">
        <v>25</v>
      </c>
      <c r="AN13" s="24" t="s">
        <v>31</v>
      </c>
      <c r="AR13" s="15"/>
      <c r="BE13" s="130"/>
      <c r="BS13" s="12" t="s">
        <v>6</v>
      </c>
    </row>
    <row r="14" spans="1:74" ht="12.75">
      <c r="B14" s="15"/>
      <c r="E14" s="135" t="s">
        <v>31</v>
      </c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6"/>
      <c r="AJ14" s="136"/>
      <c r="AK14" s="22" t="s">
        <v>28</v>
      </c>
      <c r="AN14" s="24" t="s">
        <v>31</v>
      </c>
      <c r="AR14" s="15"/>
      <c r="BE14" s="130"/>
      <c r="BS14" s="12" t="s">
        <v>6</v>
      </c>
    </row>
    <row r="15" spans="1:74" ht="6.95" customHeight="1">
      <c r="B15" s="15"/>
      <c r="AR15" s="15"/>
      <c r="BE15" s="130"/>
      <c r="BS15" s="12" t="s">
        <v>4</v>
      </c>
    </row>
    <row r="16" spans="1:74" ht="12" customHeight="1">
      <c r="B16" s="15"/>
      <c r="D16" s="22" t="s">
        <v>32</v>
      </c>
      <c r="AK16" s="22" t="s">
        <v>25</v>
      </c>
      <c r="AN16" s="20" t="s">
        <v>1</v>
      </c>
      <c r="AR16" s="15"/>
      <c r="BE16" s="130"/>
      <c r="BS16" s="12" t="s">
        <v>4</v>
      </c>
    </row>
    <row r="17" spans="2:71" ht="18.399999999999999" customHeight="1">
      <c r="B17" s="15"/>
      <c r="E17" s="20" t="s">
        <v>33</v>
      </c>
      <c r="AK17" s="22" t="s">
        <v>28</v>
      </c>
      <c r="AN17" s="20" t="s">
        <v>1</v>
      </c>
      <c r="AR17" s="15"/>
      <c r="BE17" s="130"/>
      <c r="BS17" s="12" t="s">
        <v>34</v>
      </c>
    </row>
    <row r="18" spans="2:71" ht="6.95" customHeight="1">
      <c r="B18" s="15"/>
      <c r="AR18" s="15"/>
      <c r="BE18" s="130"/>
      <c r="BS18" s="12" t="s">
        <v>6</v>
      </c>
    </row>
    <row r="19" spans="2:71" ht="12" customHeight="1">
      <c r="B19" s="15"/>
      <c r="D19" s="22" t="s">
        <v>35</v>
      </c>
      <c r="AK19" s="22" t="s">
        <v>25</v>
      </c>
      <c r="AN19" s="20" t="s">
        <v>1</v>
      </c>
      <c r="AR19" s="15"/>
      <c r="BE19" s="130"/>
      <c r="BS19" s="12" t="s">
        <v>6</v>
      </c>
    </row>
    <row r="20" spans="2:71" ht="18.399999999999999" customHeight="1">
      <c r="B20" s="15"/>
      <c r="E20" s="20" t="s">
        <v>36</v>
      </c>
      <c r="AK20" s="22" t="s">
        <v>28</v>
      </c>
      <c r="AN20" s="20" t="s">
        <v>1</v>
      </c>
      <c r="AR20" s="15"/>
      <c r="BE20" s="130"/>
      <c r="BS20" s="12" t="s">
        <v>34</v>
      </c>
    </row>
    <row r="21" spans="2:71" ht="6.95" customHeight="1">
      <c r="B21" s="15"/>
      <c r="AR21" s="15"/>
      <c r="BE21" s="130"/>
    </row>
    <row r="22" spans="2:71" ht="12" customHeight="1">
      <c r="B22" s="15"/>
      <c r="D22" s="22" t="s">
        <v>37</v>
      </c>
      <c r="AR22" s="15"/>
      <c r="BE22" s="130"/>
    </row>
    <row r="23" spans="2:71" ht="16.5" customHeight="1">
      <c r="B23" s="15"/>
      <c r="E23" s="137" t="s">
        <v>1</v>
      </c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R23" s="15"/>
      <c r="BE23" s="130"/>
    </row>
    <row r="24" spans="2:71" ht="6.95" customHeight="1">
      <c r="B24" s="15"/>
      <c r="AR24" s="15"/>
      <c r="BE24" s="130"/>
    </row>
    <row r="25" spans="2:7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30"/>
    </row>
    <row r="26" spans="2:71" s="1" customFormat="1" ht="25.9" customHeight="1">
      <c r="B26" s="26"/>
      <c r="D26" s="27" t="s">
        <v>38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38" t="e">
        <f>ROUND(AG94,2)</f>
        <v>#REF!</v>
      </c>
      <c r="AL26" s="139"/>
      <c r="AM26" s="139"/>
      <c r="AN26" s="139"/>
      <c r="AO26" s="139"/>
      <c r="AR26" s="26"/>
      <c r="BE26" s="130"/>
    </row>
    <row r="27" spans="2:71" s="1" customFormat="1" ht="6.95" customHeight="1">
      <c r="B27" s="26"/>
      <c r="AR27" s="26"/>
      <c r="BE27" s="130"/>
    </row>
    <row r="28" spans="2:71" s="1" customFormat="1" ht="12.75">
      <c r="B28" s="26"/>
      <c r="L28" s="140" t="s">
        <v>39</v>
      </c>
      <c r="M28" s="140"/>
      <c r="N28" s="140"/>
      <c r="O28" s="140"/>
      <c r="P28" s="140"/>
      <c r="W28" s="140" t="s">
        <v>40</v>
      </c>
      <c r="X28" s="140"/>
      <c r="Y28" s="140"/>
      <c r="Z28" s="140"/>
      <c r="AA28" s="140"/>
      <c r="AB28" s="140"/>
      <c r="AC28" s="140"/>
      <c r="AD28" s="140"/>
      <c r="AE28" s="140"/>
      <c r="AK28" s="140" t="s">
        <v>41</v>
      </c>
      <c r="AL28" s="140"/>
      <c r="AM28" s="140"/>
      <c r="AN28" s="140"/>
      <c r="AO28" s="140"/>
      <c r="AR28" s="26"/>
      <c r="BE28" s="130"/>
    </row>
    <row r="29" spans="2:71" s="2" customFormat="1" ht="14.45" customHeight="1">
      <c r="B29" s="29"/>
      <c r="D29" s="22" t="s">
        <v>42</v>
      </c>
      <c r="F29" s="22" t="s">
        <v>43</v>
      </c>
      <c r="L29" s="126">
        <v>0.21</v>
      </c>
      <c r="M29" s="127"/>
      <c r="N29" s="127"/>
      <c r="O29" s="127"/>
      <c r="P29" s="127"/>
      <c r="W29" s="128" t="e">
        <f>ROUND(AZ94, 2)</f>
        <v>#REF!</v>
      </c>
      <c r="X29" s="127"/>
      <c r="Y29" s="127"/>
      <c r="Z29" s="127"/>
      <c r="AA29" s="127"/>
      <c r="AB29" s="127"/>
      <c r="AC29" s="127"/>
      <c r="AD29" s="127"/>
      <c r="AE29" s="127"/>
      <c r="AK29" s="128" t="e">
        <f>ROUND(AV94, 2)</f>
        <v>#REF!</v>
      </c>
      <c r="AL29" s="127"/>
      <c r="AM29" s="127"/>
      <c r="AN29" s="127"/>
      <c r="AO29" s="127"/>
      <c r="AR29" s="29"/>
      <c r="BE29" s="131"/>
    </row>
    <row r="30" spans="2:71" s="2" customFormat="1" ht="14.45" customHeight="1">
      <c r="B30" s="29"/>
      <c r="F30" s="22" t="s">
        <v>44</v>
      </c>
      <c r="L30" s="126">
        <v>0.12</v>
      </c>
      <c r="M30" s="127"/>
      <c r="N30" s="127"/>
      <c r="O30" s="127"/>
      <c r="P30" s="127"/>
      <c r="W30" s="128">
        <f>ROUND(BA94, 2)</f>
        <v>0</v>
      </c>
      <c r="X30" s="127"/>
      <c r="Y30" s="127"/>
      <c r="Z30" s="127"/>
      <c r="AA30" s="127"/>
      <c r="AB30" s="127"/>
      <c r="AC30" s="127"/>
      <c r="AD30" s="127"/>
      <c r="AE30" s="127"/>
      <c r="AK30" s="128">
        <f>ROUND(AW94, 2)</f>
        <v>0</v>
      </c>
      <c r="AL30" s="127"/>
      <c r="AM30" s="127"/>
      <c r="AN30" s="127"/>
      <c r="AO30" s="127"/>
      <c r="AR30" s="29"/>
      <c r="BE30" s="131"/>
    </row>
    <row r="31" spans="2:71" s="2" customFormat="1" ht="14.45" hidden="1" customHeight="1">
      <c r="B31" s="29"/>
      <c r="F31" s="22" t="s">
        <v>45</v>
      </c>
      <c r="L31" s="126">
        <v>0.21</v>
      </c>
      <c r="M31" s="127"/>
      <c r="N31" s="127"/>
      <c r="O31" s="127"/>
      <c r="P31" s="127"/>
      <c r="W31" s="128">
        <f>ROUND(BB94, 2)</f>
        <v>0</v>
      </c>
      <c r="X31" s="127"/>
      <c r="Y31" s="127"/>
      <c r="Z31" s="127"/>
      <c r="AA31" s="127"/>
      <c r="AB31" s="127"/>
      <c r="AC31" s="127"/>
      <c r="AD31" s="127"/>
      <c r="AE31" s="127"/>
      <c r="AK31" s="128">
        <v>0</v>
      </c>
      <c r="AL31" s="127"/>
      <c r="AM31" s="127"/>
      <c r="AN31" s="127"/>
      <c r="AO31" s="127"/>
      <c r="AR31" s="29"/>
      <c r="BE31" s="131"/>
    </row>
    <row r="32" spans="2:71" s="2" customFormat="1" ht="14.45" hidden="1" customHeight="1">
      <c r="B32" s="29"/>
      <c r="F32" s="22" t="s">
        <v>46</v>
      </c>
      <c r="L32" s="126">
        <v>0.12</v>
      </c>
      <c r="M32" s="127"/>
      <c r="N32" s="127"/>
      <c r="O32" s="127"/>
      <c r="P32" s="127"/>
      <c r="W32" s="128">
        <f>ROUND(BC94, 2)</f>
        <v>0</v>
      </c>
      <c r="X32" s="127"/>
      <c r="Y32" s="127"/>
      <c r="Z32" s="127"/>
      <c r="AA32" s="127"/>
      <c r="AB32" s="127"/>
      <c r="AC32" s="127"/>
      <c r="AD32" s="127"/>
      <c r="AE32" s="127"/>
      <c r="AK32" s="128">
        <v>0</v>
      </c>
      <c r="AL32" s="127"/>
      <c r="AM32" s="127"/>
      <c r="AN32" s="127"/>
      <c r="AO32" s="127"/>
      <c r="AR32" s="29"/>
      <c r="BE32" s="131"/>
    </row>
    <row r="33" spans="2:57" s="2" customFormat="1" ht="14.45" hidden="1" customHeight="1">
      <c r="B33" s="29"/>
      <c r="F33" s="22" t="s">
        <v>47</v>
      </c>
      <c r="L33" s="126">
        <v>0</v>
      </c>
      <c r="M33" s="127"/>
      <c r="N33" s="127"/>
      <c r="O33" s="127"/>
      <c r="P33" s="127"/>
      <c r="W33" s="128">
        <f>ROUND(BD94, 2)</f>
        <v>0</v>
      </c>
      <c r="X33" s="127"/>
      <c r="Y33" s="127"/>
      <c r="Z33" s="127"/>
      <c r="AA33" s="127"/>
      <c r="AB33" s="127"/>
      <c r="AC33" s="127"/>
      <c r="AD33" s="127"/>
      <c r="AE33" s="127"/>
      <c r="AK33" s="128">
        <v>0</v>
      </c>
      <c r="AL33" s="127"/>
      <c r="AM33" s="127"/>
      <c r="AN33" s="127"/>
      <c r="AO33" s="127"/>
      <c r="AR33" s="29"/>
      <c r="BE33" s="131"/>
    </row>
    <row r="34" spans="2:57" s="1" customFormat="1" ht="6.95" customHeight="1">
      <c r="B34" s="26"/>
      <c r="AR34" s="26"/>
      <c r="BE34" s="130"/>
    </row>
    <row r="35" spans="2:57" s="1" customFormat="1" ht="25.9" customHeight="1">
      <c r="B35" s="26"/>
      <c r="C35" s="30"/>
      <c r="D35" s="31" t="s">
        <v>48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49</v>
      </c>
      <c r="U35" s="32"/>
      <c r="V35" s="32"/>
      <c r="W35" s="32"/>
      <c r="X35" s="160" t="s">
        <v>50</v>
      </c>
      <c r="Y35" s="161"/>
      <c r="Z35" s="161"/>
      <c r="AA35" s="161"/>
      <c r="AB35" s="161"/>
      <c r="AC35" s="32"/>
      <c r="AD35" s="32"/>
      <c r="AE35" s="32"/>
      <c r="AF35" s="32"/>
      <c r="AG35" s="32"/>
      <c r="AH35" s="32"/>
      <c r="AI35" s="32"/>
      <c r="AJ35" s="32"/>
      <c r="AK35" s="162" t="e">
        <f>SUM(AK26:AK33)</f>
        <v>#REF!</v>
      </c>
      <c r="AL35" s="161"/>
      <c r="AM35" s="161"/>
      <c r="AN35" s="161"/>
      <c r="AO35" s="163"/>
      <c r="AP35" s="30"/>
      <c r="AQ35" s="30"/>
      <c r="AR35" s="26"/>
    </row>
    <row r="36" spans="2:57" s="1" customFormat="1" ht="6.95" customHeight="1">
      <c r="B36" s="26"/>
      <c r="AR36" s="26"/>
    </row>
    <row r="37" spans="2:57" s="1" customFormat="1" ht="14.45" customHeight="1">
      <c r="B37" s="26"/>
      <c r="AR37" s="26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6"/>
      <c r="D49" s="34" t="s">
        <v>51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52</v>
      </c>
      <c r="AI49" s="35"/>
      <c r="AJ49" s="35"/>
      <c r="AK49" s="35"/>
      <c r="AL49" s="35"/>
      <c r="AM49" s="35"/>
      <c r="AN49" s="35"/>
      <c r="AO49" s="35"/>
      <c r="AR49" s="26"/>
    </row>
    <row r="50" spans="2:44">
      <c r="B50" s="15"/>
      <c r="AR50" s="15"/>
    </row>
    <row r="51" spans="2:44">
      <c r="B51" s="15"/>
      <c r="AR51" s="15"/>
    </row>
    <row r="52" spans="2:44">
      <c r="B52" s="15"/>
      <c r="AR52" s="15"/>
    </row>
    <row r="53" spans="2:44">
      <c r="B53" s="15"/>
      <c r="AR53" s="15"/>
    </row>
    <row r="54" spans="2:44">
      <c r="B54" s="15"/>
      <c r="AR54" s="15"/>
    </row>
    <row r="55" spans="2:44">
      <c r="B55" s="15"/>
      <c r="AR55" s="15"/>
    </row>
    <row r="56" spans="2:44">
      <c r="B56" s="15"/>
      <c r="AR56" s="15"/>
    </row>
    <row r="57" spans="2:44">
      <c r="B57" s="15"/>
      <c r="AR57" s="15"/>
    </row>
    <row r="58" spans="2:44">
      <c r="B58" s="15"/>
      <c r="AR58" s="15"/>
    </row>
    <row r="59" spans="2:44">
      <c r="B59" s="15"/>
      <c r="AR59" s="15"/>
    </row>
    <row r="60" spans="2:44" s="1" customFormat="1" ht="12.75">
      <c r="B60" s="26"/>
      <c r="D60" s="36" t="s">
        <v>53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6" t="s">
        <v>54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6" t="s">
        <v>53</v>
      </c>
      <c r="AI60" s="28"/>
      <c r="AJ60" s="28"/>
      <c r="AK60" s="28"/>
      <c r="AL60" s="28"/>
      <c r="AM60" s="36" t="s">
        <v>54</v>
      </c>
      <c r="AN60" s="28"/>
      <c r="AO60" s="28"/>
      <c r="AR60" s="26"/>
    </row>
    <row r="61" spans="2:44">
      <c r="B61" s="15"/>
      <c r="AR61" s="15"/>
    </row>
    <row r="62" spans="2:44">
      <c r="B62" s="15"/>
      <c r="AR62" s="15"/>
    </row>
    <row r="63" spans="2:44">
      <c r="B63" s="15"/>
      <c r="AR63" s="15"/>
    </row>
    <row r="64" spans="2:44" s="1" customFormat="1" ht="12.75">
      <c r="B64" s="26"/>
      <c r="D64" s="34" t="s">
        <v>55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56</v>
      </c>
      <c r="AI64" s="35"/>
      <c r="AJ64" s="35"/>
      <c r="AK64" s="35"/>
      <c r="AL64" s="35"/>
      <c r="AM64" s="35"/>
      <c r="AN64" s="35"/>
      <c r="AO64" s="35"/>
      <c r="AR64" s="26"/>
    </row>
    <row r="65" spans="2:44">
      <c r="B65" s="15"/>
      <c r="AR65" s="15"/>
    </row>
    <row r="66" spans="2:44">
      <c r="B66" s="15"/>
      <c r="AR66" s="15"/>
    </row>
    <row r="67" spans="2:44">
      <c r="B67" s="15"/>
      <c r="AR67" s="15"/>
    </row>
    <row r="68" spans="2:44">
      <c r="B68" s="15"/>
      <c r="AR68" s="15"/>
    </row>
    <row r="69" spans="2:44">
      <c r="B69" s="15"/>
      <c r="AR69" s="15"/>
    </row>
    <row r="70" spans="2:44">
      <c r="B70" s="15"/>
      <c r="AR70" s="15"/>
    </row>
    <row r="71" spans="2:44">
      <c r="B71" s="15"/>
      <c r="AR71" s="15"/>
    </row>
    <row r="72" spans="2:44">
      <c r="B72" s="15"/>
      <c r="AR72" s="15"/>
    </row>
    <row r="73" spans="2:44">
      <c r="B73" s="15"/>
      <c r="AR73" s="15"/>
    </row>
    <row r="74" spans="2:44">
      <c r="B74" s="15"/>
      <c r="AR74" s="15"/>
    </row>
    <row r="75" spans="2:44" s="1" customFormat="1" ht="12.75">
      <c r="B75" s="26"/>
      <c r="D75" s="36" t="s">
        <v>53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6" t="s">
        <v>54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6" t="s">
        <v>53</v>
      </c>
      <c r="AI75" s="28"/>
      <c r="AJ75" s="28"/>
      <c r="AK75" s="28"/>
      <c r="AL75" s="28"/>
      <c r="AM75" s="36" t="s">
        <v>54</v>
      </c>
      <c r="AN75" s="28"/>
      <c r="AO75" s="28"/>
      <c r="AR75" s="26"/>
    </row>
    <row r="76" spans="2:44" s="1" customFormat="1">
      <c r="B76" s="26"/>
      <c r="AR76" s="26"/>
    </row>
    <row r="77" spans="2:44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6"/>
    </row>
    <row r="81" spans="1:90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6"/>
    </row>
    <row r="82" spans="1:90" s="1" customFormat="1" ht="24.95" customHeight="1">
      <c r="B82" s="26"/>
      <c r="C82" s="16" t="s">
        <v>57</v>
      </c>
      <c r="AR82" s="26"/>
    </row>
    <row r="83" spans="1:90" s="1" customFormat="1" ht="6.95" customHeight="1">
      <c r="B83" s="26"/>
      <c r="AR83" s="26"/>
    </row>
    <row r="84" spans="1:90" s="3" customFormat="1" ht="12" customHeight="1">
      <c r="B84" s="41"/>
      <c r="C84" s="22" t="s">
        <v>13</v>
      </c>
      <c r="L84" s="3" t="str">
        <f>K5</f>
        <v>OR_PHA</v>
      </c>
      <c r="AR84" s="41"/>
    </row>
    <row r="85" spans="1:90" s="4" customFormat="1" ht="36.950000000000003" customHeight="1">
      <c r="B85" s="42"/>
      <c r="C85" s="43" t="s">
        <v>16</v>
      </c>
      <c r="L85" s="151" t="str">
        <f>K6</f>
        <v>Dodávka aromadifuzérů do VZT vč. náplní pro obvod OŘ PRAHA 2024</v>
      </c>
      <c r="M85" s="152"/>
      <c r="N85" s="152"/>
      <c r="O85" s="152"/>
      <c r="P85" s="152"/>
      <c r="Q85" s="152"/>
      <c r="R85" s="152"/>
      <c r="S85" s="152"/>
      <c r="T85" s="152"/>
      <c r="U85" s="152"/>
      <c r="V85" s="152"/>
      <c r="W85" s="152"/>
      <c r="X85" s="152"/>
      <c r="Y85" s="152"/>
      <c r="Z85" s="152"/>
      <c r="AA85" s="152"/>
      <c r="AB85" s="152"/>
      <c r="AC85" s="152"/>
      <c r="AD85" s="152"/>
      <c r="AE85" s="152"/>
      <c r="AF85" s="152"/>
      <c r="AG85" s="152"/>
      <c r="AH85" s="152"/>
      <c r="AI85" s="152"/>
      <c r="AJ85" s="152"/>
      <c r="AR85" s="42"/>
    </row>
    <row r="86" spans="1:90" s="1" customFormat="1" ht="6.95" customHeight="1">
      <c r="B86" s="26"/>
      <c r="AR86" s="26"/>
    </row>
    <row r="87" spans="1:90" s="1" customFormat="1" ht="12" customHeight="1">
      <c r="B87" s="26"/>
      <c r="C87" s="22" t="s">
        <v>20</v>
      </c>
      <c r="L87" s="44" t="str">
        <f>IF(K8="","",K8)</f>
        <v>obvod OŘ Praha</v>
      </c>
      <c r="AI87" s="22" t="s">
        <v>22</v>
      </c>
      <c r="AM87" s="153" t="str">
        <f>IF(AN8= "","",AN8)</f>
        <v>2. 5. 2024</v>
      </c>
      <c r="AN87" s="153"/>
      <c r="AR87" s="26"/>
    </row>
    <row r="88" spans="1:90" s="1" customFormat="1" ht="6.95" customHeight="1">
      <c r="B88" s="26"/>
      <c r="AR88" s="26"/>
    </row>
    <row r="89" spans="1:90" s="1" customFormat="1" ht="15.2" customHeight="1">
      <c r="B89" s="26"/>
      <c r="C89" s="22" t="s">
        <v>24</v>
      </c>
      <c r="L89" s="3" t="str">
        <f>IF(E11= "","",E11)</f>
        <v>Správa železnic, státní organizace</v>
      </c>
      <c r="AI89" s="22" t="s">
        <v>32</v>
      </c>
      <c r="AM89" s="154" t="str">
        <f>IF(E17="","",E17)</f>
        <v xml:space="preserve"> </v>
      </c>
      <c r="AN89" s="155"/>
      <c r="AO89" s="155"/>
      <c r="AP89" s="155"/>
      <c r="AR89" s="26"/>
      <c r="AS89" s="156" t="s">
        <v>58</v>
      </c>
      <c r="AT89" s="157"/>
      <c r="AU89" s="45"/>
      <c r="AV89" s="45"/>
      <c r="AW89" s="45"/>
      <c r="AX89" s="45"/>
      <c r="AY89" s="45"/>
      <c r="AZ89" s="45"/>
      <c r="BA89" s="45"/>
      <c r="BB89" s="45"/>
      <c r="BC89" s="45"/>
      <c r="BD89" s="46"/>
    </row>
    <row r="90" spans="1:90" s="1" customFormat="1" ht="15.2" customHeight="1">
      <c r="B90" s="26"/>
      <c r="C90" s="22" t="s">
        <v>30</v>
      </c>
      <c r="L90" s="3" t="str">
        <f>IF(E14= "Vyplň údaj","",E14)</f>
        <v/>
      </c>
      <c r="AI90" s="22" t="s">
        <v>35</v>
      </c>
      <c r="AM90" s="154" t="str">
        <f>IF(E20="","",E20)</f>
        <v>L. Ulrich, DiS.</v>
      </c>
      <c r="AN90" s="155"/>
      <c r="AO90" s="155"/>
      <c r="AP90" s="155"/>
      <c r="AR90" s="26"/>
      <c r="AS90" s="158"/>
      <c r="AT90" s="159"/>
      <c r="BD90" s="47"/>
    </row>
    <row r="91" spans="1:90" s="1" customFormat="1" ht="10.9" customHeight="1">
      <c r="B91" s="26"/>
      <c r="AR91" s="26"/>
      <c r="AS91" s="158"/>
      <c r="AT91" s="159"/>
      <c r="BD91" s="47"/>
    </row>
    <row r="92" spans="1:90" s="1" customFormat="1" ht="29.25" customHeight="1">
      <c r="B92" s="26"/>
      <c r="C92" s="146" t="s">
        <v>59</v>
      </c>
      <c r="D92" s="147"/>
      <c r="E92" s="147"/>
      <c r="F92" s="147"/>
      <c r="G92" s="147"/>
      <c r="H92" s="48"/>
      <c r="I92" s="148" t="s">
        <v>60</v>
      </c>
      <c r="J92" s="147"/>
      <c r="K92" s="147"/>
      <c r="L92" s="147"/>
      <c r="M92" s="147"/>
      <c r="N92" s="147"/>
      <c r="O92" s="147"/>
      <c r="P92" s="147"/>
      <c r="Q92" s="147"/>
      <c r="R92" s="147"/>
      <c r="S92" s="147"/>
      <c r="T92" s="147"/>
      <c r="U92" s="147"/>
      <c r="V92" s="147"/>
      <c r="W92" s="147"/>
      <c r="X92" s="147"/>
      <c r="Y92" s="147"/>
      <c r="Z92" s="147"/>
      <c r="AA92" s="147"/>
      <c r="AB92" s="147"/>
      <c r="AC92" s="147"/>
      <c r="AD92" s="147"/>
      <c r="AE92" s="147"/>
      <c r="AF92" s="147"/>
      <c r="AG92" s="149" t="s">
        <v>61</v>
      </c>
      <c r="AH92" s="147"/>
      <c r="AI92" s="147"/>
      <c r="AJ92" s="147"/>
      <c r="AK92" s="147"/>
      <c r="AL92" s="147"/>
      <c r="AM92" s="147"/>
      <c r="AN92" s="148" t="s">
        <v>62</v>
      </c>
      <c r="AO92" s="147"/>
      <c r="AP92" s="150"/>
      <c r="AQ92" s="49" t="s">
        <v>63</v>
      </c>
      <c r="AR92" s="26"/>
      <c r="AS92" s="50" t="s">
        <v>64</v>
      </c>
      <c r="AT92" s="51" t="s">
        <v>65</v>
      </c>
      <c r="AU92" s="51" t="s">
        <v>66</v>
      </c>
      <c r="AV92" s="51" t="s">
        <v>67</v>
      </c>
      <c r="AW92" s="51" t="s">
        <v>68</v>
      </c>
      <c r="AX92" s="51" t="s">
        <v>69</v>
      </c>
      <c r="AY92" s="51" t="s">
        <v>70</v>
      </c>
      <c r="AZ92" s="51" t="s">
        <v>71</v>
      </c>
      <c r="BA92" s="51" t="s">
        <v>72</v>
      </c>
      <c r="BB92" s="51" t="s">
        <v>73</v>
      </c>
      <c r="BC92" s="51" t="s">
        <v>74</v>
      </c>
      <c r="BD92" s="52" t="s">
        <v>75</v>
      </c>
    </row>
    <row r="93" spans="1:90" s="1" customFormat="1" ht="10.9" customHeight="1">
      <c r="B93" s="26"/>
      <c r="AR93" s="26"/>
      <c r="AS93" s="53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6"/>
    </row>
    <row r="94" spans="1:90" s="5" customFormat="1" ht="32.450000000000003" customHeight="1">
      <c r="B94" s="54"/>
      <c r="C94" s="55" t="s">
        <v>76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144" t="e">
        <f>ROUND(AG95,2)</f>
        <v>#REF!</v>
      </c>
      <c r="AH94" s="144"/>
      <c r="AI94" s="144"/>
      <c r="AJ94" s="144"/>
      <c r="AK94" s="144"/>
      <c r="AL94" s="144"/>
      <c r="AM94" s="144"/>
      <c r="AN94" s="145" t="e">
        <f>SUM(AG94,AT94)</f>
        <v>#REF!</v>
      </c>
      <c r="AO94" s="145"/>
      <c r="AP94" s="145"/>
      <c r="AQ94" s="57" t="s">
        <v>1</v>
      </c>
      <c r="AR94" s="54"/>
      <c r="AS94" s="58">
        <f>ROUND(AS95,2)</f>
        <v>0</v>
      </c>
      <c r="AT94" s="59" t="e">
        <f>ROUND(SUM(AV94:AW94),2)</f>
        <v>#REF!</v>
      </c>
      <c r="AU94" s="60" t="e">
        <f>ROUND(AU95,5)</f>
        <v>#REF!</v>
      </c>
      <c r="AV94" s="59" t="e">
        <f>ROUND(AZ94*L29,2)</f>
        <v>#REF!</v>
      </c>
      <c r="AW94" s="59">
        <f>ROUND(BA94*L30,2)</f>
        <v>0</v>
      </c>
      <c r="AX94" s="59">
        <f>ROUND(BB94*L29,2)</f>
        <v>0</v>
      </c>
      <c r="AY94" s="59">
        <f>ROUND(BC94*L30,2)</f>
        <v>0</v>
      </c>
      <c r="AZ94" s="59" t="e">
        <f>ROUND(AZ95,2)</f>
        <v>#REF!</v>
      </c>
      <c r="BA94" s="59">
        <f>ROUND(BA95,2)</f>
        <v>0</v>
      </c>
      <c r="BB94" s="59">
        <f>ROUND(BB95,2)</f>
        <v>0</v>
      </c>
      <c r="BC94" s="59">
        <f>ROUND(BC95,2)</f>
        <v>0</v>
      </c>
      <c r="BD94" s="61">
        <f>ROUND(BD95,2)</f>
        <v>0</v>
      </c>
      <c r="BS94" s="62" t="s">
        <v>77</v>
      </c>
      <c r="BT94" s="62" t="s">
        <v>78</v>
      </c>
      <c r="BV94" s="62" t="s">
        <v>79</v>
      </c>
      <c r="BW94" s="62" t="s">
        <v>5</v>
      </c>
      <c r="BX94" s="62" t="s">
        <v>80</v>
      </c>
      <c r="CL94" s="62" t="s">
        <v>1</v>
      </c>
    </row>
    <row r="95" spans="1:90" s="6" customFormat="1" ht="24.75" customHeight="1">
      <c r="A95" s="63" t="s">
        <v>81</v>
      </c>
      <c r="B95" s="64"/>
      <c r="C95" s="65"/>
      <c r="D95" s="143" t="s">
        <v>14</v>
      </c>
      <c r="E95" s="143"/>
      <c r="F95" s="143"/>
      <c r="G95" s="143"/>
      <c r="H95" s="143"/>
      <c r="I95" s="66"/>
      <c r="J95" s="143" t="s">
        <v>17</v>
      </c>
      <c r="K95" s="143"/>
      <c r="L95" s="143"/>
      <c r="M95" s="143"/>
      <c r="N95" s="143"/>
      <c r="O95" s="143"/>
      <c r="P95" s="143"/>
      <c r="Q95" s="143"/>
      <c r="R95" s="143"/>
      <c r="S95" s="143"/>
      <c r="T95" s="143"/>
      <c r="U95" s="143"/>
      <c r="V95" s="143"/>
      <c r="W95" s="143"/>
      <c r="X95" s="143"/>
      <c r="Y95" s="143"/>
      <c r="Z95" s="143"/>
      <c r="AA95" s="143"/>
      <c r="AB95" s="143"/>
      <c r="AC95" s="143"/>
      <c r="AD95" s="143"/>
      <c r="AE95" s="143"/>
      <c r="AF95" s="143"/>
      <c r="AG95" s="141" t="e">
        <f>'OR_PHA - Dodávka aromadif...'!#REF!</f>
        <v>#REF!</v>
      </c>
      <c r="AH95" s="142"/>
      <c r="AI95" s="142"/>
      <c r="AJ95" s="142"/>
      <c r="AK95" s="142"/>
      <c r="AL95" s="142"/>
      <c r="AM95" s="142"/>
      <c r="AN95" s="141" t="e">
        <f>SUM(AG95,AT95)</f>
        <v>#REF!</v>
      </c>
      <c r="AO95" s="142"/>
      <c r="AP95" s="142"/>
      <c r="AQ95" s="67" t="s">
        <v>82</v>
      </c>
      <c r="AR95" s="64"/>
      <c r="AS95" s="68">
        <v>0</v>
      </c>
      <c r="AT95" s="69" t="e">
        <f>ROUND(SUM(AV95:AW95),2)</f>
        <v>#REF!</v>
      </c>
      <c r="AU95" s="70" t="e">
        <f>'OR_PHA - Dodávka aromadif...'!N113</f>
        <v>#REF!</v>
      </c>
      <c r="AV95" s="69" t="e">
        <f>'OR_PHA - Dodávka aromadif...'!#REF!</f>
        <v>#REF!</v>
      </c>
      <c r="AW95" s="69" t="e">
        <f>'OR_PHA - Dodávka aromadif...'!#REF!</f>
        <v>#REF!</v>
      </c>
      <c r="AX95" s="69" t="e">
        <f>'OR_PHA - Dodávka aromadif...'!#REF!</f>
        <v>#REF!</v>
      </c>
      <c r="AY95" s="69" t="e">
        <f>'OR_PHA - Dodávka aromadif...'!#REF!</f>
        <v>#REF!</v>
      </c>
      <c r="AZ95" s="69" t="e">
        <f>'OR_PHA - Dodávka aromadif...'!F31</f>
        <v>#REF!</v>
      </c>
      <c r="BA95" s="69">
        <f>'OR_PHA - Dodávka aromadif...'!F32</f>
        <v>0</v>
      </c>
      <c r="BB95" s="69">
        <f>'OR_PHA - Dodávka aromadif...'!F33</f>
        <v>0</v>
      </c>
      <c r="BC95" s="69">
        <f>'OR_PHA - Dodávka aromadif...'!F34</f>
        <v>0</v>
      </c>
      <c r="BD95" s="71">
        <f>'OR_PHA - Dodávka aromadif...'!F35</f>
        <v>0</v>
      </c>
      <c r="BT95" s="72" t="s">
        <v>83</v>
      </c>
      <c r="BU95" s="72" t="s">
        <v>84</v>
      </c>
      <c r="BV95" s="72" t="s">
        <v>79</v>
      </c>
      <c r="BW95" s="72" t="s">
        <v>5</v>
      </c>
      <c r="BX95" s="72" t="s">
        <v>80</v>
      </c>
      <c r="CL95" s="72" t="s">
        <v>1</v>
      </c>
    </row>
    <row r="96" spans="1:90" s="1" customFormat="1" ht="30" customHeight="1">
      <c r="B96" s="26"/>
      <c r="AR96" s="26"/>
    </row>
    <row r="97" spans="2:44" s="1" customFormat="1" ht="6.95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6"/>
    </row>
  </sheetData>
  <sheetProtection algorithmName="SHA-512" hashValue="xlT7T20xaqhQhbDmBPeVRDIXEwXPQReK+YBOQqEwsdxMhlrv9o4/q3fPPHD0k6wecYC8ey6c1JxmkWYp+ajGzg==" saltValue="yi92xyiCaQphMEXbOdYJ/5i7h/o2LrbXYoYoL2zFGs1y5UriW4ffFNsYIzYYCBWyL7MGeBn1I4B2B8VGKpOpMA==" spinCount="100000" sheet="1" objects="1" scenarios="1" formatColumns="0" formatRows="0"/>
  <mergeCells count="42"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W30:AE30"/>
    <mergeCell ref="AK30:AO30"/>
    <mergeCell ref="L30:P30"/>
    <mergeCell ref="W31:AE31"/>
    <mergeCell ref="AN95:AP95"/>
    <mergeCell ref="AG95:AM95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</mergeCells>
  <hyperlinks>
    <hyperlink ref="A95" location="'OR_PHA - Dodávka aromadif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K127"/>
  <sheetViews>
    <sheetView showGridLines="0" tabSelected="1" workbookViewId="0">
      <selection activeCell="H115" sqref="H11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61.5" customWidth="1"/>
    <col min="7" max="7" width="7.5" customWidth="1"/>
    <col min="8" max="8" width="15.83203125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AR2" s="12" t="s">
        <v>5</v>
      </c>
    </row>
    <row r="3" spans="2:44" ht="6.95" hidden="1" customHeight="1">
      <c r="B3" s="13"/>
      <c r="C3" s="14"/>
      <c r="D3" s="14"/>
      <c r="E3" s="14"/>
      <c r="F3" s="14"/>
      <c r="G3" s="14"/>
      <c r="H3" s="14"/>
      <c r="I3" s="14"/>
      <c r="J3" s="15"/>
      <c r="AR3" s="12" t="s">
        <v>85</v>
      </c>
    </row>
    <row r="4" spans="2:44" ht="24.95" hidden="1" customHeight="1">
      <c r="B4" s="15"/>
      <c r="D4" s="16" t="s">
        <v>86</v>
      </c>
      <c r="J4" s="15"/>
      <c r="K4" s="73" t="s">
        <v>10</v>
      </c>
      <c r="AR4" s="12" t="s">
        <v>4</v>
      </c>
    </row>
    <row r="5" spans="2:44" ht="6.95" hidden="1" customHeight="1">
      <c r="B5" s="15"/>
      <c r="J5" s="15"/>
    </row>
    <row r="6" spans="2:44" s="1" customFormat="1" ht="12" hidden="1" customHeight="1">
      <c r="B6" s="26"/>
      <c r="D6" s="22" t="s">
        <v>16</v>
      </c>
      <c r="J6" s="26"/>
    </row>
    <row r="7" spans="2:44" s="1" customFormat="1" ht="30" hidden="1" customHeight="1">
      <c r="B7" s="26"/>
      <c r="E7" s="151" t="s">
        <v>17</v>
      </c>
      <c r="F7" s="164"/>
      <c r="G7" s="164"/>
      <c r="J7" s="26"/>
    </row>
    <row r="8" spans="2:44" s="1" customFormat="1" hidden="1">
      <c r="B8" s="26"/>
      <c r="J8" s="26"/>
    </row>
    <row r="9" spans="2:44" s="1" customFormat="1" ht="12" hidden="1" customHeight="1">
      <c r="B9" s="26"/>
      <c r="D9" s="22" t="s">
        <v>18</v>
      </c>
      <c r="F9" s="20" t="s">
        <v>1</v>
      </c>
      <c r="H9" s="22" t="s">
        <v>19</v>
      </c>
      <c r="J9" s="26"/>
    </row>
    <row r="10" spans="2:44" s="1" customFormat="1" ht="12" hidden="1" customHeight="1">
      <c r="B10" s="26"/>
      <c r="D10" s="22" t="s">
        <v>20</v>
      </c>
      <c r="F10" s="20" t="s">
        <v>21</v>
      </c>
      <c r="H10" s="22" t="s">
        <v>22</v>
      </c>
      <c r="J10" s="26"/>
    </row>
    <row r="11" spans="2:44" s="1" customFormat="1" ht="10.9" hidden="1" customHeight="1">
      <c r="B11" s="26"/>
      <c r="J11" s="26"/>
    </row>
    <row r="12" spans="2:44" s="1" customFormat="1" ht="12" hidden="1" customHeight="1">
      <c r="B12" s="26"/>
      <c r="D12" s="22" t="s">
        <v>24</v>
      </c>
      <c r="H12" s="22" t="s">
        <v>25</v>
      </c>
      <c r="J12" s="26"/>
    </row>
    <row r="13" spans="2:44" s="1" customFormat="1" ht="18" hidden="1" customHeight="1">
      <c r="B13" s="26"/>
      <c r="E13" s="20" t="s">
        <v>27</v>
      </c>
      <c r="H13" s="22" t="s">
        <v>28</v>
      </c>
      <c r="J13" s="26"/>
    </row>
    <row r="14" spans="2:44" s="1" customFormat="1" ht="6.95" hidden="1" customHeight="1">
      <c r="B14" s="26"/>
      <c r="J14" s="26"/>
    </row>
    <row r="15" spans="2:44" s="1" customFormat="1" ht="12" hidden="1" customHeight="1">
      <c r="B15" s="26"/>
      <c r="D15" s="22" t="s">
        <v>30</v>
      </c>
      <c r="H15" s="22" t="s">
        <v>25</v>
      </c>
      <c r="J15" s="26"/>
    </row>
    <row r="16" spans="2:44" s="1" customFormat="1" ht="18" hidden="1" customHeight="1">
      <c r="B16" s="26"/>
      <c r="E16" s="165" t="str">
        <f>'Rekapitulace stavby'!E14</f>
        <v>Vyplň údaj</v>
      </c>
      <c r="F16" s="132"/>
      <c r="G16" s="132"/>
      <c r="H16" s="22" t="s">
        <v>28</v>
      </c>
      <c r="J16" s="26"/>
    </row>
    <row r="17" spans="2:10" s="1" customFormat="1" ht="6.95" hidden="1" customHeight="1">
      <c r="B17" s="26"/>
      <c r="J17" s="26"/>
    </row>
    <row r="18" spans="2:10" s="1" customFormat="1" ht="12" hidden="1" customHeight="1">
      <c r="B18" s="26"/>
      <c r="D18" s="22" t="s">
        <v>32</v>
      </c>
      <c r="H18" s="22" t="s">
        <v>25</v>
      </c>
      <c r="J18" s="26"/>
    </row>
    <row r="19" spans="2:10" s="1" customFormat="1" ht="18" hidden="1" customHeight="1">
      <c r="B19" s="26"/>
      <c r="E19" s="20" t="str">
        <f>IF('Rekapitulace stavby'!E17="","",'Rekapitulace stavby'!E17)</f>
        <v xml:space="preserve"> </v>
      </c>
      <c r="H19" s="22" t="s">
        <v>28</v>
      </c>
      <c r="J19" s="26"/>
    </row>
    <row r="20" spans="2:10" s="1" customFormat="1" ht="6.95" hidden="1" customHeight="1">
      <c r="B20" s="26"/>
      <c r="J20" s="26"/>
    </row>
    <row r="21" spans="2:10" s="1" customFormat="1" ht="12" hidden="1" customHeight="1">
      <c r="B21" s="26"/>
      <c r="D21" s="22" t="s">
        <v>35</v>
      </c>
      <c r="H21" s="22" t="s">
        <v>25</v>
      </c>
      <c r="J21" s="26"/>
    </row>
    <row r="22" spans="2:10" s="1" customFormat="1" ht="18" hidden="1" customHeight="1">
      <c r="B22" s="26"/>
      <c r="E22" s="20" t="s">
        <v>36</v>
      </c>
      <c r="H22" s="22" t="s">
        <v>28</v>
      </c>
      <c r="J22" s="26"/>
    </row>
    <row r="23" spans="2:10" s="1" customFormat="1" ht="6.95" hidden="1" customHeight="1">
      <c r="B23" s="26"/>
      <c r="J23" s="26"/>
    </row>
    <row r="24" spans="2:10" s="1" customFormat="1" ht="12" hidden="1" customHeight="1">
      <c r="B24" s="26"/>
      <c r="D24" s="22" t="s">
        <v>37</v>
      </c>
      <c r="J24" s="26"/>
    </row>
    <row r="25" spans="2:10" s="7" customFormat="1" ht="16.5" hidden="1" customHeight="1">
      <c r="B25" s="74"/>
      <c r="E25" s="137" t="s">
        <v>1</v>
      </c>
      <c r="F25" s="137"/>
      <c r="G25" s="137"/>
      <c r="J25" s="74"/>
    </row>
    <row r="26" spans="2:10" s="1" customFormat="1" ht="6.95" hidden="1" customHeight="1">
      <c r="B26" s="26"/>
      <c r="J26" s="26"/>
    </row>
    <row r="27" spans="2:10" s="1" customFormat="1" ht="6.95" hidden="1" customHeight="1">
      <c r="B27" s="26"/>
      <c r="D27" s="45"/>
      <c r="E27" s="45"/>
      <c r="F27" s="45"/>
      <c r="G27" s="45"/>
      <c r="H27" s="45"/>
      <c r="I27" s="45"/>
      <c r="J27" s="26"/>
    </row>
    <row r="28" spans="2:10" s="1" customFormat="1" ht="25.35" hidden="1" customHeight="1">
      <c r="B28" s="26"/>
      <c r="D28" s="75" t="s">
        <v>38</v>
      </c>
      <c r="J28" s="26"/>
    </row>
    <row r="29" spans="2:10" s="1" customFormat="1" ht="6.95" hidden="1" customHeight="1">
      <c r="B29" s="26"/>
      <c r="D29" s="45"/>
      <c r="E29" s="45"/>
      <c r="F29" s="45"/>
      <c r="G29" s="45"/>
      <c r="H29" s="45"/>
      <c r="I29" s="45"/>
      <c r="J29" s="26"/>
    </row>
    <row r="30" spans="2:10" s="1" customFormat="1" ht="14.45" hidden="1" customHeight="1">
      <c r="B30" s="26"/>
      <c r="F30" s="76" t="s">
        <v>40</v>
      </c>
      <c r="H30" s="76" t="s">
        <v>39</v>
      </c>
      <c r="J30" s="26"/>
    </row>
    <row r="31" spans="2:10" s="1" customFormat="1" ht="14.45" hidden="1" customHeight="1">
      <c r="B31" s="26"/>
      <c r="D31" s="77" t="s">
        <v>42</v>
      </c>
      <c r="E31" s="22" t="s">
        <v>43</v>
      </c>
      <c r="F31" s="78" t="e">
        <f>ROUND((SUM(BC113:BC126)),  2)</f>
        <v>#REF!</v>
      </c>
      <c r="H31" s="79">
        <v>0.21</v>
      </c>
      <c r="J31" s="26"/>
    </row>
    <row r="32" spans="2:10" s="1" customFormat="1" ht="14.45" hidden="1" customHeight="1">
      <c r="B32" s="26"/>
      <c r="E32" s="22" t="s">
        <v>44</v>
      </c>
      <c r="F32" s="78">
        <f>ROUND((SUM(BD113:BD126)),  2)</f>
        <v>0</v>
      </c>
      <c r="H32" s="79">
        <v>0.12</v>
      </c>
      <c r="J32" s="26"/>
    </row>
    <row r="33" spans="2:10" s="1" customFormat="1" ht="14.45" hidden="1" customHeight="1">
      <c r="B33" s="26"/>
      <c r="E33" s="22" t="s">
        <v>45</v>
      </c>
      <c r="F33" s="78">
        <f>ROUND((SUM(BE113:BE126)),  2)</f>
        <v>0</v>
      </c>
      <c r="H33" s="79">
        <v>0.21</v>
      </c>
      <c r="J33" s="26"/>
    </row>
    <row r="34" spans="2:10" s="1" customFormat="1" ht="14.45" hidden="1" customHeight="1">
      <c r="B34" s="26"/>
      <c r="E34" s="22" t="s">
        <v>46</v>
      </c>
      <c r="F34" s="78">
        <f>ROUND((SUM(BF113:BF126)),  2)</f>
        <v>0</v>
      </c>
      <c r="H34" s="79">
        <v>0.12</v>
      </c>
      <c r="J34" s="26"/>
    </row>
    <row r="35" spans="2:10" s="1" customFormat="1" ht="14.45" hidden="1" customHeight="1">
      <c r="B35" s="26"/>
      <c r="E35" s="22" t="s">
        <v>47</v>
      </c>
      <c r="F35" s="78">
        <f>ROUND((SUM(BG113:BG126)),  2)</f>
        <v>0</v>
      </c>
      <c r="H35" s="79">
        <v>0</v>
      </c>
      <c r="J35" s="26"/>
    </row>
    <row r="36" spans="2:10" s="1" customFormat="1" ht="6.95" hidden="1" customHeight="1">
      <c r="B36" s="26"/>
      <c r="J36" s="26"/>
    </row>
    <row r="37" spans="2:10" s="1" customFormat="1" ht="25.35" hidden="1" customHeight="1">
      <c r="B37" s="26"/>
      <c r="C37" s="80"/>
      <c r="D37" s="81" t="s">
        <v>48</v>
      </c>
      <c r="E37" s="48"/>
      <c r="F37" s="48"/>
      <c r="G37" s="82" t="s">
        <v>49</v>
      </c>
      <c r="H37" s="48"/>
      <c r="I37" s="83"/>
      <c r="J37" s="26"/>
    </row>
    <row r="38" spans="2:10" s="1" customFormat="1" ht="14.45" hidden="1" customHeight="1">
      <c r="B38" s="26"/>
      <c r="J38" s="26"/>
    </row>
    <row r="39" spans="2:10" ht="14.45" hidden="1" customHeight="1">
      <c r="B39" s="15"/>
      <c r="J39" s="15"/>
    </row>
    <row r="40" spans="2:10" ht="14.45" hidden="1" customHeight="1">
      <c r="B40" s="15"/>
      <c r="J40" s="15"/>
    </row>
    <row r="41" spans="2:10" ht="14.45" hidden="1" customHeight="1">
      <c r="B41" s="15"/>
      <c r="J41" s="15"/>
    </row>
    <row r="42" spans="2:10" ht="14.45" hidden="1" customHeight="1">
      <c r="B42" s="15"/>
      <c r="J42" s="15"/>
    </row>
    <row r="43" spans="2:10" ht="14.45" hidden="1" customHeight="1">
      <c r="B43" s="15"/>
      <c r="J43" s="15"/>
    </row>
    <row r="44" spans="2:10" ht="14.45" hidden="1" customHeight="1">
      <c r="B44" s="15"/>
      <c r="J44" s="15"/>
    </row>
    <row r="45" spans="2:10" ht="14.45" hidden="1" customHeight="1">
      <c r="B45" s="15"/>
      <c r="J45" s="15"/>
    </row>
    <row r="46" spans="2:10" ht="14.45" hidden="1" customHeight="1">
      <c r="B46" s="15"/>
      <c r="J46" s="15"/>
    </row>
    <row r="47" spans="2:10" ht="14.45" hidden="1" customHeight="1">
      <c r="B47" s="15"/>
      <c r="J47" s="15"/>
    </row>
    <row r="48" spans="2:10" ht="14.45" hidden="1" customHeight="1">
      <c r="B48" s="15"/>
      <c r="J48" s="15"/>
    </row>
    <row r="49" spans="2:10" ht="14.45" hidden="1" customHeight="1">
      <c r="B49" s="15"/>
      <c r="J49" s="15"/>
    </row>
    <row r="50" spans="2:10" s="1" customFormat="1" ht="14.45" hidden="1" customHeight="1">
      <c r="B50" s="26"/>
      <c r="D50" s="34" t="s">
        <v>51</v>
      </c>
      <c r="E50" s="35"/>
      <c r="F50" s="35"/>
      <c r="G50" s="34" t="s">
        <v>52</v>
      </c>
      <c r="H50" s="35"/>
      <c r="I50" s="35"/>
      <c r="J50" s="26"/>
    </row>
    <row r="51" spans="2:10" hidden="1">
      <c r="B51" s="15"/>
      <c r="J51" s="15"/>
    </row>
    <row r="52" spans="2:10" hidden="1">
      <c r="B52" s="15"/>
      <c r="J52" s="15"/>
    </row>
    <row r="53" spans="2:10" hidden="1">
      <c r="B53" s="15"/>
      <c r="J53" s="15"/>
    </row>
    <row r="54" spans="2:10" hidden="1">
      <c r="B54" s="15"/>
      <c r="J54" s="15"/>
    </row>
    <row r="55" spans="2:10" hidden="1">
      <c r="B55" s="15"/>
      <c r="J55" s="15"/>
    </row>
    <row r="56" spans="2:10" hidden="1">
      <c r="B56" s="15"/>
      <c r="J56" s="15"/>
    </row>
    <row r="57" spans="2:10" hidden="1">
      <c r="B57" s="15"/>
      <c r="J57" s="15"/>
    </row>
    <row r="58" spans="2:10" hidden="1">
      <c r="B58" s="15"/>
      <c r="J58" s="15"/>
    </row>
    <row r="59" spans="2:10" hidden="1">
      <c r="B59" s="15"/>
      <c r="J59" s="15"/>
    </row>
    <row r="60" spans="2:10" hidden="1">
      <c r="B60" s="15"/>
      <c r="J60" s="15"/>
    </row>
    <row r="61" spans="2:10" s="1" customFormat="1" ht="12.75" hidden="1">
      <c r="B61" s="26"/>
      <c r="D61" s="36" t="s">
        <v>53</v>
      </c>
      <c r="E61" s="28"/>
      <c r="F61" s="84" t="s">
        <v>54</v>
      </c>
      <c r="G61" s="36" t="s">
        <v>53</v>
      </c>
      <c r="H61" s="28"/>
      <c r="I61" s="28"/>
      <c r="J61" s="26"/>
    </row>
    <row r="62" spans="2:10" hidden="1">
      <c r="B62" s="15"/>
      <c r="J62" s="15"/>
    </row>
    <row r="63" spans="2:10" hidden="1">
      <c r="B63" s="15"/>
      <c r="J63" s="15"/>
    </row>
    <row r="64" spans="2:10" hidden="1">
      <c r="B64" s="15"/>
      <c r="J64" s="15"/>
    </row>
    <row r="65" spans="2:10" s="1" customFormat="1" ht="12.75" hidden="1">
      <c r="B65" s="26"/>
      <c r="D65" s="34" t="s">
        <v>55</v>
      </c>
      <c r="E65" s="35"/>
      <c r="F65" s="35"/>
      <c r="G65" s="34" t="s">
        <v>56</v>
      </c>
      <c r="H65" s="35"/>
      <c r="I65" s="35"/>
      <c r="J65" s="26"/>
    </row>
    <row r="66" spans="2:10" hidden="1">
      <c r="B66" s="15"/>
      <c r="J66" s="15"/>
    </row>
    <row r="67" spans="2:10" hidden="1">
      <c r="B67" s="15"/>
      <c r="J67" s="15"/>
    </row>
    <row r="68" spans="2:10" hidden="1">
      <c r="B68" s="15"/>
      <c r="J68" s="15"/>
    </row>
    <row r="69" spans="2:10" hidden="1">
      <c r="B69" s="15"/>
      <c r="J69" s="15"/>
    </row>
    <row r="70" spans="2:10" hidden="1">
      <c r="B70" s="15"/>
      <c r="J70" s="15"/>
    </row>
    <row r="71" spans="2:10" hidden="1">
      <c r="B71" s="15"/>
      <c r="J71" s="15"/>
    </row>
    <row r="72" spans="2:10" hidden="1">
      <c r="B72" s="15"/>
      <c r="J72" s="15"/>
    </row>
    <row r="73" spans="2:10" hidden="1">
      <c r="B73" s="15"/>
      <c r="J73" s="15"/>
    </row>
    <row r="74" spans="2:10" hidden="1">
      <c r="B74" s="15"/>
      <c r="J74" s="15"/>
    </row>
    <row r="75" spans="2:10" hidden="1">
      <c r="B75" s="15"/>
      <c r="J75" s="15"/>
    </row>
    <row r="76" spans="2:10" s="1" customFormat="1" ht="12.75" hidden="1">
      <c r="B76" s="26"/>
      <c r="D76" s="36" t="s">
        <v>53</v>
      </c>
      <c r="E76" s="28"/>
      <c r="F76" s="84" t="s">
        <v>54</v>
      </c>
      <c r="G76" s="36" t="s">
        <v>53</v>
      </c>
      <c r="H76" s="28"/>
      <c r="I76" s="28"/>
      <c r="J76" s="26"/>
    </row>
    <row r="77" spans="2:10" s="1" customFormat="1" ht="14.45" hidden="1" customHeight="1">
      <c r="B77" s="37"/>
      <c r="C77" s="38"/>
      <c r="D77" s="38"/>
      <c r="E77" s="38"/>
      <c r="F77" s="38"/>
      <c r="G77" s="38"/>
      <c r="H77" s="38"/>
      <c r="I77" s="38"/>
      <c r="J77" s="26"/>
    </row>
    <row r="78" spans="2:10" hidden="1"/>
    <row r="79" spans="2:10" hidden="1"/>
    <row r="80" spans="2:10" hidden="1"/>
    <row r="81" spans="2:45" s="1" customFormat="1" ht="6.95" hidden="1" customHeight="1">
      <c r="B81" s="39"/>
      <c r="C81" s="40"/>
      <c r="D81" s="40"/>
      <c r="E81" s="40"/>
      <c r="F81" s="40"/>
      <c r="G81" s="40"/>
      <c r="H81" s="40"/>
      <c r="I81" s="40"/>
      <c r="J81" s="26"/>
    </row>
    <row r="82" spans="2:45" s="1" customFormat="1" ht="24.95" hidden="1" customHeight="1">
      <c r="B82" s="26"/>
      <c r="C82" s="16" t="s">
        <v>87</v>
      </c>
      <c r="J82" s="26"/>
    </row>
    <row r="83" spans="2:45" s="1" customFormat="1" ht="6.95" hidden="1" customHeight="1">
      <c r="B83" s="26"/>
      <c r="J83" s="26"/>
    </row>
    <row r="84" spans="2:45" s="1" customFormat="1" ht="12" hidden="1" customHeight="1">
      <c r="B84" s="26"/>
      <c r="C84" s="22" t="s">
        <v>16</v>
      </c>
      <c r="J84" s="26"/>
    </row>
    <row r="85" spans="2:45" s="1" customFormat="1" ht="30" hidden="1" customHeight="1">
      <c r="B85" s="26"/>
      <c r="E85" s="151" t="str">
        <f>E7</f>
        <v>Dodávka aromadifuzérů do VZT vč. náplní pro obvod OŘ PRAHA 2024</v>
      </c>
      <c r="F85" s="164"/>
      <c r="G85" s="164"/>
      <c r="J85" s="26"/>
    </row>
    <row r="86" spans="2:45" s="1" customFormat="1" ht="6.95" hidden="1" customHeight="1">
      <c r="B86" s="26"/>
      <c r="J86" s="26"/>
    </row>
    <row r="87" spans="2:45" s="1" customFormat="1" ht="12" hidden="1" customHeight="1">
      <c r="B87" s="26"/>
      <c r="C87" s="22" t="s">
        <v>20</v>
      </c>
      <c r="F87" s="20" t="str">
        <f>F10</f>
        <v>obvod OŘ Praha</v>
      </c>
      <c r="H87" s="22" t="s">
        <v>22</v>
      </c>
      <c r="J87" s="26"/>
    </row>
    <row r="88" spans="2:45" s="1" customFormat="1" ht="6.95" hidden="1" customHeight="1">
      <c r="B88" s="26"/>
      <c r="J88" s="26"/>
    </row>
    <row r="89" spans="2:45" s="1" customFormat="1" ht="15.2" hidden="1" customHeight="1">
      <c r="B89" s="26"/>
      <c r="C89" s="22" t="s">
        <v>24</v>
      </c>
      <c r="F89" s="20" t="str">
        <f>E13</f>
        <v>Správa železnic, státní organizace</v>
      </c>
      <c r="H89" s="22" t="s">
        <v>32</v>
      </c>
      <c r="J89" s="26"/>
    </row>
    <row r="90" spans="2:45" s="1" customFormat="1" ht="15.2" hidden="1" customHeight="1">
      <c r="B90" s="26"/>
      <c r="C90" s="22" t="s">
        <v>30</v>
      </c>
      <c r="F90" s="20" t="str">
        <f>IF(E16="","",E16)</f>
        <v>Vyplň údaj</v>
      </c>
      <c r="H90" s="22" t="s">
        <v>35</v>
      </c>
      <c r="J90" s="26"/>
    </row>
    <row r="91" spans="2:45" s="1" customFormat="1" ht="10.35" hidden="1" customHeight="1">
      <c r="B91" s="26"/>
      <c r="J91" s="26"/>
    </row>
    <row r="92" spans="2:45" s="1" customFormat="1" ht="29.25" hidden="1" customHeight="1">
      <c r="B92" s="26"/>
      <c r="C92" s="85" t="s">
        <v>88</v>
      </c>
      <c r="D92" s="80"/>
      <c r="E92" s="80"/>
      <c r="F92" s="80"/>
      <c r="G92" s="80"/>
      <c r="H92" s="80"/>
      <c r="I92" s="80"/>
      <c r="J92" s="26"/>
    </row>
    <row r="93" spans="2:45" s="1" customFormat="1" ht="10.35" hidden="1" customHeight="1">
      <c r="B93" s="26"/>
      <c r="J93" s="26"/>
    </row>
    <row r="94" spans="2:45" s="1" customFormat="1" ht="22.9" hidden="1" customHeight="1">
      <c r="B94" s="26"/>
      <c r="C94" s="86" t="s">
        <v>89</v>
      </c>
      <c r="J94" s="26"/>
      <c r="AS94" s="12" t="s">
        <v>90</v>
      </c>
    </row>
    <row r="95" spans="2:45" s="8" customFormat="1" ht="24.95" hidden="1" customHeight="1">
      <c r="B95" s="87"/>
      <c r="D95" s="88" t="s">
        <v>91</v>
      </c>
      <c r="E95" s="89"/>
      <c r="F95" s="89"/>
      <c r="G95" s="89"/>
      <c r="H95" s="89"/>
      <c r="J95" s="87"/>
    </row>
    <row r="96" spans="2:45" s="1" customFormat="1" ht="21.75" hidden="1" customHeight="1">
      <c r="B96" s="26"/>
      <c r="J96" s="26"/>
    </row>
    <row r="97" spans="2:18" s="1" customFormat="1" ht="6.95" hidden="1" customHeight="1">
      <c r="B97" s="37"/>
      <c r="C97" s="38"/>
      <c r="D97" s="38"/>
      <c r="E97" s="38"/>
      <c r="F97" s="38"/>
      <c r="G97" s="38"/>
      <c r="H97" s="38"/>
      <c r="I97" s="38"/>
      <c r="J97" s="26"/>
    </row>
    <row r="98" spans="2:18" hidden="1"/>
    <row r="99" spans="2:18" hidden="1"/>
    <row r="100" spans="2:18" hidden="1"/>
    <row r="101" spans="2:18" s="1" customFormat="1" ht="6.95" customHeight="1">
      <c r="B101" s="39"/>
      <c r="C101" s="40"/>
      <c r="D101" s="40"/>
      <c r="E101" s="40"/>
      <c r="F101" s="40"/>
      <c r="G101" s="40"/>
      <c r="H101" s="40"/>
      <c r="I101" s="40"/>
      <c r="J101" s="26"/>
    </row>
    <row r="102" spans="2:18" s="1" customFormat="1" ht="24.95" customHeight="1">
      <c r="B102" s="26"/>
      <c r="C102" s="16" t="s">
        <v>136</v>
      </c>
      <c r="J102" s="26"/>
    </row>
    <row r="103" spans="2:18" s="1" customFormat="1" ht="6.95" customHeight="1">
      <c r="B103" s="26"/>
      <c r="J103" s="26"/>
    </row>
    <row r="104" spans="2:18" s="1" customFormat="1" ht="12" customHeight="1">
      <c r="B104" s="26"/>
      <c r="C104" s="22" t="s">
        <v>16</v>
      </c>
      <c r="J104" s="26"/>
    </row>
    <row r="105" spans="2:18" s="1" customFormat="1" ht="30" customHeight="1">
      <c r="B105" s="26"/>
      <c r="E105" s="151" t="s">
        <v>138</v>
      </c>
      <c r="F105" s="164"/>
      <c r="G105" s="164"/>
      <c r="J105" s="26"/>
    </row>
    <row r="106" spans="2:18" s="1" customFormat="1" ht="6.95" customHeight="1">
      <c r="B106" s="26"/>
      <c r="J106" s="26"/>
    </row>
    <row r="107" spans="2:18" s="1" customFormat="1" ht="12" customHeight="1">
      <c r="B107" s="26"/>
      <c r="C107" s="22" t="s">
        <v>20</v>
      </c>
      <c r="F107" s="20" t="str">
        <f>F10</f>
        <v>obvod OŘ Praha</v>
      </c>
      <c r="H107" s="22"/>
      <c r="J107" s="26"/>
    </row>
    <row r="108" spans="2:18" s="1" customFormat="1" ht="6.95" customHeight="1">
      <c r="B108" s="26"/>
      <c r="J108" s="26"/>
    </row>
    <row r="109" spans="2:18" s="1" customFormat="1" ht="15.2" customHeight="1">
      <c r="B109" s="26"/>
      <c r="C109" s="22" t="s">
        <v>24</v>
      </c>
      <c r="F109" s="20" t="str">
        <f>E13</f>
        <v>Správa železnic, státní organizace</v>
      </c>
      <c r="H109" s="22"/>
      <c r="J109" s="26"/>
    </row>
    <row r="110" spans="2:18" s="1" customFormat="1" ht="15.2" customHeight="1">
      <c r="B110" s="26"/>
      <c r="C110" s="22" t="s">
        <v>30</v>
      </c>
      <c r="F110" s="124" t="str">
        <f>IF(E16="","",E16)</f>
        <v>Vyplň údaj</v>
      </c>
      <c r="H110" s="22"/>
      <c r="J110" s="26"/>
    </row>
    <row r="111" spans="2:18" s="1" customFormat="1" ht="10.35" customHeight="1">
      <c r="B111" s="26"/>
      <c r="J111" s="26"/>
    </row>
    <row r="112" spans="2:18" s="9" customFormat="1" ht="29.25" customHeight="1">
      <c r="B112" s="90"/>
      <c r="C112" s="91" t="s">
        <v>92</v>
      </c>
      <c r="D112" s="92" t="s">
        <v>63</v>
      </c>
      <c r="E112" s="92" t="s">
        <v>59</v>
      </c>
      <c r="F112" s="92" t="s">
        <v>60</v>
      </c>
      <c r="G112" s="92" t="s">
        <v>93</v>
      </c>
      <c r="H112" s="92" t="s">
        <v>94</v>
      </c>
      <c r="I112" s="93" t="s">
        <v>95</v>
      </c>
      <c r="J112" s="90"/>
      <c r="K112" s="50" t="s">
        <v>1</v>
      </c>
      <c r="L112" s="51" t="s">
        <v>42</v>
      </c>
      <c r="M112" s="51" t="s">
        <v>96</v>
      </c>
      <c r="N112" s="51" t="s">
        <v>97</v>
      </c>
      <c r="O112" s="51" t="s">
        <v>98</v>
      </c>
      <c r="P112" s="51" t="s">
        <v>99</v>
      </c>
      <c r="Q112" s="51" t="s">
        <v>100</v>
      </c>
      <c r="R112" s="52" t="s">
        <v>101</v>
      </c>
    </row>
    <row r="113" spans="2:63" s="1" customFormat="1" ht="22.9" customHeight="1">
      <c r="B113" s="26"/>
      <c r="C113" s="55"/>
      <c r="J113" s="26"/>
      <c r="K113" s="53"/>
      <c r="L113" s="45"/>
      <c r="M113" s="45"/>
      <c r="N113" s="94" t="e">
        <f>N114</f>
        <v>#REF!</v>
      </c>
      <c r="O113" s="45"/>
      <c r="P113" s="94" t="e">
        <f>P114</f>
        <v>#REF!</v>
      </c>
      <c r="Q113" s="45"/>
      <c r="R113" s="95" t="e">
        <f>R114</f>
        <v>#REF!</v>
      </c>
      <c r="AR113" s="12" t="s">
        <v>77</v>
      </c>
      <c r="AS113" s="12" t="s">
        <v>90</v>
      </c>
      <c r="BI113" s="96" t="e">
        <f>BI114</f>
        <v>#REF!</v>
      </c>
    </row>
    <row r="114" spans="2:63" s="10" customFormat="1" ht="25.9" customHeight="1">
      <c r="B114" s="97"/>
      <c r="D114" s="98" t="s">
        <v>77</v>
      </c>
      <c r="E114" s="99" t="s">
        <v>102</v>
      </c>
      <c r="F114" s="99" t="s">
        <v>103</v>
      </c>
      <c r="H114" s="100"/>
      <c r="J114" s="97"/>
      <c r="K114" s="101"/>
      <c r="N114" s="102" t="e">
        <f>SUM(N115:N126)</f>
        <v>#REF!</v>
      </c>
      <c r="P114" s="102" t="e">
        <f>SUM(P115:P126)</f>
        <v>#REF!</v>
      </c>
      <c r="R114" s="103" t="e">
        <f>SUM(R115:R126)</f>
        <v>#REF!</v>
      </c>
      <c r="AP114" s="98" t="s">
        <v>83</v>
      </c>
      <c r="AR114" s="104" t="s">
        <v>77</v>
      </c>
      <c r="AS114" s="104" t="s">
        <v>78</v>
      </c>
      <c r="AW114" s="98" t="s">
        <v>104</v>
      </c>
      <c r="BI114" s="105" t="e">
        <f>SUM(BI115:BI126)</f>
        <v>#REF!</v>
      </c>
    </row>
    <row r="115" spans="2:63" s="1" customFormat="1" ht="44.25" customHeight="1">
      <c r="B115" s="26"/>
      <c r="C115" s="106" t="s">
        <v>83</v>
      </c>
      <c r="D115" s="106" t="s">
        <v>105</v>
      </c>
      <c r="E115" s="107" t="s">
        <v>106</v>
      </c>
      <c r="F115" s="108" t="s">
        <v>107</v>
      </c>
      <c r="G115" s="109" t="s">
        <v>108</v>
      </c>
      <c r="H115" s="110"/>
      <c r="I115" s="125" t="s">
        <v>137</v>
      </c>
      <c r="J115" s="26"/>
      <c r="K115" s="111" t="s">
        <v>1</v>
      </c>
      <c r="L115" s="112" t="s">
        <v>43</v>
      </c>
      <c r="N115" s="113" t="e">
        <f>M115*#REF!</f>
        <v>#REF!</v>
      </c>
      <c r="O115" s="113">
        <v>0</v>
      </c>
      <c r="P115" s="113" t="e">
        <f>O115*#REF!</f>
        <v>#REF!</v>
      </c>
      <c r="Q115" s="113">
        <v>0</v>
      </c>
      <c r="R115" s="114" t="e">
        <f>Q115*#REF!</f>
        <v>#REF!</v>
      </c>
      <c r="AP115" s="115" t="s">
        <v>109</v>
      </c>
      <c r="AR115" s="115" t="s">
        <v>105</v>
      </c>
      <c r="AS115" s="115" t="s">
        <v>83</v>
      </c>
      <c r="AW115" s="12" t="s">
        <v>104</v>
      </c>
      <c r="BC115" s="116" t="e">
        <f>IF(L115="základní",#REF!,0)</f>
        <v>#REF!</v>
      </c>
      <c r="BD115" s="116">
        <f>IF(L115="snížená",#REF!,0)</f>
        <v>0</v>
      </c>
      <c r="BE115" s="116">
        <f>IF(L115="zákl. přenesená",#REF!,0)</f>
        <v>0</v>
      </c>
      <c r="BF115" s="116">
        <f>IF(L115="sníž. přenesená",#REF!,0)</f>
        <v>0</v>
      </c>
      <c r="BG115" s="116">
        <f>IF(L115="nulová",#REF!,0)</f>
        <v>0</v>
      </c>
      <c r="BH115" s="12" t="s">
        <v>83</v>
      </c>
      <c r="BI115" s="116" t="e">
        <f>ROUND(H115*#REF!,2)</f>
        <v>#REF!</v>
      </c>
      <c r="BJ115" s="12" t="s">
        <v>109</v>
      </c>
      <c r="BK115" s="115" t="s">
        <v>110</v>
      </c>
    </row>
    <row r="116" spans="2:63" s="1" customFormat="1" ht="156">
      <c r="B116" s="26"/>
      <c r="D116" s="117" t="s">
        <v>111</v>
      </c>
      <c r="F116" s="118" t="s">
        <v>112</v>
      </c>
      <c r="H116" s="119"/>
      <c r="J116" s="26"/>
      <c r="K116" s="120"/>
      <c r="R116" s="47"/>
      <c r="AR116" s="12" t="s">
        <v>111</v>
      </c>
      <c r="AS116" s="12" t="s">
        <v>83</v>
      </c>
    </row>
    <row r="117" spans="2:63" s="1" customFormat="1" ht="49.15" customHeight="1">
      <c r="B117" s="26"/>
      <c r="C117" s="106" t="s">
        <v>85</v>
      </c>
      <c r="D117" s="106" t="s">
        <v>105</v>
      </c>
      <c r="E117" s="107" t="s">
        <v>113</v>
      </c>
      <c r="F117" s="108" t="s">
        <v>114</v>
      </c>
      <c r="G117" s="109" t="s">
        <v>108</v>
      </c>
      <c r="H117" s="110"/>
      <c r="I117" s="125" t="s">
        <v>137</v>
      </c>
      <c r="J117" s="26"/>
      <c r="K117" s="111" t="s">
        <v>1</v>
      </c>
      <c r="L117" s="112" t="s">
        <v>43</v>
      </c>
      <c r="N117" s="113" t="e">
        <f>M117*#REF!</f>
        <v>#REF!</v>
      </c>
      <c r="O117" s="113">
        <v>0</v>
      </c>
      <c r="P117" s="113" t="e">
        <f>O117*#REF!</f>
        <v>#REF!</v>
      </c>
      <c r="Q117" s="113">
        <v>0</v>
      </c>
      <c r="R117" s="114" t="e">
        <f>Q117*#REF!</f>
        <v>#REF!</v>
      </c>
      <c r="AP117" s="115" t="s">
        <v>109</v>
      </c>
      <c r="AR117" s="115" t="s">
        <v>105</v>
      </c>
      <c r="AS117" s="115" t="s">
        <v>83</v>
      </c>
      <c r="AW117" s="12" t="s">
        <v>104</v>
      </c>
      <c r="BC117" s="116" t="e">
        <f>IF(L117="základní",#REF!,0)</f>
        <v>#REF!</v>
      </c>
      <c r="BD117" s="116">
        <f>IF(L117="snížená",#REF!,0)</f>
        <v>0</v>
      </c>
      <c r="BE117" s="116">
        <f>IF(L117="zákl. přenesená",#REF!,0)</f>
        <v>0</v>
      </c>
      <c r="BF117" s="116">
        <f>IF(L117="sníž. přenesená",#REF!,0)</f>
        <v>0</v>
      </c>
      <c r="BG117" s="116">
        <f>IF(L117="nulová",#REF!,0)</f>
        <v>0</v>
      </c>
      <c r="BH117" s="12" t="s">
        <v>83</v>
      </c>
      <c r="BI117" s="116" t="e">
        <f>ROUND(H117*#REF!,2)</f>
        <v>#REF!</v>
      </c>
      <c r="BJ117" s="12" t="s">
        <v>109</v>
      </c>
      <c r="BK117" s="115" t="s">
        <v>115</v>
      </c>
    </row>
    <row r="118" spans="2:63" s="1" customFormat="1" ht="146.25">
      <c r="B118" s="26"/>
      <c r="D118" s="117" t="s">
        <v>111</v>
      </c>
      <c r="F118" s="118" t="s">
        <v>116</v>
      </c>
      <c r="H118" s="119"/>
      <c r="J118" s="26"/>
      <c r="K118" s="120"/>
      <c r="R118" s="47"/>
      <c r="AR118" s="12" t="s">
        <v>111</v>
      </c>
      <c r="AS118" s="12" t="s">
        <v>83</v>
      </c>
    </row>
    <row r="119" spans="2:63" s="1" customFormat="1" ht="66.75" customHeight="1">
      <c r="B119" s="26"/>
      <c r="C119" s="106" t="s">
        <v>117</v>
      </c>
      <c r="D119" s="106" t="s">
        <v>105</v>
      </c>
      <c r="E119" s="107" t="s">
        <v>118</v>
      </c>
      <c r="F119" s="108" t="s">
        <v>119</v>
      </c>
      <c r="G119" s="109" t="s">
        <v>108</v>
      </c>
      <c r="H119" s="110"/>
      <c r="I119" s="125" t="s">
        <v>137</v>
      </c>
      <c r="J119" s="26"/>
      <c r="K119" s="111" t="s">
        <v>1</v>
      </c>
      <c r="L119" s="112" t="s">
        <v>43</v>
      </c>
      <c r="N119" s="113" t="e">
        <f>M119*#REF!</f>
        <v>#REF!</v>
      </c>
      <c r="O119" s="113">
        <v>0</v>
      </c>
      <c r="P119" s="113" t="e">
        <f>O119*#REF!</f>
        <v>#REF!</v>
      </c>
      <c r="Q119" s="113">
        <v>0</v>
      </c>
      <c r="R119" s="114" t="e">
        <f>Q119*#REF!</f>
        <v>#REF!</v>
      </c>
      <c r="AP119" s="115" t="s">
        <v>109</v>
      </c>
      <c r="AR119" s="115" t="s">
        <v>105</v>
      </c>
      <c r="AS119" s="115" t="s">
        <v>83</v>
      </c>
      <c r="AW119" s="12" t="s">
        <v>104</v>
      </c>
      <c r="BC119" s="116" t="e">
        <f>IF(L119="základní",#REF!,0)</f>
        <v>#REF!</v>
      </c>
      <c r="BD119" s="116">
        <f>IF(L119="snížená",#REF!,0)</f>
        <v>0</v>
      </c>
      <c r="BE119" s="116">
        <f>IF(L119="zákl. přenesená",#REF!,0)</f>
        <v>0</v>
      </c>
      <c r="BF119" s="116">
        <f>IF(L119="sníž. přenesená",#REF!,0)</f>
        <v>0</v>
      </c>
      <c r="BG119" s="116">
        <f>IF(L119="nulová",#REF!,0)</f>
        <v>0</v>
      </c>
      <c r="BH119" s="12" t="s">
        <v>83</v>
      </c>
      <c r="BI119" s="116" t="e">
        <f>ROUND(H119*#REF!,2)</f>
        <v>#REF!</v>
      </c>
      <c r="BJ119" s="12" t="s">
        <v>109</v>
      </c>
      <c r="BK119" s="115" t="s">
        <v>120</v>
      </c>
    </row>
    <row r="120" spans="2:63" s="1" customFormat="1" ht="156">
      <c r="B120" s="26"/>
      <c r="D120" s="117" t="s">
        <v>111</v>
      </c>
      <c r="F120" s="118" t="s">
        <v>121</v>
      </c>
      <c r="H120" s="119"/>
      <c r="J120" s="26"/>
      <c r="K120" s="120"/>
      <c r="R120" s="47"/>
      <c r="AR120" s="12" t="s">
        <v>111</v>
      </c>
      <c r="AS120" s="12" t="s">
        <v>83</v>
      </c>
    </row>
    <row r="121" spans="2:63" s="1" customFormat="1" ht="37.9" customHeight="1">
      <c r="B121" s="26"/>
      <c r="C121" s="106" t="s">
        <v>109</v>
      </c>
      <c r="D121" s="106" t="s">
        <v>105</v>
      </c>
      <c r="E121" s="107" t="s">
        <v>122</v>
      </c>
      <c r="F121" s="108" t="s">
        <v>123</v>
      </c>
      <c r="G121" s="109" t="s">
        <v>108</v>
      </c>
      <c r="H121" s="110"/>
      <c r="I121" s="125" t="s">
        <v>137</v>
      </c>
      <c r="J121" s="26"/>
      <c r="K121" s="111" t="s">
        <v>1</v>
      </c>
      <c r="L121" s="112" t="s">
        <v>43</v>
      </c>
      <c r="N121" s="113" t="e">
        <f>M121*#REF!</f>
        <v>#REF!</v>
      </c>
      <c r="O121" s="113">
        <v>0</v>
      </c>
      <c r="P121" s="113" t="e">
        <f>O121*#REF!</f>
        <v>#REF!</v>
      </c>
      <c r="Q121" s="113">
        <v>0</v>
      </c>
      <c r="R121" s="114" t="e">
        <f>Q121*#REF!</f>
        <v>#REF!</v>
      </c>
      <c r="AP121" s="115" t="s">
        <v>109</v>
      </c>
      <c r="AR121" s="115" t="s">
        <v>105</v>
      </c>
      <c r="AS121" s="115" t="s">
        <v>83</v>
      </c>
      <c r="AW121" s="12" t="s">
        <v>104</v>
      </c>
      <c r="BC121" s="116" t="e">
        <f>IF(L121="základní",#REF!,0)</f>
        <v>#REF!</v>
      </c>
      <c r="BD121" s="116">
        <f>IF(L121="snížená",#REF!,0)</f>
        <v>0</v>
      </c>
      <c r="BE121" s="116">
        <f>IF(L121="zákl. přenesená",#REF!,0)</f>
        <v>0</v>
      </c>
      <c r="BF121" s="116">
        <f>IF(L121="sníž. přenesená",#REF!,0)</f>
        <v>0</v>
      </c>
      <c r="BG121" s="116">
        <f>IF(L121="nulová",#REF!,0)</f>
        <v>0</v>
      </c>
      <c r="BH121" s="12" t="s">
        <v>83</v>
      </c>
      <c r="BI121" s="116" t="e">
        <f>ROUND(H121*#REF!,2)</f>
        <v>#REF!</v>
      </c>
      <c r="BJ121" s="12" t="s">
        <v>109</v>
      </c>
      <c r="BK121" s="115" t="s">
        <v>124</v>
      </c>
    </row>
    <row r="122" spans="2:63" s="1" customFormat="1" ht="156">
      <c r="B122" s="26"/>
      <c r="D122" s="117" t="s">
        <v>111</v>
      </c>
      <c r="F122" s="118" t="s">
        <v>125</v>
      </c>
      <c r="H122" s="119"/>
      <c r="J122" s="26"/>
      <c r="K122" s="120"/>
      <c r="R122" s="47"/>
      <c r="AR122" s="12" t="s">
        <v>111</v>
      </c>
      <c r="AS122" s="12" t="s">
        <v>83</v>
      </c>
    </row>
    <row r="123" spans="2:63" s="1" customFormat="1" ht="49.15" customHeight="1">
      <c r="B123" s="26"/>
      <c r="C123" s="106" t="s">
        <v>126</v>
      </c>
      <c r="D123" s="106" t="s">
        <v>105</v>
      </c>
      <c r="E123" s="107" t="s">
        <v>127</v>
      </c>
      <c r="F123" s="108" t="s">
        <v>128</v>
      </c>
      <c r="G123" s="109" t="s">
        <v>108</v>
      </c>
      <c r="H123" s="110"/>
      <c r="I123" s="125" t="s">
        <v>137</v>
      </c>
      <c r="J123" s="26"/>
      <c r="K123" s="111" t="s">
        <v>1</v>
      </c>
      <c r="L123" s="112" t="s">
        <v>43</v>
      </c>
      <c r="N123" s="113" t="e">
        <f>M123*#REF!</f>
        <v>#REF!</v>
      </c>
      <c r="O123" s="113">
        <v>0</v>
      </c>
      <c r="P123" s="113" t="e">
        <f>O123*#REF!</f>
        <v>#REF!</v>
      </c>
      <c r="Q123" s="113">
        <v>0</v>
      </c>
      <c r="R123" s="114" t="e">
        <f>Q123*#REF!</f>
        <v>#REF!</v>
      </c>
      <c r="AP123" s="115" t="s">
        <v>109</v>
      </c>
      <c r="AR123" s="115" t="s">
        <v>105</v>
      </c>
      <c r="AS123" s="115" t="s">
        <v>83</v>
      </c>
      <c r="AW123" s="12" t="s">
        <v>104</v>
      </c>
      <c r="BC123" s="116" t="e">
        <f>IF(L123="základní",#REF!,0)</f>
        <v>#REF!</v>
      </c>
      <c r="BD123" s="116">
        <f>IF(L123="snížená",#REF!,0)</f>
        <v>0</v>
      </c>
      <c r="BE123" s="116">
        <f>IF(L123="zákl. přenesená",#REF!,0)</f>
        <v>0</v>
      </c>
      <c r="BF123" s="116">
        <f>IF(L123="sníž. přenesená",#REF!,0)</f>
        <v>0</v>
      </c>
      <c r="BG123" s="116">
        <f>IF(L123="nulová",#REF!,0)</f>
        <v>0</v>
      </c>
      <c r="BH123" s="12" t="s">
        <v>83</v>
      </c>
      <c r="BI123" s="116" t="e">
        <f>ROUND(H123*#REF!,2)</f>
        <v>#REF!</v>
      </c>
      <c r="BJ123" s="12" t="s">
        <v>109</v>
      </c>
      <c r="BK123" s="115" t="s">
        <v>129</v>
      </c>
    </row>
    <row r="124" spans="2:63" s="1" customFormat="1" ht="68.25">
      <c r="B124" s="26"/>
      <c r="D124" s="117" t="s">
        <v>111</v>
      </c>
      <c r="F124" s="118" t="s">
        <v>130</v>
      </c>
      <c r="H124" s="119"/>
      <c r="J124" s="26"/>
      <c r="K124" s="120"/>
      <c r="R124" s="47"/>
      <c r="AR124" s="12" t="s">
        <v>111</v>
      </c>
      <c r="AS124" s="12" t="s">
        <v>83</v>
      </c>
    </row>
    <row r="125" spans="2:63" s="1" customFormat="1" ht="55.5" customHeight="1">
      <c r="B125" s="26"/>
      <c r="C125" s="106" t="s">
        <v>131</v>
      </c>
      <c r="D125" s="106" t="s">
        <v>105</v>
      </c>
      <c r="E125" s="107" t="s">
        <v>132</v>
      </c>
      <c r="F125" s="108" t="s">
        <v>133</v>
      </c>
      <c r="G125" s="109" t="s">
        <v>108</v>
      </c>
      <c r="H125" s="110"/>
      <c r="I125" s="125" t="s">
        <v>137</v>
      </c>
      <c r="J125" s="26"/>
      <c r="K125" s="111" t="s">
        <v>1</v>
      </c>
      <c r="L125" s="112" t="s">
        <v>43</v>
      </c>
      <c r="N125" s="113" t="e">
        <f>M125*#REF!</f>
        <v>#REF!</v>
      </c>
      <c r="O125" s="113">
        <v>0</v>
      </c>
      <c r="P125" s="113" t="e">
        <f>O125*#REF!</f>
        <v>#REF!</v>
      </c>
      <c r="Q125" s="113">
        <v>0</v>
      </c>
      <c r="R125" s="114" t="e">
        <f>Q125*#REF!</f>
        <v>#REF!</v>
      </c>
      <c r="AP125" s="115" t="s">
        <v>109</v>
      </c>
      <c r="AR125" s="115" t="s">
        <v>105</v>
      </c>
      <c r="AS125" s="115" t="s">
        <v>83</v>
      </c>
      <c r="AW125" s="12" t="s">
        <v>104</v>
      </c>
      <c r="BC125" s="116" t="e">
        <f>IF(L125="základní",#REF!,0)</f>
        <v>#REF!</v>
      </c>
      <c r="BD125" s="116">
        <f>IF(L125="snížená",#REF!,0)</f>
        <v>0</v>
      </c>
      <c r="BE125" s="116">
        <f>IF(L125="zákl. přenesená",#REF!,0)</f>
        <v>0</v>
      </c>
      <c r="BF125" s="116">
        <f>IF(L125="sníž. přenesená",#REF!,0)</f>
        <v>0</v>
      </c>
      <c r="BG125" s="116">
        <f>IF(L125="nulová",#REF!,0)</f>
        <v>0</v>
      </c>
      <c r="BH125" s="12" t="s">
        <v>83</v>
      </c>
      <c r="BI125" s="116" t="e">
        <f>ROUND(H125*#REF!,2)</f>
        <v>#REF!</v>
      </c>
      <c r="BJ125" s="12" t="s">
        <v>109</v>
      </c>
      <c r="BK125" s="115" t="s">
        <v>134</v>
      </c>
    </row>
    <row r="126" spans="2:63" s="1" customFormat="1" ht="78">
      <c r="B126" s="26"/>
      <c r="D126" s="117" t="s">
        <v>111</v>
      </c>
      <c r="F126" s="118" t="s">
        <v>135</v>
      </c>
      <c r="H126" s="119"/>
      <c r="J126" s="26"/>
      <c r="K126" s="121"/>
      <c r="L126" s="122"/>
      <c r="M126" s="122"/>
      <c r="N126" s="122"/>
      <c r="O126" s="122"/>
      <c r="P126" s="122"/>
      <c r="Q126" s="122"/>
      <c r="R126" s="123"/>
      <c r="AR126" s="12" t="s">
        <v>111</v>
      </c>
      <c r="AS126" s="12" t="s">
        <v>83</v>
      </c>
    </row>
    <row r="127" spans="2:63" s="1" customFormat="1" ht="6.95" customHeight="1">
      <c r="B127" s="37"/>
      <c r="C127" s="38"/>
      <c r="D127" s="38"/>
      <c r="E127" s="38"/>
      <c r="F127" s="38"/>
      <c r="G127" s="38"/>
      <c r="H127" s="38"/>
      <c r="I127" s="38"/>
      <c r="J127" s="26"/>
    </row>
  </sheetData>
  <sheetProtection algorithmName="SHA-512" hashValue="OLqT148xP/UzEhhjXt9BRPBT38+mByix3e2yvh+iPMdZCw2sg4z8jP/MbIzmDmWhC2jLZQfhSRISezx+c1YHvQ==" saltValue="FHZYSnMgi3pHZw+FfX/LhA==" spinCount="100000" sheet="1" objects="1" scenarios="1" formatColumns="0" formatRows="0" autoFilter="0"/>
  <autoFilter ref="C112:I126" xr:uid="{00000000-0009-0000-0000-000001000000}"/>
  <mergeCells count="6">
    <mergeCell ref="E105:G105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scale="91" fitToHeight="100" orientation="portrait" r:id="rId1"/>
  <headerFooter>
    <oddFooter>&amp;CStrana &amp;P z &amp;N</oddFooter>
  </headerFooter>
  <drawing r:id="rId2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Dodávka aromadif...</vt:lpstr>
      <vt:lpstr>'OR_PHA - Dodávka aromadif...'!Názvy_tisku</vt:lpstr>
      <vt:lpstr>'Rekapitulace stavby'!Názvy_tisku</vt:lpstr>
      <vt:lpstr>'OR_PHA - Dodávka aromadif...'!Oblast_tisku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Kalinová Jitka</cp:lastModifiedBy>
  <cp:lastPrinted>2024-05-03T07:31:00Z</cp:lastPrinted>
  <dcterms:created xsi:type="dcterms:W3CDTF">2024-05-03T07:14:33Z</dcterms:created>
  <dcterms:modified xsi:type="dcterms:W3CDTF">2025-07-03T06:45:27Z</dcterms:modified>
</cp:coreProperties>
</file>